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ampos\report-builder-branches\report-builder\03 - RTU\RTU-PW01\"/>
    </mc:Choice>
  </mc:AlternateContent>
  <xr:revisionPtr revIDLastSave="0" documentId="8_{3C00B7AE-E599-4D0F-858E-849064FF5D0E}" xr6:coauthVersionLast="47" xr6:coauthVersionMax="47" xr10:uidLastSave="{00000000-0000-0000-0000-000000000000}"/>
  <bookViews>
    <workbookView xWindow="-120" yWindow="-120" windowWidth="29040" windowHeight="15840" firstSheet="1" activeTab="1" xr2:uid="{A3300B94-2C81-46FF-84E3-B18FB61F05B6}"/>
  </bookViews>
  <sheets>
    <sheet name="RTUFLYER" sheetId="2" r:id="rId1"/>
    <sheet name="RTU-PW01" sheetId="3" r:id="rId2"/>
    <sheet name="RTU-PW01 - SPLYCURVE" sheetId="4" r:id="rId3"/>
    <sheet name="RTU-PW01 - RTNCURVE" sheetId="5" r:id="rId4"/>
    <sheet name="RTU-PW01 - SUPTRAV-VEL" sheetId="6" r:id="rId5"/>
    <sheet name="RTU-PW01 - SUPTRAV-PTO" sheetId="7" r:id="rId6"/>
    <sheet name="RTU-PW01 - SUPTRAV-RNDPTO" sheetId="8" r:id="rId7"/>
    <sheet name="RTU-PW01 - OATRAV-VEL" sheetId="9" r:id="rId8"/>
    <sheet name="RTU-PW01 - OATRAV-PTO" sheetId="10" r:id="rId9"/>
    <sheet name="RTU-PW01 - OATRAV-RNDPTO" sheetId="11" r:id="rId10"/>
    <sheet name="RTU-PW01 - RTNTRAV-VEL" sheetId="12" r:id="rId11"/>
    <sheet name="RTU-PW01 - RTNTRAV-PTO" sheetId="13" r:id="rId12"/>
    <sheet name="RTU-PW01 - RTNTRAV-RNDPTO" sheetId="14" r:id="rId13"/>
    <sheet name="RTU-PW01 - INLETSUM-1" sheetId="15" r:id="rId14"/>
    <sheet name="RTU-PW01 - ATUSUM" sheetId="17" r:id="rId15"/>
    <sheet name="VAV-PW-01" sheetId="16" r:id="rId16"/>
    <sheet name="VAV-PW-02" sheetId="18" r:id="rId17"/>
    <sheet name="VAV-PW-03" sheetId="19" r:id="rId18"/>
    <sheet name="VAV-PW-04" sheetId="20" r:id="rId19"/>
    <sheet name="VAV-PW-05" sheetId="21" r:id="rId20"/>
    <sheet name="VAV-PW-06" sheetId="22" r:id="rId21"/>
    <sheet name="VAV-PW-13" sheetId="23" r:id="rId22"/>
    <sheet name="VAV-PW-14" sheetId="24" r:id="rId23"/>
    <sheet name="VAV-PW-15" sheetId="25" r:id="rId24"/>
    <sheet name="VAV-PW-22" sheetId="26" r:id="rId25"/>
    <sheet name="VAV-PW-23" sheetId="27" r:id="rId26"/>
    <sheet name="VAV-PW-24" sheetId="28" r:id="rId27"/>
  </sheets>
  <externalReferences>
    <externalReference r:id="rId28"/>
    <externalReference r:id="rId29"/>
    <externalReference r:id="rId30"/>
  </externalReferences>
  <definedNames>
    <definedName name="AC_1" localSheetId="0">[1]Builder!$D$127</definedName>
    <definedName name="AC_1">[2]Builder!$D$352</definedName>
    <definedName name="AC_Inlet_Reference" localSheetId="0">[1]Builder!$D$136</definedName>
    <definedName name="AC_Inlet_Reference">[2]Builder!$D$361</definedName>
    <definedName name="AC_InletSum_1" localSheetId="0">[1]Builder!$D$139</definedName>
    <definedName name="AC_InletSum_1">[2]Builder!$D$364</definedName>
    <definedName name="AC_InletSum_CFM" localSheetId="0">[1]Builder!$J$139</definedName>
    <definedName name="AC_InletSum_CFM">[2]Builder!$J$364</definedName>
    <definedName name="AC_Num_Inlets_1" localSheetId="0">[1]Builder!$AD$127</definedName>
    <definedName name="AC_Num_Inlets_1">[2]Builder!$AD$352</definedName>
    <definedName name="AC_Num_Outlets_1" localSheetId="0">[1]Builder!$AC$127</definedName>
    <definedName name="AC_Num_Outlets_1">[2]Builder!$AC$352</definedName>
    <definedName name="AC_Outlet_Reference" localSheetId="0">[1]Builder!$D$130</definedName>
    <definedName name="AC_Outlet_Reference">[2]Builder!$D$355</definedName>
    <definedName name="AC_OutletSum_1" localSheetId="0">[1]Builder!$D$133</definedName>
    <definedName name="AC_OutletSum_1">[2]Builder!$D$358</definedName>
    <definedName name="AC_OutletSum_CFM" localSheetId="0">[1]Builder!$J$133</definedName>
    <definedName name="AC_OutletSum_CFM">[2]Builder!$J$358</definedName>
    <definedName name="AC_Reference" localSheetId="0">[1]Builder!$D$124</definedName>
    <definedName name="AC_Reference">[2]Builder!$D$349</definedName>
    <definedName name="AHU_1" localSheetId="0">[1]Builder!$D$46</definedName>
    <definedName name="AHU_1">[2]Builder!$D$46</definedName>
    <definedName name="AHU_Coil_1" localSheetId="8">[3]Builder!#REF!</definedName>
    <definedName name="AHU_Coil_1" localSheetId="11">[3]Builder!#REF!</definedName>
    <definedName name="AHU_Coil_1" localSheetId="5">[3]Builder!#REF!</definedName>
    <definedName name="AHU_Coil_1">[3]Builder!#REF!</definedName>
    <definedName name="AHU_InletSum_1" localSheetId="0">[1]Builder!$D$70</definedName>
    <definedName name="AHU_InletSum_1">[2]Builder!$D$70</definedName>
    <definedName name="AHU_Num_ATU_1" localSheetId="0">[1]Builder!$AG$46</definedName>
    <definedName name="AHU_Num_ATU_1">[2]Builder!$AG$46</definedName>
    <definedName name="AHU_Num_Inlets_1" localSheetId="0">[1]Builder!$AF$46</definedName>
    <definedName name="AHU_Num_Inlets_1">[2]Builder!$AF$46</definedName>
    <definedName name="AHU_Num_Outlets_1" localSheetId="0">[1]Builder!$AE$46</definedName>
    <definedName name="AHU_Num_Outlets_1">[2]Builder!$AE$46</definedName>
    <definedName name="AHU_OutletSum_1" localSheetId="0">[1]Builder!$D$58</definedName>
    <definedName name="AHU_OutletSum_1">[2]Builder!$D$58</definedName>
    <definedName name="AHU_Reference" localSheetId="0">[1]Builder!$D$43</definedName>
    <definedName name="AHU_Reference">[2]Builder!$D$43</definedName>
    <definedName name="AHU_System_1" localSheetId="0">[1]Builder!$D$52</definedName>
    <definedName name="AHU_System_1">[2]Builder!$D$52</definedName>
    <definedName name="AHUInlet_CFM_1" localSheetId="0">[1]Builder!$J$70</definedName>
    <definedName name="AHUInlet_CFM_1">[2]Builder!$J$70</definedName>
    <definedName name="AHUOutlet_CFM_1" localSheetId="0">[1]Builder!$J$58</definedName>
    <definedName name="AHUOutlet_CFM_1">[2]Builder!$J$58</definedName>
    <definedName name="ATU_CLGMAX_1" localSheetId="0">[1]Builder!$O$52</definedName>
    <definedName name="ATU_CLGMAX_1">[2]Builder!$O$52</definedName>
    <definedName name="ATU_Num_Outlets_1" localSheetId="0">[1]Builder!$AI$52</definedName>
    <definedName name="ATU_Num_Outlets_1">[2]Builder!$AI$52</definedName>
    <definedName name="ATU_Outlet_Reference" localSheetId="0">[1]Builder!$D$61</definedName>
    <definedName name="ATU_Outlet_Reference">[2]Builder!$D$61</definedName>
    <definedName name="ATU_Reference" localSheetId="0">[1]Builder!$D$49</definedName>
    <definedName name="ATU_Reference">[2]Builder!$D$49</definedName>
    <definedName name="ATUOutlet_1" localSheetId="0">[1]Builder!$D$64</definedName>
    <definedName name="ATUOutlet_1">[2]Builder!$D$64</definedName>
    <definedName name="ATUOutlet_CFM_1" localSheetId="0">[1]Builder!$J$64</definedName>
    <definedName name="ATUOutlet_CFM_1">[2]Builder!$J$64</definedName>
    <definedName name="BOILER_1" localSheetId="0">[1]Builder!$D$253</definedName>
    <definedName name="BOILER_1">[2]Builder!$D$580</definedName>
    <definedName name="BOILER_ENT_PRES_1" localSheetId="8">[2]Builder!#REF!</definedName>
    <definedName name="BOILER_ENT_PRES_1" localSheetId="11">[2]Builder!#REF!</definedName>
    <definedName name="BOILER_ENT_PRES_1" localSheetId="5">[2]Builder!#REF!</definedName>
    <definedName name="BOILER_GPM_1" localSheetId="8">[2]Builder!#REF!</definedName>
    <definedName name="BOILER_GPM_1" localSheetId="11">[2]Builder!#REF!</definedName>
    <definedName name="BOILER_GPM_1" localSheetId="5">[2]Builder!#REF!</definedName>
    <definedName name="BOILER_Reference" localSheetId="0">[1]Builder!$D$250</definedName>
    <definedName name="BOILER_Reference">[2]Builder!$D$577</definedName>
    <definedName name="CHILLER_1" localSheetId="0">[1]Builder!$D$217</definedName>
    <definedName name="CHILLER_1">[2]Builder!$D$544</definedName>
    <definedName name="CHILLER_Reference" localSheetId="0">[1]Builder!$D$214</definedName>
    <definedName name="CHILLER_Reference">[2]Builder!$D$541</definedName>
    <definedName name="CHW_Reference" localSheetId="0">[1]Builder!$D$257</definedName>
    <definedName name="CHW_Reference">[2]Builder!$D$584</definedName>
    <definedName name="CHWP_1" localSheetId="0">[1]Builder!$D$224</definedName>
    <definedName name="CHWP_1">[2]Builder!$D$551</definedName>
    <definedName name="CHWP_Reference" localSheetId="0">[1]Builder!$D$221</definedName>
    <definedName name="CHWP_Reference">[2]Builder!$D$548</definedName>
    <definedName name="CLIENTLOGO" localSheetId="0">RTUFLYER!$A$34</definedName>
    <definedName name="CLIENTLOGO" localSheetId="13">[2]CURVEMT!$A$34</definedName>
    <definedName name="CLIENTLOGO" localSheetId="8">[2]CURVEMT!$A$34</definedName>
    <definedName name="CLIENTLOGO" localSheetId="7">[2]CURVEMT!$A$34</definedName>
    <definedName name="CLIENTLOGO" localSheetId="3">'RTU-PW01 - RTNCURVE'!$A$34</definedName>
    <definedName name="CLIENTLOGO" localSheetId="11">[2]CURVEMT!$A$34</definedName>
    <definedName name="CLIENTLOGO" localSheetId="10">[2]CURVEMT!$A$34</definedName>
    <definedName name="CLIENTLOGO" localSheetId="2">'RTU-PW01 - SPLYCURVE'!$A$34</definedName>
    <definedName name="CLIENTLOGO" localSheetId="5">[2]CURVEMT!$A$34</definedName>
    <definedName name="CLIENTLOGO" localSheetId="4">[2]CURVEMT!$A$34</definedName>
    <definedName name="CLIENTLOGO" localSheetId="15">[2]CURVEMT!$A$34</definedName>
    <definedName name="CLIENTLOGO" localSheetId="16">[2]CURVEMT!$A$34</definedName>
    <definedName name="CLIENTLOGO" localSheetId="17">[2]CURVEMT!$A$34</definedName>
    <definedName name="CLIENTLOGO" localSheetId="18">[2]CURVEMT!$A$34</definedName>
    <definedName name="CLIENTLOGO" localSheetId="19">[2]CURVEMT!$A$34</definedName>
    <definedName name="CLIENTLOGO" localSheetId="20">[2]CURVEMT!$A$34</definedName>
    <definedName name="CLIENTLOGO" localSheetId="21">[2]CURVEMT!$A$34</definedName>
    <definedName name="CLIENTLOGO" localSheetId="22">[2]CURVEMT!$A$34</definedName>
    <definedName name="CLIENTLOGO" localSheetId="23">[2]CURVEMT!$A$34</definedName>
    <definedName name="CLIENTLOGO" localSheetId="24">[2]CURVEMT!$A$34</definedName>
    <definedName name="CLIENTLOGO" localSheetId="25">[2]CURVEMT!$A$34</definedName>
    <definedName name="CLIENTLOGO" localSheetId="26">[2]CURVEMT!$A$34</definedName>
    <definedName name="CLIENTLOGO">#REF!</definedName>
    <definedName name="CRAC_1" localSheetId="0">[1]Builder!$D$146</definedName>
    <definedName name="CRAC_1">[2]Builder!$D$371</definedName>
    <definedName name="CRAC_Inlet_Reference" localSheetId="0">[1]Builder!$D$155</definedName>
    <definedName name="CRAC_Inlet_Reference">[2]Builder!$D$380</definedName>
    <definedName name="CRAC_InletSum_1" localSheetId="0">[1]Builder!$D$158</definedName>
    <definedName name="CRAC_InletSum_1">[2]Builder!$D$383</definedName>
    <definedName name="CRAC_InletSum_CFM" localSheetId="0">[1]Builder!$J$158</definedName>
    <definedName name="CRAC_InletSum_CFM">[2]Builder!$J$383</definedName>
    <definedName name="CRAC_Num_Inlets_1" localSheetId="0">[1]Builder!$AD$146</definedName>
    <definedName name="CRAC_Num_Inlets_1">[2]Builder!$AD$371</definedName>
    <definedName name="CRAC_Num_Outlets_1" localSheetId="0">[1]Builder!$AC$146</definedName>
    <definedName name="CRAC_Num_Outlets_1">[2]Builder!$AC$371</definedName>
    <definedName name="CRAC_Outlet_Reference" localSheetId="0">[1]Builder!$D$149</definedName>
    <definedName name="CRAC_Outlet_Reference">[2]Builder!$D$374</definedName>
    <definedName name="CRAC_OutletSum_1" localSheetId="0">[1]Builder!$D$152</definedName>
    <definedName name="CRAC_OutletSum_1">[2]Builder!$D$377</definedName>
    <definedName name="CRAC_OutletSum_CFM" localSheetId="0">[1]Builder!$J$152</definedName>
    <definedName name="CRAC_OutletSum_CFM">[2]Builder!$J$377</definedName>
    <definedName name="CRAC_Reference" localSheetId="0">[1]Builder!$D$143</definedName>
    <definedName name="CRAC_Reference">[2]Builder!$D$368</definedName>
    <definedName name="CT_1" localSheetId="0">[1]Builder!$D$246</definedName>
    <definedName name="CT_1">[2]Builder!$D$573</definedName>
    <definedName name="CT_Reference" localSheetId="0">[1]Builder!$D$242</definedName>
    <definedName name="CT_Reference">[2]Builder!$D$569</definedName>
    <definedName name="CW_Reference" localSheetId="0">[1]Builder!#REF!</definedName>
    <definedName name="CW_Reference" localSheetId="8">[2]Builder!#REF!</definedName>
    <definedName name="CW_Reference" localSheetId="11">[2]Builder!#REF!</definedName>
    <definedName name="CW_Reference" localSheetId="5">[2]Builder!#REF!</definedName>
    <definedName name="CW_Reference">[2]Builder!#REF!</definedName>
    <definedName name="CW_Rows" localSheetId="0">[1]Builder!#REF!</definedName>
    <definedName name="CW_Rows" localSheetId="8">[2]Builder!#REF!</definedName>
    <definedName name="CW_Rows" localSheetId="11">[2]Builder!#REF!</definedName>
    <definedName name="CW_Rows" localSheetId="5">[2]Builder!#REF!</definedName>
    <definedName name="CW_Rows">[2]Builder!#REF!</definedName>
    <definedName name="CWC_1" localSheetId="0">[1]Builder!#REF!</definedName>
    <definedName name="CWC_1" localSheetId="8">[2]Builder!#REF!</definedName>
    <definedName name="CWC_1" localSheetId="11">[2]Builder!#REF!</definedName>
    <definedName name="CWC_1" localSheetId="5">[2]Builder!#REF!</definedName>
    <definedName name="CWC_1">[2]Builder!#REF!</definedName>
    <definedName name="CWC_Area_1" localSheetId="0">[1]Builder!#REF!</definedName>
    <definedName name="CWC_Area_1" localSheetId="8">[2]Builder!#REF!</definedName>
    <definedName name="CWC_Area_1" localSheetId="11">[2]Builder!#REF!</definedName>
    <definedName name="CWC_Area_1" localSheetId="5">[2]Builder!#REF!</definedName>
    <definedName name="CWC_Area_1">[2]Builder!#REF!</definedName>
    <definedName name="CWC_CFM_1" localSheetId="0">[1]Builder!#REF!</definedName>
    <definedName name="CWC_CFM_1" localSheetId="8">[2]Builder!#REF!</definedName>
    <definedName name="CWC_CFM_1" localSheetId="11">[2]Builder!#REF!</definedName>
    <definedName name="CWC_CFM_1" localSheetId="5">[2]Builder!#REF!</definedName>
    <definedName name="CWC_CFM_1">[2]Builder!#REF!</definedName>
    <definedName name="CWC_EAT_DB_1" localSheetId="0">[1]Builder!#REF!</definedName>
    <definedName name="CWC_EAT_DB_1" localSheetId="8">[2]Builder!#REF!</definedName>
    <definedName name="CWC_EAT_DB_1" localSheetId="11">[2]Builder!#REF!</definedName>
    <definedName name="CWC_EAT_DB_1" localSheetId="5">[2]Builder!#REF!</definedName>
    <definedName name="CWC_EAT_DB_1">[2]Builder!#REF!</definedName>
    <definedName name="CWC_EAT_WB_1" localSheetId="0">[1]Builder!#REF!</definedName>
    <definedName name="CWC_EAT_WB_1" localSheetId="8">[2]Builder!#REF!</definedName>
    <definedName name="CWC_EAT_WB_1" localSheetId="11">[2]Builder!#REF!</definedName>
    <definedName name="CWC_EAT_WB_1" localSheetId="5">[2]Builder!#REF!</definedName>
    <definedName name="CWC_EAT_WB_1">[2]Builder!#REF!</definedName>
    <definedName name="CWC_EWT_1" localSheetId="0">[1]Builder!#REF!</definedName>
    <definedName name="CWC_EWT_1" localSheetId="8">[2]Builder!#REF!</definedName>
    <definedName name="CWC_EWT_1" localSheetId="11">[2]Builder!#REF!</definedName>
    <definedName name="CWC_EWT_1" localSheetId="5">[2]Builder!#REF!</definedName>
    <definedName name="CWC_EWT_1">[2]Builder!#REF!</definedName>
    <definedName name="CWC_GPM_1" localSheetId="0">[1]Builder!#REF!</definedName>
    <definedName name="CWC_GPM_1" localSheetId="8">[2]Builder!#REF!</definedName>
    <definedName name="CWC_GPM_1" localSheetId="11">[2]Builder!#REF!</definedName>
    <definedName name="CWC_GPM_1" localSheetId="5">[2]Builder!#REF!</definedName>
    <definedName name="CWC_GPM_1">[2]Builder!#REF!</definedName>
    <definedName name="CWC_Key_1" localSheetId="0">[1]Builder!#REF!</definedName>
    <definedName name="CWC_Key_1" localSheetId="8">[2]Builder!#REF!</definedName>
    <definedName name="CWC_Key_1" localSheetId="11">[2]Builder!#REF!</definedName>
    <definedName name="CWC_Key_1" localSheetId="5">[2]Builder!#REF!</definedName>
    <definedName name="CWC_Key_1">[2]Builder!#REF!</definedName>
    <definedName name="CWC_LAT_DB_1" localSheetId="0">[1]Builder!#REF!</definedName>
    <definedName name="CWC_LAT_DB_1" localSheetId="8">[2]Builder!#REF!</definedName>
    <definedName name="CWC_LAT_DB_1" localSheetId="11">[2]Builder!#REF!</definedName>
    <definedName name="CWC_LAT_DB_1" localSheetId="5">[2]Builder!#REF!</definedName>
    <definedName name="CWC_LAT_DB_1">[2]Builder!#REF!</definedName>
    <definedName name="CWC_LAT_WB_1" localSheetId="0">[1]Builder!#REF!</definedName>
    <definedName name="CWC_LAT_WB_1" localSheetId="8">[2]Builder!#REF!</definedName>
    <definedName name="CWC_LAT_WB_1" localSheetId="11">[2]Builder!#REF!</definedName>
    <definedName name="CWC_LAT_WB_1" localSheetId="5">[2]Builder!#REF!</definedName>
    <definedName name="CWC_LAT_WB_1">[2]Builder!#REF!</definedName>
    <definedName name="CWC_LWT_1" localSheetId="0">[1]Builder!#REF!</definedName>
    <definedName name="CWC_LWT_1" localSheetId="8">[2]Builder!#REF!</definedName>
    <definedName name="CWC_LWT_1" localSheetId="11">[2]Builder!#REF!</definedName>
    <definedName name="CWC_LWT_1" localSheetId="5">[2]Builder!#REF!</definedName>
    <definedName name="CWC_LWT_1">[2]Builder!#REF!</definedName>
    <definedName name="CWC_MBH_1" localSheetId="0">[1]Builder!#REF!</definedName>
    <definedName name="CWC_MBH_1" localSheetId="8">[2]Builder!#REF!</definedName>
    <definedName name="CWC_MBH_1" localSheetId="11">[2]Builder!#REF!</definedName>
    <definedName name="CWC_MBH_1" localSheetId="5">[2]Builder!#REF!</definedName>
    <definedName name="CWC_MBH_1">[2]Builder!#REF!</definedName>
    <definedName name="CWC_PD_1" localSheetId="0">[1]Builder!#REF!</definedName>
    <definedName name="CWC_PD_1" localSheetId="8">[2]Builder!#REF!</definedName>
    <definedName name="CWC_PD_1" localSheetId="11">[2]Builder!#REF!</definedName>
    <definedName name="CWC_PD_1" localSheetId="5">[2]Builder!#REF!</definedName>
    <definedName name="CWC_PD_1">[2]Builder!#REF!</definedName>
    <definedName name="CWP_1" localSheetId="0">[1]Builder!$D$231</definedName>
    <definedName name="CWP_1">[2]Builder!$D$558</definedName>
    <definedName name="CWP_Reference" localSheetId="0">[1]Builder!$D$228</definedName>
    <definedName name="CWP_Reference">[2]Builder!$D$555</definedName>
    <definedName name="DUR_AC" localSheetId="0">[1]DURATIONS!$B$13</definedName>
    <definedName name="DUR_AC">[2]DURATIONS!$B$13</definedName>
    <definedName name="DUR_AHU" localSheetId="0">[1]DURATIONS!$B$10</definedName>
    <definedName name="DUR_AHU">[2]DURATIONS!$B$10</definedName>
    <definedName name="DUR_ATU" localSheetId="0">[1]DURATIONS!$B$17</definedName>
    <definedName name="DUR_ATU">[2]DURATIONS!$B$17</definedName>
    <definedName name="DUR_BOILER" localSheetId="0">[1]DURATIONS!$B$24</definedName>
    <definedName name="DUR_BOILER">[2]DURATIONS!$B$24</definedName>
    <definedName name="DUR_CHILLER" localSheetId="0">[1]DURATIONS!$B$21</definedName>
    <definedName name="DUR_CHILLER">[2]DURATIONS!$B$21</definedName>
    <definedName name="DUR_CHWCOIL" localSheetId="0">[1]DURATIONS!$B$25</definedName>
    <definedName name="DUR_CHWCOIL">[2]DURATIONS!$B$25</definedName>
    <definedName name="DUR_CRAC" localSheetId="0">[1]DURATIONS!$B$14</definedName>
    <definedName name="DUR_CRAC">[2]DURATIONS!$B$14</definedName>
    <definedName name="DUR_CT" localSheetId="0">[1]DURATIONS!$B$23</definedName>
    <definedName name="DUR_CT">[2]DURATIONS!$B$23</definedName>
    <definedName name="DUR_DXCOIL" localSheetId="0">[1]DURATIONS!$B$27</definedName>
    <definedName name="DUR_DXCOIL">[2]DURATIONS!$B$27</definedName>
    <definedName name="DUR_ELECHEATCOIL" localSheetId="0">[1]DURATIONS!$B$29</definedName>
    <definedName name="DUR_ELECHEATCOIL">[2]DURATIONS!$B$29</definedName>
    <definedName name="DUR_ERV" localSheetId="0">[1]DURATIONS!$B$15</definedName>
    <definedName name="DUR_ERV">[2]DURATIONS!$B$15</definedName>
    <definedName name="DUR_FAN" localSheetId="0">[1]DURATIONS!$B$16</definedName>
    <definedName name="DUR_FAN">[2]DURATIONS!$B$16</definedName>
    <definedName name="DUR_FCU" localSheetId="0">[1]DURATIONS!$B$12</definedName>
    <definedName name="DUR_FCU">[2]DURATIONS!$B$12</definedName>
    <definedName name="DUR_GASHEATCOIL" localSheetId="0">[1]DURATIONS!$B$30</definedName>
    <definedName name="DUR_GASHEATCOIL">[2]DURATIONS!$B$30</definedName>
    <definedName name="DUR_HHWCOIL" localSheetId="0">[1]DURATIONS!$B$26</definedName>
    <definedName name="DUR_HHWCOIL">[2]DURATIONS!$B$26</definedName>
    <definedName name="DUR_HPCOIL" localSheetId="0">[1]DURATIONS!$B$28</definedName>
    <definedName name="DUR_HPCOIL">[2]DURATIONS!$B$28</definedName>
    <definedName name="DUR_INLET" localSheetId="0">[1]DURATIONS!$B$19</definedName>
    <definedName name="DUR_INLET">[2]DURATIONS!$B$19</definedName>
    <definedName name="DUR_OUTLET" localSheetId="0">[1]DURATIONS!$B$18</definedName>
    <definedName name="DUR_OUTLET">[2]DURATIONS!$B$18</definedName>
    <definedName name="DUR_PUMP" localSheetId="0">[1]DURATIONS!$B$22</definedName>
    <definedName name="DUR_PUMP">[2]DURATIONS!$B$22</definedName>
    <definedName name="DUR_RTU" localSheetId="0">[1]DURATIONS!$B$11</definedName>
    <definedName name="DUR_RTU">[2]DURATIONS!$B$11</definedName>
    <definedName name="DUR_UH" localSheetId="0">[1]DURATIONS!$B$20</definedName>
    <definedName name="DUR_UH">[2]DURATIONS!$B$20</definedName>
    <definedName name="EH_MANF_1" localSheetId="0">[1]Builder!#REF!</definedName>
    <definedName name="EH_MANF_1" localSheetId="8">[2]Builder!#REF!</definedName>
    <definedName name="EH_MANF_1" localSheetId="11">[2]Builder!#REF!</definedName>
    <definedName name="EH_MANF_1" localSheetId="5">[2]Builder!#REF!</definedName>
    <definedName name="EH_MANF_1">[2]Builder!#REF!</definedName>
    <definedName name="EH_MODEL_1" localSheetId="0">[1]Builder!#REF!</definedName>
    <definedName name="EH_MODEL_1" localSheetId="8">[2]Builder!#REF!</definedName>
    <definedName name="EH_MODEL_1" localSheetId="11">[2]Builder!#REF!</definedName>
    <definedName name="EH_MODEL_1" localSheetId="5">[2]Builder!#REF!</definedName>
    <definedName name="EH_MODEL_1">[2]Builder!#REF!</definedName>
    <definedName name="ERV_1" localSheetId="0">[1]Builder!$D$166</definedName>
    <definedName name="ERV_1">[2]Builder!$D$391</definedName>
    <definedName name="ERV_ATU_CLGMAX_1" localSheetId="0">[1]Builder!$O$172</definedName>
    <definedName name="ERV_ATU_CLGMAX_1">[2]Builder!$O$397</definedName>
    <definedName name="ERV_ATU_Num_Outlets_1" localSheetId="0">[1]Builder!$AI$172</definedName>
    <definedName name="ERV_ATU_Num_Outlets_1">[2]Builder!$AI$397</definedName>
    <definedName name="ERV_ATU_Outlet_Reference" localSheetId="0">[1]Builder!$D$181</definedName>
    <definedName name="ERV_ATU_Outlet_Reference">[2]Builder!$D$406</definedName>
    <definedName name="ERV_ATU_Reference" localSheetId="0">[1]Builder!$D$169</definedName>
    <definedName name="ERV_ATU_Reference">[2]Builder!$D$394</definedName>
    <definedName name="ERV_ATUOutlet_1" localSheetId="0">[1]Builder!$D$184</definedName>
    <definedName name="ERV_ATUOutlet_1">[2]Builder!$D$409</definedName>
    <definedName name="ERV_ATUOutlet_CFM_1" localSheetId="0">[1]Builder!$J$184</definedName>
    <definedName name="ERV_ATUOutlet_CFM_1">[2]Builder!$J$409</definedName>
    <definedName name="ERV_DUR_Inlets" localSheetId="8">[2]Builder!#REF!</definedName>
    <definedName name="ERV_DUR_Inlets" localSheetId="11">[2]Builder!#REF!</definedName>
    <definedName name="ERV_DUR_Inlets" localSheetId="5">[2]Builder!#REF!</definedName>
    <definedName name="ERV_DUR_SUB_1" localSheetId="8">[2]Builder!#REF!</definedName>
    <definedName name="ERV_DUR_SUB_1" localSheetId="11">[2]Builder!#REF!</definedName>
    <definedName name="ERV_DUR_SUB_1" localSheetId="5">[2]Builder!#REF!</definedName>
    <definedName name="ERV_Inlet_Reference" localSheetId="0">[1]Builder!$D$187</definedName>
    <definedName name="ERV_Inlet_Reference">[2]Builder!$D$412</definedName>
    <definedName name="ERV_InletSum_1" localSheetId="0">[1]Builder!$D$190</definedName>
    <definedName name="ERV_InletSum_1">[2]Builder!$D$415</definedName>
    <definedName name="ERV_InletSum_CFM" localSheetId="0">[1]Builder!$J$190</definedName>
    <definedName name="ERV_InletSum_CFM">[2]Builder!$J$415</definedName>
    <definedName name="ERV_Num_ATU_1" localSheetId="0">[1]Builder!$AP$166</definedName>
    <definedName name="ERV_Num_ATU_1">[2]Builder!$AP$391</definedName>
    <definedName name="ERV_Num_Inlets_1" localSheetId="0">[1]Builder!$AO$166</definedName>
    <definedName name="ERV_Num_Inlets_1">[2]Builder!$AO$391</definedName>
    <definedName name="ERV_Num_Outlets_1" localSheetId="0">[1]Builder!$AN$166</definedName>
    <definedName name="ERV_Num_Outlets_1">[2]Builder!$AN$391</definedName>
    <definedName name="ERV_Outlet_Reference" localSheetId="0">[1]Builder!$D$175</definedName>
    <definedName name="ERV_Outlet_Reference">[2]Builder!$D$400</definedName>
    <definedName name="ERV_OutletSum_1" localSheetId="0">[1]Builder!$D$178</definedName>
    <definedName name="ERV_OutletSum_1">[2]Builder!$D$403</definedName>
    <definedName name="ERV_OutletSum_CFM" localSheetId="0">[1]Builder!$J$178</definedName>
    <definedName name="ERV_OutletSum_CFM">[2]Builder!$J$403</definedName>
    <definedName name="ERV_Reference" localSheetId="0">[1]Builder!$D$162</definedName>
    <definedName name="ERV_Reference">[2]Builder!$D$387</definedName>
    <definedName name="ERV_System_1" localSheetId="0">[1]Builder!$D$172</definedName>
    <definedName name="ERV_System_1">[2]Builder!$D$397</definedName>
    <definedName name="FAN_1" localSheetId="0">[1]Builder!$D$197</definedName>
    <definedName name="FAN_1">[2]Builder!$D$422</definedName>
    <definedName name="FAN_InletSum_1" localSheetId="0">[1]Builder!$D$203</definedName>
    <definedName name="FAN_InletSum_1">[2]Builder!$D$442</definedName>
    <definedName name="FAN_InletSum_CFM" localSheetId="0">[1]Builder!$J$203</definedName>
    <definedName name="FAN_InletSum_CFM">[2]Builder!$J$442</definedName>
    <definedName name="FAN_Num_Inlets_1" localSheetId="0">[1]Builder!$T$197</definedName>
    <definedName name="FAN_Num_Inlets_1">[2]Builder!$T$422</definedName>
    <definedName name="FAN_Outlet_Reference" localSheetId="0">[1]Builder!$D$200</definedName>
    <definedName name="FAN_Outlet_Reference">[2]Builder!$D$439</definedName>
    <definedName name="FAN_Reference" localSheetId="0">[1]Builder!$D$194</definedName>
    <definedName name="FAN_Reference">[2]Builder!$D$419</definedName>
    <definedName name="FCU_1" localSheetId="0">[1]Builder!$D$108</definedName>
    <definedName name="FCU_1">[2]Builder!$D$329</definedName>
    <definedName name="FCU_Inlet_Reference" localSheetId="0">[1]Builder!$D$117</definedName>
    <definedName name="FCU_Inlet_Reference">[2]Builder!$D$342</definedName>
    <definedName name="FCU_InletSum_1" localSheetId="0">[1]Builder!$D$120</definedName>
    <definedName name="FCU_InletSum_1">[2]Builder!$D$345</definedName>
    <definedName name="FCU_InletSum_CFM" localSheetId="0">[1]Builder!$J$120</definedName>
    <definedName name="FCU_InletSum_CFM">[2]Builder!$J$345</definedName>
    <definedName name="FCU_Num_Inlets_1" localSheetId="0">[1]Builder!$AD$108</definedName>
    <definedName name="FCU_Num_Inlets_1">[2]Builder!$AD$329</definedName>
    <definedName name="FCU_Num_Outlets_1" localSheetId="0">[1]Builder!$AC$108</definedName>
    <definedName name="FCU_Num_Outlets_1">[2]Builder!$AC$329</definedName>
    <definedName name="FCU_Outlet_Reference" localSheetId="0">[1]Builder!$D$111</definedName>
    <definedName name="FCU_Outlet_Reference">[2]Builder!$D$334</definedName>
    <definedName name="FCU_OutletSum_1" localSheetId="0">[1]Builder!$D$114</definedName>
    <definedName name="FCU_OutletSum_1">[2]Builder!$D$337</definedName>
    <definedName name="FCU_OutletSum_CFM" localSheetId="0">[1]Builder!$J$114</definedName>
    <definedName name="FCU_OutletSum_CFM">[2]Builder!$J$337</definedName>
    <definedName name="FCU_Reference" localSheetId="0">[1]Builder!$D$105</definedName>
    <definedName name="FCU_Reference">[2]Builder!$D$326</definedName>
    <definedName name="HWP_1" localSheetId="0">[1]Builder!$D$238</definedName>
    <definedName name="HWP_1">[2]Builder!$D$565</definedName>
    <definedName name="HWP_Reference" localSheetId="0">[1]Builder!$D$235</definedName>
    <definedName name="HWP_Reference">[2]Builder!$D$562</definedName>
    <definedName name="Inlet_Reference" localSheetId="0">[1]Builder!$D$67</definedName>
    <definedName name="Inlet_Reference">[2]Builder!$D$67</definedName>
    <definedName name="Number_ACs" localSheetId="0">[1]Builder!$C$122</definedName>
    <definedName name="Number_ACs">[2]Builder!$C$347</definedName>
    <definedName name="Number_AHUs" localSheetId="0">[1]Builder!$C$41</definedName>
    <definedName name="Number_AHUs">[2]Builder!$C$41</definedName>
    <definedName name="Number_BOILERs" localSheetId="0">[1]Builder!$C$248</definedName>
    <definedName name="Number_BOILERs">[2]Builder!$C$575</definedName>
    <definedName name="Number_CHILLERs" localSheetId="0">[1]Builder!$C$212</definedName>
    <definedName name="Number_CHILLERs">[2]Builder!$C$539</definedName>
    <definedName name="Number_CHWPs" localSheetId="0">[1]Builder!$C$219</definedName>
    <definedName name="Number_CHWPs">[2]Builder!$C$546</definedName>
    <definedName name="Number_CRACs" localSheetId="0">[1]Builder!$C$141</definedName>
    <definedName name="Number_CRACs">[2]Builder!$C$366</definedName>
    <definedName name="Number_CTs" localSheetId="0">[1]Builder!$C$240</definedName>
    <definedName name="Number_CTs">[2]Builder!$C$567</definedName>
    <definedName name="Number_CWPs" localSheetId="0">[1]Builder!$C$226</definedName>
    <definedName name="Number_CWPs">[2]Builder!$C$553</definedName>
    <definedName name="Number_CWs" localSheetId="0">[1]Builder!#REF!</definedName>
    <definedName name="Number_CWs" localSheetId="8">[2]Builder!#REF!</definedName>
    <definedName name="Number_CWs" localSheetId="11">[2]Builder!#REF!</definedName>
    <definedName name="Number_CWs" localSheetId="5">[2]Builder!#REF!</definedName>
    <definedName name="Number_CWs">[2]Builder!#REF!</definedName>
    <definedName name="Number_ERVs" localSheetId="0">[1]Builder!$C$160</definedName>
    <definedName name="Number_ERVs">[2]Builder!$C$385</definedName>
    <definedName name="Number_FANs" localSheetId="0">[1]Builder!$C$192</definedName>
    <definedName name="Number_FANs">[2]Builder!$C$417</definedName>
    <definedName name="Number_FCUs" localSheetId="0">[1]Builder!$C$103</definedName>
    <definedName name="Number_FCUs">[2]Builder!$C$324</definedName>
    <definedName name="Number_HWPs" localSheetId="0">[1]Builder!$C$233</definedName>
    <definedName name="Number_HWPs">[2]Builder!$C$560</definedName>
    <definedName name="Number_RTUs" localSheetId="0">[1]Builder!$C$72</definedName>
    <definedName name="Number_RTUs">[2]Builder!$C$72</definedName>
    <definedName name="Number_UHs" localSheetId="0">[1]Builder!$C$205</definedName>
    <definedName name="Number_UHs">[2]Builder!$C$528</definedName>
    <definedName name="Outlet_Reference" localSheetId="0">[1]Builder!$D$55</definedName>
    <definedName name="Outlet_Reference">[2]Builder!$D$55</definedName>
    <definedName name="_xlnm.Print_Area" localSheetId="0">RTUFLYER!$A$1:$AI$62</definedName>
    <definedName name="_xlnm.Print_Area" localSheetId="1">'RTU-PW01'!$A$1:$AI$62</definedName>
    <definedName name="_xlnm.Print_Area" localSheetId="14">'RTU-PW01 - ATUSUM'!$A$1:$AV$42</definedName>
    <definedName name="_xlnm.Print_Area" localSheetId="13">'RTU-PW01 - INLETSUM-1'!$A$1:$AI$62</definedName>
    <definedName name="_xlnm.Print_Area" localSheetId="8">'RTU-PW01 - OATRAV-PTO'!$A$1:$AV$42</definedName>
    <definedName name="_xlnm.Print_Area" localSheetId="9">'RTU-PW01 - OATRAV-RNDPTO'!$A$1:$AV$42</definedName>
    <definedName name="_xlnm.Print_Area" localSheetId="7">'RTU-PW01 - OATRAV-VEL'!$A$1:$AV$42</definedName>
    <definedName name="_xlnm.Print_Area" localSheetId="3">'RTU-PW01 - RTNCURVE'!$A$1:$AI$62</definedName>
    <definedName name="_xlnm.Print_Area" localSheetId="11">'RTU-PW01 - RTNTRAV-PTO'!$A$1:$AV$42</definedName>
    <definedName name="_xlnm.Print_Area" localSheetId="12">'RTU-PW01 - RTNTRAV-RNDPTO'!$A$1:$AV$42</definedName>
    <definedName name="_xlnm.Print_Area" localSheetId="10">'RTU-PW01 - RTNTRAV-VEL'!$A$1:$AV$42</definedName>
    <definedName name="_xlnm.Print_Area" localSheetId="2">'RTU-PW01 - SPLYCURVE'!$A$1:$AI$62</definedName>
    <definedName name="_xlnm.Print_Area" localSheetId="5">'RTU-PW01 - SUPTRAV-PTO'!$A$1:$AV$42</definedName>
    <definedName name="_xlnm.Print_Area" localSheetId="6">'RTU-PW01 - SUPTRAV-RNDPTO'!$A$1:$AV$42</definedName>
    <definedName name="_xlnm.Print_Area" localSheetId="4">'RTU-PW01 - SUPTRAV-VEL'!$A$1:$AV$42</definedName>
    <definedName name="_xlnm.Print_Area" localSheetId="15">'VAV-PW-01'!$A$1:$AI$62</definedName>
    <definedName name="_xlnm.Print_Area" localSheetId="16">'VAV-PW-02'!$A$1:$AI$62</definedName>
    <definedName name="_xlnm.Print_Area" localSheetId="17">'VAV-PW-03'!$A$1:$AI$62</definedName>
    <definedName name="_xlnm.Print_Area" localSheetId="18">'VAV-PW-04'!$A$1:$AI$62</definedName>
    <definedName name="_xlnm.Print_Area" localSheetId="19">'VAV-PW-05'!$A$1:$AI$62</definedName>
    <definedName name="_xlnm.Print_Area" localSheetId="20">'VAV-PW-06'!$A$1:$AI$62</definedName>
    <definedName name="_xlnm.Print_Area" localSheetId="21">'VAV-PW-13'!$A$1:$AI$62</definedName>
    <definedName name="_xlnm.Print_Area" localSheetId="22">'VAV-PW-14'!$A$1:$AI$62</definedName>
    <definedName name="_xlnm.Print_Area" localSheetId="23">'VAV-PW-15'!$A$1:$AI$62</definedName>
    <definedName name="_xlnm.Print_Area" localSheetId="24">'VAV-PW-22'!$A$1:$AI$62</definedName>
    <definedName name="_xlnm.Print_Area" localSheetId="25">'VAV-PW-23'!$A$1:$AI$62</definedName>
    <definedName name="_xlnm.Print_Area" localSheetId="26">'VAV-PW-24'!$A$1:$AI$62</definedName>
    <definedName name="Project_Name">[2]Builder!$C$10</definedName>
    <definedName name="RTU_ATU_CLGMAX_1" localSheetId="0">[1]Builder!$O$83</definedName>
    <definedName name="RTU_ATU_CLGMAX_1">[2]Builder!$O$90</definedName>
    <definedName name="RTU_ATU_Num_Outlets_1" localSheetId="0">[1]Builder!$AI$83</definedName>
    <definedName name="RTU_ATU_Num_Outlets_1">[2]Builder!$AI$90</definedName>
    <definedName name="RTU_ATU_Outlet_Reference" localSheetId="0">[1]Builder!$D$92</definedName>
    <definedName name="RTU_ATU_Outlet_Reference">[2]Builder!$D$176</definedName>
    <definedName name="RTU_ATU_Reference" localSheetId="0">[1]Builder!$D$80</definedName>
    <definedName name="RTU_ATU_Reference">[2]Builder!$D$87</definedName>
    <definedName name="RTU_ATUOutlet_1" localSheetId="0">[1]Builder!$D$95</definedName>
    <definedName name="RTU_ATUOutlet_1">[2]Builder!$D$179</definedName>
    <definedName name="RTU_ATUOutlet_CFM_1" localSheetId="0">[1]Builder!$J$95</definedName>
    <definedName name="RTU_ATUOutlet_CFM_1">[2]Builder!$J$179</definedName>
    <definedName name="RTU_Inlet_Reference" localSheetId="0">[1]Builder!$D$98</definedName>
    <definedName name="RTU_Inlet_Reference">[2]Builder!$D$236</definedName>
    <definedName name="RTU_InletSum_1" localSheetId="0">[1]Builder!$D$101</definedName>
    <definedName name="RTU_InletSum_1">[2]Builder!$D$239</definedName>
    <definedName name="RTU_InletSum_CFM" localSheetId="0">[1]Builder!$J$101</definedName>
    <definedName name="RTU_InletSum_CFM">[2]Builder!$J$239</definedName>
    <definedName name="RTU_Num_ATU_1" localSheetId="0">[1]Builder!$AG$77</definedName>
    <definedName name="RTU_Num_ATU_1">[2]Builder!$AG$77</definedName>
    <definedName name="RTU_Num_Inlets_1" localSheetId="0">[1]Builder!$AF$77</definedName>
    <definedName name="RTU_Num_Inlets_1">[2]Builder!$AF$77</definedName>
    <definedName name="RTU_Num_Outlets_1" localSheetId="0">[1]Builder!$AE$77</definedName>
    <definedName name="RTU_Num_Outlets_1">[2]Builder!$AE$77</definedName>
    <definedName name="RTU_Outlet_Reference" localSheetId="0">[1]Builder!$D$86</definedName>
    <definedName name="RTU_Outlet_Reference">[2]Builder!$D$121</definedName>
    <definedName name="RTU_OutletSum_1" localSheetId="0">[1]Builder!$D$89</definedName>
    <definedName name="RTU_OutletSum_1">[2]Builder!$D$124</definedName>
    <definedName name="RTU_OutletSum_CFM" localSheetId="0">[1]Builder!$J$89</definedName>
    <definedName name="RTU_OutletSum_CFM">[2]Builder!$J$124</definedName>
    <definedName name="RTU_Reference" localSheetId="0">[1]Builder!$D$74</definedName>
    <definedName name="RTU_Reference">[2]Builder!$D$74</definedName>
    <definedName name="RTU_System_1" localSheetId="0">[1]Builder!$D$83</definedName>
    <definedName name="RTU_System_1">[2]Builder!$D$90</definedName>
    <definedName name="RTU_Unit_Number" localSheetId="0">[1]Builder!$D$77</definedName>
    <definedName name="RTU_Unit_Number">[2]Builder!$D$77</definedName>
    <definedName name="TEST" localSheetId="13">[2]MAINMT!#REF!</definedName>
    <definedName name="TEST" localSheetId="3">[2]MAINMT!#REF!</definedName>
    <definedName name="TEST" localSheetId="2">[2]MAINMT!#REF!</definedName>
    <definedName name="TEST" localSheetId="15">[2]MAINMT!#REF!</definedName>
    <definedName name="TEST" localSheetId="16">[2]MAINMT!#REF!</definedName>
    <definedName name="TEST" localSheetId="17">[2]MAINMT!#REF!</definedName>
    <definedName name="TEST" localSheetId="18">[2]MAINMT!#REF!</definedName>
    <definedName name="TEST" localSheetId="19">[2]MAINMT!#REF!</definedName>
    <definedName name="TEST" localSheetId="20">[2]MAINMT!#REF!</definedName>
    <definedName name="TEST" localSheetId="21">[2]MAINMT!#REF!</definedName>
    <definedName name="TEST" localSheetId="22">[2]MAINMT!#REF!</definedName>
    <definedName name="TEST" localSheetId="23">[2]MAINMT!#REF!</definedName>
    <definedName name="TEST" localSheetId="24">[2]MAINMT!#REF!</definedName>
    <definedName name="TEST" localSheetId="25">[2]MAINMT!#REF!</definedName>
    <definedName name="TEST" localSheetId="26">[2]MAINMT!#REF!</definedName>
    <definedName name="UH_1" localSheetId="0">[1]Builder!$D$210</definedName>
    <definedName name="UH_1">[2]Builder!$D$533</definedName>
    <definedName name="UH_Reference" localSheetId="0">[1]Builder!$D$207</definedName>
    <definedName name="UH_Reference">[2]Builder!$D$530</definedName>
    <definedName name="VAVReport_Box_1" localSheetId="15">#REF!</definedName>
    <definedName name="VAVReport_Box_1" localSheetId="16">#REF!</definedName>
    <definedName name="VAVReport_Box_1" localSheetId="17">#REF!</definedName>
    <definedName name="VAVReport_Box_1" localSheetId="18">#REF!</definedName>
    <definedName name="VAVReport_Box_1" localSheetId="19">#REF!</definedName>
    <definedName name="VAVReport_Box_1" localSheetId="20">#REF!</definedName>
    <definedName name="VAVReport_Box_1" localSheetId="21">#REF!</definedName>
    <definedName name="VAVReport_Box_1" localSheetId="22">#REF!</definedName>
    <definedName name="VAVReport_Box_1" localSheetId="23">#REF!</definedName>
    <definedName name="VAVReport_Box_1" localSheetId="24">#REF!</definedName>
    <definedName name="VAVReport_Box_1" localSheetId="25">#REF!</definedName>
    <definedName name="VAVReport_Box_1" localSheetId="26">#REF!</definedName>
    <definedName name="VAVReport_Box_1">'RTU-PW01 - ATUSUM'!$A$13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17" l="1"/>
  <c r="H13" i="17"/>
  <c r="N13" i="17"/>
  <c r="Q13" i="17"/>
  <c r="Z13" i="17"/>
  <c r="AC13" i="17"/>
  <c r="AF13" i="17"/>
  <c r="AJ13" i="17"/>
  <c r="AM13" i="17"/>
  <c r="A14" i="17"/>
  <c r="H14" i="17"/>
  <c r="H33" i="17" s="1"/>
  <c r="N14" i="17"/>
  <c r="Q14" i="17"/>
  <c r="Z14" i="17"/>
  <c r="AC14" i="17"/>
  <c r="AF14" i="17"/>
  <c r="AJ14" i="17"/>
  <c r="AM14" i="17"/>
  <c r="A15" i="17"/>
  <c r="H15" i="17"/>
  <c r="N15" i="17"/>
  <c r="Q15" i="17"/>
  <c r="Z15" i="17"/>
  <c r="AC15" i="17"/>
  <c r="AF15" i="17"/>
  <c r="AJ15" i="17"/>
  <c r="AM15" i="17"/>
  <c r="A16" i="17"/>
  <c r="H16" i="17"/>
  <c r="N16" i="17"/>
  <c r="Q16" i="17"/>
  <c r="Z16" i="17"/>
  <c r="Z33" i="17" s="1"/>
  <c r="AC16" i="17"/>
  <c r="AF16" i="17"/>
  <c r="AJ16" i="17"/>
  <c r="AM16" i="17"/>
  <c r="A17" i="17"/>
  <c r="H17" i="17"/>
  <c r="N17" i="17"/>
  <c r="Q17" i="17"/>
  <c r="Z17" i="17"/>
  <c r="AC17" i="17"/>
  <c r="AF17" i="17"/>
  <c r="AJ17" i="17"/>
  <c r="AM17" i="17"/>
  <c r="A18" i="17"/>
  <c r="H18" i="17"/>
  <c r="N18" i="17"/>
  <c r="Q18" i="17"/>
  <c r="Z18" i="17"/>
  <c r="AC18" i="17"/>
  <c r="AF18" i="17"/>
  <c r="AJ18" i="17"/>
  <c r="AM18" i="17"/>
  <c r="A19" i="17"/>
  <c r="H19" i="17"/>
  <c r="N19" i="17"/>
  <c r="Q19" i="17"/>
  <c r="Z19" i="17"/>
  <c r="AC19" i="17"/>
  <c r="AF19" i="17"/>
  <c r="AJ19" i="17"/>
  <c r="AM19" i="17"/>
  <c r="A20" i="17"/>
  <c r="H20" i="17"/>
  <c r="N20" i="17"/>
  <c r="Q20" i="17"/>
  <c r="Z20" i="17"/>
  <c r="AC20" i="17"/>
  <c r="AF20" i="17"/>
  <c r="AJ20" i="17"/>
  <c r="AM20" i="17"/>
  <c r="A21" i="17"/>
  <c r="H21" i="17"/>
  <c r="N21" i="17"/>
  <c r="Q21" i="17"/>
  <c r="Z21" i="17"/>
  <c r="AC21" i="17"/>
  <c r="AF21" i="17"/>
  <c r="AJ21" i="17"/>
  <c r="AM21" i="17"/>
  <c r="A22" i="17"/>
  <c r="H22" i="17"/>
  <c r="N22" i="17"/>
  <c r="Q22" i="17"/>
  <c r="Z22" i="17"/>
  <c r="AC22" i="17"/>
  <c r="AF22" i="17"/>
  <c r="AJ22" i="17"/>
  <c r="AM22" i="17"/>
  <c r="A23" i="17"/>
  <c r="H23" i="17"/>
  <c r="N23" i="17"/>
  <c r="Q23" i="17"/>
  <c r="Z23" i="17"/>
  <c r="AC23" i="17"/>
  <c r="AF23" i="17"/>
  <c r="AJ23" i="17"/>
  <c r="AM23" i="17"/>
  <c r="A24" i="17"/>
  <c r="H24" i="17"/>
  <c r="N24" i="17"/>
  <c r="Q24" i="17"/>
  <c r="Z24" i="17"/>
  <c r="AC24" i="17"/>
  <c r="AF24" i="17"/>
  <c r="AJ24" i="17"/>
  <c r="AM24" i="17"/>
  <c r="AC53" i="28"/>
  <c r="AU53" i="28" s="1"/>
  <c r="Z53" i="28"/>
  <c r="W53" i="28"/>
  <c r="T53" i="28"/>
  <c r="Q53" i="28"/>
  <c r="AU52" i="28"/>
  <c r="AU51" i="28"/>
  <c r="AU50" i="28"/>
  <c r="AU49" i="28"/>
  <c r="AU48" i="28"/>
  <c r="AU47" i="28"/>
  <c r="AU46" i="28"/>
  <c r="AU45" i="28"/>
  <c r="AU44" i="28"/>
  <c r="AU43" i="28"/>
  <c r="AU42" i="28"/>
  <c r="AU41" i="28"/>
  <c r="AU40" i="28"/>
  <c r="AU39" i="28"/>
  <c r="AU38" i="28"/>
  <c r="AU37" i="28"/>
  <c r="AU36" i="28"/>
  <c r="AU35" i="28"/>
  <c r="AU34" i="28"/>
  <c r="AU33" i="28"/>
  <c r="AE13" i="28"/>
  <c r="K24" i="17" s="1"/>
  <c r="AC53" i="27"/>
  <c r="AU53" i="27" s="1"/>
  <c r="Z53" i="27"/>
  <c r="W53" i="27"/>
  <c r="T53" i="27"/>
  <c r="Q53" i="27"/>
  <c r="AU52" i="27"/>
  <c r="AU51" i="27"/>
  <c r="AU50" i="27"/>
  <c r="AU49" i="27"/>
  <c r="AU48" i="27"/>
  <c r="AU47" i="27"/>
  <c r="AU46" i="27"/>
  <c r="AU45" i="27"/>
  <c r="AU44" i="27"/>
  <c r="AU43" i="27"/>
  <c r="AU42" i="27"/>
  <c r="AU41" i="27"/>
  <c r="AU40" i="27"/>
  <c r="AU39" i="27"/>
  <c r="AU38" i="27"/>
  <c r="AU37" i="27"/>
  <c r="AU36" i="27"/>
  <c r="AU35" i="27"/>
  <c r="AU34" i="27"/>
  <c r="AU33" i="27"/>
  <c r="AE13" i="27"/>
  <c r="K23" i="17" s="1"/>
  <c r="AC53" i="26"/>
  <c r="AU53" i="26" s="1"/>
  <c r="Z53" i="26"/>
  <c r="W53" i="26"/>
  <c r="T53" i="26"/>
  <c r="Q53" i="26"/>
  <c r="AU52" i="26"/>
  <c r="AU51" i="26"/>
  <c r="AU50" i="26"/>
  <c r="AU49" i="26"/>
  <c r="AU48" i="26"/>
  <c r="AU47" i="26"/>
  <c r="AU46" i="26"/>
  <c r="AU45" i="26"/>
  <c r="AU44" i="26"/>
  <c r="AU43" i="26"/>
  <c r="AU42" i="26"/>
  <c r="AU41" i="26"/>
  <c r="AU40" i="26"/>
  <c r="AU39" i="26"/>
  <c r="AU38" i="26"/>
  <c r="AU37" i="26"/>
  <c r="AU36" i="26"/>
  <c r="AU35" i="26"/>
  <c r="AU34" i="26"/>
  <c r="AU33" i="26"/>
  <c r="AE13" i="26"/>
  <c r="K22" i="17" s="1"/>
  <c r="AC53" i="25"/>
  <c r="AU53" i="25" s="1"/>
  <c r="Z53" i="25"/>
  <c r="W53" i="25"/>
  <c r="T53" i="25"/>
  <c r="Q53" i="25"/>
  <c r="AU52" i="25"/>
  <c r="AU51" i="25"/>
  <c r="AU50" i="25"/>
  <c r="AU49" i="25"/>
  <c r="AU48" i="25"/>
  <c r="AU47" i="25"/>
  <c r="AU46" i="25"/>
  <c r="AU45" i="25"/>
  <c r="AU44" i="25"/>
  <c r="AU43" i="25"/>
  <c r="AU42" i="25"/>
  <c r="AU41" i="25"/>
  <c r="AU40" i="25"/>
  <c r="AU39" i="25"/>
  <c r="AU38" i="25"/>
  <c r="AU37" i="25"/>
  <c r="AU36" i="25"/>
  <c r="AU35" i="25"/>
  <c r="AU34" i="25"/>
  <c r="AU33" i="25"/>
  <c r="AE13" i="25"/>
  <c r="K21" i="17" s="1"/>
  <c r="AC53" i="24"/>
  <c r="AU53" i="24" s="1"/>
  <c r="Z53" i="24"/>
  <c r="W53" i="24"/>
  <c r="T53" i="24"/>
  <c r="Q53" i="24"/>
  <c r="AU52" i="24"/>
  <c r="AU51" i="24"/>
  <c r="AU50" i="24"/>
  <c r="AU49" i="24"/>
  <c r="AU48" i="24"/>
  <c r="AU47" i="24"/>
  <c r="AU46" i="24"/>
  <c r="AU45" i="24"/>
  <c r="AU44" i="24"/>
  <c r="AU43" i="24"/>
  <c r="AU42" i="24"/>
  <c r="AU41" i="24"/>
  <c r="AU40" i="24"/>
  <c r="AU39" i="24"/>
  <c r="AU38" i="24"/>
  <c r="AU37" i="24"/>
  <c r="AU36" i="24"/>
  <c r="AU35" i="24"/>
  <c r="AU34" i="24"/>
  <c r="AU33" i="24"/>
  <c r="AE13" i="24"/>
  <c r="K20" i="17" s="1"/>
  <c r="AC53" i="23"/>
  <c r="AU53" i="23" s="1"/>
  <c r="Z53" i="23"/>
  <c r="W53" i="23"/>
  <c r="T53" i="23"/>
  <c r="Q53" i="23"/>
  <c r="AU52" i="23"/>
  <c r="AU51" i="23"/>
  <c r="AU50" i="23"/>
  <c r="AU49" i="23"/>
  <c r="AU48" i="23"/>
  <c r="AU47" i="23"/>
  <c r="AU46" i="23"/>
  <c r="AU45" i="23"/>
  <c r="AU44" i="23"/>
  <c r="AU43" i="23"/>
  <c r="AU42" i="23"/>
  <c r="AU41" i="23"/>
  <c r="AU40" i="23"/>
  <c r="AU39" i="23"/>
  <c r="AU38" i="23"/>
  <c r="AU37" i="23"/>
  <c r="AU36" i="23"/>
  <c r="AU35" i="23"/>
  <c r="AU34" i="23"/>
  <c r="AU33" i="23"/>
  <c r="AE13" i="23"/>
  <c r="K19" i="17" s="1"/>
  <c r="AU53" i="22"/>
  <c r="AC53" i="22"/>
  <c r="Z53" i="22"/>
  <c r="W53" i="22"/>
  <c r="T53" i="22"/>
  <c r="Q53" i="22"/>
  <c r="AU52" i="22"/>
  <c r="AU51" i="22"/>
  <c r="AU50" i="22"/>
  <c r="AU49" i="22"/>
  <c r="AU48" i="22"/>
  <c r="AU47" i="22"/>
  <c r="AU46" i="22"/>
  <c r="AU45" i="22"/>
  <c r="AU44" i="22"/>
  <c r="AU43" i="22"/>
  <c r="AU42" i="22"/>
  <c r="AU41" i="22"/>
  <c r="AU40" i="22"/>
  <c r="AU39" i="22"/>
  <c r="AU38" i="22"/>
  <c r="AU37" i="22"/>
  <c r="AU36" i="22"/>
  <c r="AU35" i="22"/>
  <c r="AU34" i="22"/>
  <c r="AU33" i="22"/>
  <c r="AE13" i="22"/>
  <c r="K18" i="17" s="1"/>
  <c r="AC53" i="21"/>
  <c r="AU53" i="21" s="1"/>
  <c r="Z53" i="21"/>
  <c r="W53" i="21"/>
  <c r="T53" i="21"/>
  <c r="Q53" i="21"/>
  <c r="AU52" i="21"/>
  <c r="AU51" i="21"/>
  <c r="AU50" i="21"/>
  <c r="AU49" i="21"/>
  <c r="AU48" i="21"/>
  <c r="AU47" i="21"/>
  <c r="AU46" i="21"/>
  <c r="AU45" i="21"/>
  <c r="AU44" i="21"/>
  <c r="AU43" i="21"/>
  <c r="AU42" i="21"/>
  <c r="AU41" i="21"/>
  <c r="AU40" i="21"/>
  <c r="AU39" i="21"/>
  <c r="AU38" i="21"/>
  <c r="AU37" i="21"/>
  <c r="AU36" i="21"/>
  <c r="AU35" i="21"/>
  <c r="AU34" i="21"/>
  <c r="AU33" i="21"/>
  <c r="AE13" i="21"/>
  <c r="K17" i="17" s="1"/>
  <c r="AC53" i="20"/>
  <c r="AU53" i="20" s="1"/>
  <c r="Z53" i="20"/>
  <c r="W53" i="20"/>
  <c r="T53" i="20"/>
  <c r="Q53" i="20"/>
  <c r="AK53" i="20" s="1"/>
  <c r="AN51" i="20" s="1"/>
  <c r="AU52" i="20"/>
  <c r="AU51" i="20"/>
  <c r="AU50" i="20"/>
  <c r="AU49" i="20"/>
  <c r="AU48" i="20"/>
  <c r="AU47" i="20"/>
  <c r="AU46" i="20"/>
  <c r="AU45" i="20"/>
  <c r="AU44" i="20"/>
  <c r="AU43" i="20"/>
  <c r="AU42" i="20"/>
  <c r="AU41" i="20"/>
  <c r="AU40" i="20"/>
  <c r="AU39" i="20"/>
  <c r="AU38" i="20"/>
  <c r="AU37" i="20"/>
  <c r="AU36" i="20"/>
  <c r="AU35" i="20"/>
  <c r="AU34" i="20"/>
  <c r="AU33" i="20"/>
  <c r="AC53" i="19"/>
  <c r="AU53" i="19" s="1"/>
  <c r="Z53" i="19"/>
  <c r="W53" i="19"/>
  <c r="T53" i="19"/>
  <c r="Q53" i="19"/>
  <c r="AU52" i="19"/>
  <c r="AU51" i="19"/>
  <c r="AU50" i="19"/>
  <c r="AU49" i="19"/>
  <c r="AU48" i="19"/>
  <c r="AU47" i="19"/>
  <c r="AU46" i="19"/>
  <c r="AU45" i="19"/>
  <c r="AU44" i="19"/>
  <c r="AU43" i="19"/>
  <c r="AU42" i="19"/>
  <c r="AU41" i="19"/>
  <c r="AU40" i="19"/>
  <c r="AU39" i="19"/>
  <c r="AU38" i="19"/>
  <c r="AU37" i="19"/>
  <c r="AU36" i="19"/>
  <c r="AU35" i="19"/>
  <c r="AU34" i="19"/>
  <c r="AU33" i="19"/>
  <c r="AE13" i="19"/>
  <c r="K15" i="17" s="1"/>
  <c r="AC53" i="18"/>
  <c r="AU53" i="18" s="1"/>
  <c r="Z53" i="18"/>
  <c r="W53" i="18"/>
  <c r="T53" i="18"/>
  <c r="Q53" i="18"/>
  <c r="AU52" i="18"/>
  <c r="AU51" i="18"/>
  <c r="AU50" i="18"/>
  <c r="AU49" i="18"/>
  <c r="AU48" i="18"/>
  <c r="AU47" i="18"/>
  <c r="AU46" i="18"/>
  <c r="AU45" i="18"/>
  <c r="AU44" i="18"/>
  <c r="AU43" i="18"/>
  <c r="AU42" i="18"/>
  <c r="AU41" i="18"/>
  <c r="AU40" i="18"/>
  <c r="AU39" i="18"/>
  <c r="AU38" i="18"/>
  <c r="AU37" i="18"/>
  <c r="AU36" i="18"/>
  <c r="AU35" i="18"/>
  <c r="AU34" i="18"/>
  <c r="AU33" i="18"/>
  <c r="AE13" i="18"/>
  <c r="K14" i="17" s="1"/>
  <c r="AC34" i="17"/>
  <c r="Z34" i="17"/>
  <c r="W34" i="17"/>
  <c r="T34" i="17"/>
  <c r="W33" i="17"/>
  <c r="T33" i="17"/>
  <c r="AC53" i="16"/>
  <c r="AU53" i="16" s="1"/>
  <c r="Z53" i="16"/>
  <c r="W53" i="16"/>
  <c r="T53" i="16"/>
  <c r="Q53" i="16"/>
  <c r="AU52" i="16"/>
  <c r="AU51" i="16"/>
  <c r="AU50" i="16"/>
  <c r="AU49" i="16"/>
  <c r="AU48" i="16"/>
  <c r="AU47" i="16"/>
  <c r="AU46" i="16"/>
  <c r="AU45" i="16"/>
  <c r="AU44" i="16"/>
  <c r="AU43" i="16"/>
  <c r="AU42" i="16"/>
  <c r="AU41" i="16"/>
  <c r="AU40" i="16"/>
  <c r="AU39" i="16"/>
  <c r="AU38" i="16"/>
  <c r="AU37" i="16"/>
  <c r="AU36" i="16"/>
  <c r="AU35" i="16"/>
  <c r="AU34" i="16"/>
  <c r="AU33" i="16"/>
  <c r="AE13" i="16"/>
  <c r="K13" i="17" s="1"/>
  <c r="AC53" i="15"/>
  <c r="Z53" i="15"/>
  <c r="W53" i="15"/>
  <c r="T53" i="15"/>
  <c r="Q53" i="15"/>
  <c r="AC52" i="15"/>
  <c r="AU52" i="15" s="1"/>
  <c r="Z52" i="15"/>
  <c r="W52" i="15"/>
  <c r="T52" i="15"/>
  <c r="Q52" i="15"/>
  <c r="AU51" i="15"/>
  <c r="AU50" i="15"/>
  <c r="AU49" i="15"/>
  <c r="AU48" i="15"/>
  <c r="AU47" i="15"/>
  <c r="AU46" i="15"/>
  <c r="AU45" i="15"/>
  <c r="AU44" i="15"/>
  <c r="AU43" i="15"/>
  <c r="AU42" i="15"/>
  <c r="AU41" i="15"/>
  <c r="AU40" i="15"/>
  <c r="AU39" i="15"/>
  <c r="AU38" i="15"/>
  <c r="AU37" i="15"/>
  <c r="AU36" i="15"/>
  <c r="AU35" i="15"/>
  <c r="AU34" i="15"/>
  <c r="AU33" i="15"/>
  <c r="AU32" i="15"/>
  <c r="AU31" i="15"/>
  <c r="AU30" i="15"/>
  <c r="AU29" i="15"/>
  <c r="AU28" i="15"/>
  <c r="AU27" i="15"/>
  <c r="AU26" i="15"/>
  <c r="AU25" i="15"/>
  <c r="AU24" i="15"/>
  <c r="AU23" i="15"/>
  <c r="AU22" i="15"/>
  <c r="AU21" i="15"/>
  <c r="AU20" i="15"/>
  <c r="AU19" i="15"/>
  <c r="AU18" i="15"/>
  <c r="AU17" i="15"/>
  <c r="AU16" i="15"/>
  <c r="AU15" i="15"/>
  <c r="AU14" i="15"/>
  <c r="AU13" i="15"/>
  <c r="AP36" i="14"/>
  <c r="P27" i="14"/>
  <c r="J27" i="14"/>
  <c r="D27" i="14"/>
  <c r="P26" i="14"/>
  <c r="J26" i="14"/>
  <c r="D26" i="14"/>
  <c r="P25" i="14"/>
  <c r="J25" i="14"/>
  <c r="D25" i="14"/>
  <c r="P24" i="14"/>
  <c r="J24" i="14"/>
  <c r="D24" i="14"/>
  <c r="P23" i="14"/>
  <c r="J23" i="14"/>
  <c r="D23" i="14"/>
  <c r="P22" i="14"/>
  <c r="J22" i="14"/>
  <c r="D22" i="14"/>
  <c r="P21" i="14"/>
  <c r="J21" i="14"/>
  <c r="D21" i="14"/>
  <c r="P20" i="14"/>
  <c r="J20" i="14"/>
  <c r="D20" i="14"/>
  <c r="P19" i="14"/>
  <c r="J19" i="14"/>
  <c r="D19" i="14"/>
  <c r="P18" i="14"/>
  <c r="J18" i="14"/>
  <c r="J28" i="14" s="1"/>
  <c r="D18" i="14"/>
  <c r="L13" i="14"/>
  <c r="AP39" i="14" s="1"/>
  <c r="AU29" i="13"/>
  <c r="AQ29" i="13"/>
  <c r="AM29" i="13"/>
  <c r="AI29" i="13"/>
  <c r="AE29" i="13"/>
  <c r="AA29" i="13"/>
  <c r="W29" i="13"/>
  <c r="S29" i="13"/>
  <c r="O29" i="13"/>
  <c r="K29" i="13"/>
  <c r="G29" i="13"/>
  <c r="AU28" i="13"/>
  <c r="AQ28" i="13"/>
  <c r="AM28" i="13"/>
  <c r="AI28" i="13"/>
  <c r="AE28" i="13"/>
  <c r="AA28" i="13"/>
  <c r="W28" i="13"/>
  <c r="S28" i="13"/>
  <c r="O28" i="13"/>
  <c r="K28" i="13"/>
  <c r="G28" i="13"/>
  <c r="AU27" i="13"/>
  <c r="AQ27" i="13"/>
  <c r="AM27" i="13"/>
  <c r="AI27" i="13"/>
  <c r="AE27" i="13"/>
  <c r="AA27" i="13"/>
  <c r="W27" i="13"/>
  <c r="S27" i="13"/>
  <c r="O27" i="13"/>
  <c r="K27" i="13"/>
  <c r="G27" i="13"/>
  <c r="AU26" i="13"/>
  <c r="AQ26" i="13"/>
  <c r="AM26" i="13"/>
  <c r="AI26" i="13"/>
  <c r="AE26" i="13"/>
  <c r="AA26" i="13"/>
  <c r="W26" i="13"/>
  <c r="S26" i="13"/>
  <c r="O26" i="13"/>
  <c r="K26" i="13"/>
  <c r="G26" i="13"/>
  <c r="AU25" i="13"/>
  <c r="AQ25" i="13"/>
  <c r="AM25" i="13"/>
  <c r="AI25" i="13"/>
  <c r="AE25" i="13"/>
  <c r="AA25" i="13"/>
  <c r="W25" i="13"/>
  <c r="S25" i="13"/>
  <c r="O25" i="13"/>
  <c r="K25" i="13"/>
  <c r="G25" i="13"/>
  <c r="AU24" i="13"/>
  <c r="AQ24" i="13"/>
  <c r="AM24" i="13"/>
  <c r="AI24" i="13"/>
  <c r="AE24" i="13"/>
  <c r="AA24" i="13"/>
  <c r="W24" i="13"/>
  <c r="S24" i="13"/>
  <c r="O24" i="13"/>
  <c r="K24" i="13"/>
  <c r="G24" i="13"/>
  <c r="BD23" i="13"/>
  <c r="BD24" i="13" s="1"/>
  <c r="AU23" i="13"/>
  <c r="AQ23" i="13"/>
  <c r="AM23" i="13"/>
  <c r="AI23" i="13"/>
  <c r="AE23" i="13"/>
  <c r="AA23" i="13"/>
  <c r="W23" i="13"/>
  <c r="S23" i="13"/>
  <c r="O23" i="13"/>
  <c r="K23" i="13"/>
  <c r="G23" i="13"/>
  <c r="AU22" i="13"/>
  <c r="AQ22" i="13"/>
  <c r="AM22" i="13"/>
  <c r="AI22" i="13"/>
  <c r="AE22" i="13"/>
  <c r="AA22" i="13"/>
  <c r="W22" i="13"/>
  <c r="S22" i="13"/>
  <c r="O22" i="13"/>
  <c r="K22" i="13"/>
  <c r="G22" i="13"/>
  <c r="AU21" i="13"/>
  <c r="AQ21" i="13"/>
  <c r="AM21" i="13"/>
  <c r="AI21" i="13"/>
  <c r="AE21" i="13"/>
  <c r="AA21" i="13"/>
  <c r="W21" i="13"/>
  <c r="S21" i="13"/>
  <c r="O21" i="13"/>
  <c r="K21" i="13"/>
  <c r="G21" i="13"/>
  <c r="AU20" i="13"/>
  <c r="AQ20" i="13"/>
  <c r="AM20" i="13"/>
  <c r="AI20" i="13"/>
  <c r="AE20" i="13"/>
  <c r="AA20" i="13"/>
  <c r="W20" i="13"/>
  <c r="S20" i="13"/>
  <c r="O20" i="13"/>
  <c r="K20" i="13"/>
  <c r="G20" i="13"/>
  <c r="BD17" i="13"/>
  <c r="BD18" i="13" s="1"/>
  <c r="H13" i="13" s="1"/>
  <c r="E18" i="13" s="1"/>
  <c r="N13" i="13"/>
  <c r="AP39" i="13" s="1"/>
  <c r="AP36" i="12"/>
  <c r="BD27" i="12"/>
  <c r="BD26" i="12"/>
  <c r="BD20" i="12"/>
  <c r="G20" i="12" s="1"/>
  <c r="N13" i="12"/>
  <c r="T13" i="12" s="1"/>
  <c r="AP36" i="11"/>
  <c r="P27" i="11"/>
  <c r="J27" i="11"/>
  <c r="D27" i="11"/>
  <c r="P26" i="11"/>
  <c r="J26" i="11"/>
  <c r="D26" i="11"/>
  <c r="P25" i="11"/>
  <c r="J25" i="11"/>
  <c r="D25" i="11"/>
  <c r="P24" i="11"/>
  <c r="J24" i="11"/>
  <c r="D24" i="11"/>
  <c r="P23" i="11"/>
  <c r="J23" i="11"/>
  <c r="D23" i="11"/>
  <c r="P22" i="11"/>
  <c r="J22" i="11"/>
  <c r="D22" i="11"/>
  <c r="P21" i="11"/>
  <c r="J21" i="11"/>
  <c r="D21" i="11"/>
  <c r="P20" i="11"/>
  <c r="J20" i="11"/>
  <c r="D20" i="11"/>
  <c r="P19" i="11"/>
  <c r="J19" i="11"/>
  <c r="D19" i="11"/>
  <c r="P18" i="11"/>
  <c r="J18" i="11"/>
  <c r="J28" i="11" s="1"/>
  <c r="D18" i="11"/>
  <c r="L13" i="11"/>
  <c r="AP39" i="11" s="1"/>
  <c r="AU29" i="10"/>
  <c r="AQ29" i="10"/>
  <c r="AM29" i="10"/>
  <c r="AI29" i="10"/>
  <c r="AE29" i="10"/>
  <c r="AA29" i="10"/>
  <c r="W29" i="10"/>
  <c r="S29" i="10"/>
  <c r="O29" i="10"/>
  <c r="K29" i="10"/>
  <c r="G29" i="10"/>
  <c r="AU28" i="10"/>
  <c r="AQ28" i="10"/>
  <c r="AM28" i="10"/>
  <c r="AI28" i="10"/>
  <c r="AE28" i="10"/>
  <c r="AA28" i="10"/>
  <c r="W28" i="10"/>
  <c r="S28" i="10"/>
  <c r="O28" i="10"/>
  <c r="K28" i="10"/>
  <c r="G28" i="10"/>
  <c r="AU27" i="10"/>
  <c r="AQ27" i="10"/>
  <c r="AM27" i="10"/>
  <c r="AI27" i="10"/>
  <c r="AE27" i="10"/>
  <c r="AA27" i="10"/>
  <c r="W27" i="10"/>
  <c r="S27" i="10"/>
  <c r="O27" i="10"/>
  <c r="K27" i="10"/>
  <c r="G27" i="10"/>
  <c r="AU26" i="10"/>
  <c r="AQ26" i="10"/>
  <c r="AM26" i="10"/>
  <c r="AI26" i="10"/>
  <c r="AE26" i="10"/>
  <c r="AA26" i="10"/>
  <c r="W26" i="10"/>
  <c r="S26" i="10"/>
  <c r="O26" i="10"/>
  <c r="K26" i="10"/>
  <c r="G26" i="10"/>
  <c r="AU25" i="10"/>
  <c r="AQ25" i="10"/>
  <c r="AM25" i="10"/>
  <c r="AI25" i="10"/>
  <c r="AE25" i="10"/>
  <c r="AA25" i="10"/>
  <c r="W25" i="10"/>
  <c r="S25" i="10"/>
  <c r="O25" i="10"/>
  <c r="K25" i="10"/>
  <c r="G25" i="10"/>
  <c r="AU24" i="10"/>
  <c r="AQ24" i="10"/>
  <c r="AM24" i="10"/>
  <c r="AI24" i="10"/>
  <c r="AE24" i="10"/>
  <c r="AA24" i="10"/>
  <c r="W24" i="10"/>
  <c r="S24" i="10"/>
  <c r="O24" i="10"/>
  <c r="K24" i="10"/>
  <c r="G24" i="10"/>
  <c r="BD23" i="10"/>
  <c r="BD24" i="10" s="1"/>
  <c r="AU23" i="10"/>
  <c r="AQ23" i="10"/>
  <c r="AM23" i="10"/>
  <c r="AI23" i="10"/>
  <c r="AE23" i="10"/>
  <c r="AA23" i="10"/>
  <c r="W23" i="10"/>
  <c r="S23" i="10"/>
  <c r="O23" i="10"/>
  <c r="K23" i="10"/>
  <c r="G23" i="10"/>
  <c r="AU22" i="10"/>
  <c r="AQ22" i="10"/>
  <c r="AM22" i="10"/>
  <c r="AI22" i="10"/>
  <c r="AE22" i="10"/>
  <c r="AA22" i="10"/>
  <c r="W22" i="10"/>
  <c r="S22" i="10"/>
  <c r="O22" i="10"/>
  <c r="K22" i="10"/>
  <c r="G22" i="10"/>
  <c r="AU21" i="10"/>
  <c r="AQ21" i="10"/>
  <c r="AM21" i="10"/>
  <c r="AI21" i="10"/>
  <c r="AE21" i="10"/>
  <c r="AA21" i="10"/>
  <c r="W21" i="10"/>
  <c r="S21" i="10"/>
  <c r="O21" i="10"/>
  <c r="K21" i="10"/>
  <c r="G21" i="10"/>
  <c r="AU20" i="10"/>
  <c r="AQ20" i="10"/>
  <c r="AM20" i="10"/>
  <c r="AI20" i="10"/>
  <c r="AE20" i="10"/>
  <c r="AA20" i="10"/>
  <c r="W20" i="10"/>
  <c r="S20" i="10"/>
  <c r="O20" i="10"/>
  <c r="K20" i="10"/>
  <c r="G20" i="10"/>
  <c r="BD18" i="10"/>
  <c r="BD17" i="10"/>
  <c r="N13" i="10"/>
  <c r="AP39" i="10" s="1"/>
  <c r="AP36" i="9"/>
  <c r="BD27" i="9"/>
  <c r="BD26" i="9"/>
  <c r="BD28" i="9" s="1"/>
  <c r="BD20" i="9"/>
  <c r="G20" i="9" s="1"/>
  <c r="N13" i="9"/>
  <c r="T13" i="9" s="1"/>
  <c r="AP36" i="8"/>
  <c r="P27" i="8"/>
  <c r="J27" i="8"/>
  <c r="D27" i="8"/>
  <c r="P26" i="8"/>
  <c r="J26" i="8"/>
  <c r="D26" i="8"/>
  <c r="P25" i="8"/>
  <c r="J25" i="8"/>
  <c r="D25" i="8"/>
  <c r="P24" i="8"/>
  <c r="J24" i="8"/>
  <c r="D24" i="8"/>
  <c r="P23" i="8"/>
  <c r="J23" i="8"/>
  <c r="D23" i="8"/>
  <c r="P22" i="8"/>
  <c r="J22" i="8"/>
  <c r="D22" i="8"/>
  <c r="P21" i="8"/>
  <c r="J21" i="8"/>
  <c r="D21" i="8"/>
  <c r="P20" i="8"/>
  <c r="J20" i="8"/>
  <c r="D20" i="8"/>
  <c r="P19" i="8"/>
  <c r="J19" i="8"/>
  <c r="D19" i="8"/>
  <c r="P18" i="8"/>
  <c r="J18" i="8"/>
  <c r="D18" i="8"/>
  <c r="L13" i="8"/>
  <c r="AP39" i="8" s="1"/>
  <c r="AU29" i="7"/>
  <c r="AQ29" i="7"/>
  <c r="AM29" i="7"/>
  <c r="AI29" i="7"/>
  <c r="AE29" i="7"/>
  <c r="AA29" i="7"/>
  <c r="W29" i="7"/>
  <c r="S29" i="7"/>
  <c r="O29" i="7"/>
  <c r="K29" i="7"/>
  <c r="G29" i="7"/>
  <c r="AU28" i="7"/>
  <c r="AQ28" i="7"/>
  <c r="AM28" i="7"/>
  <c r="AI28" i="7"/>
  <c r="AE28" i="7"/>
  <c r="AA28" i="7"/>
  <c r="W28" i="7"/>
  <c r="S28" i="7"/>
  <c r="O28" i="7"/>
  <c r="K28" i="7"/>
  <c r="G28" i="7"/>
  <c r="AU27" i="7"/>
  <c r="AQ27" i="7"/>
  <c r="AM27" i="7"/>
  <c r="AI27" i="7"/>
  <c r="AE27" i="7"/>
  <c r="AA27" i="7"/>
  <c r="W27" i="7"/>
  <c r="S27" i="7"/>
  <c r="O27" i="7"/>
  <c r="K27" i="7"/>
  <c r="G27" i="7"/>
  <c r="AU26" i="7"/>
  <c r="AQ26" i="7"/>
  <c r="AM26" i="7"/>
  <c r="AI26" i="7"/>
  <c r="AE26" i="7"/>
  <c r="AA26" i="7"/>
  <c r="W26" i="7"/>
  <c r="S26" i="7"/>
  <c r="O26" i="7"/>
  <c r="K26" i="7"/>
  <c r="G26" i="7"/>
  <c r="AU25" i="7"/>
  <c r="AQ25" i="7"/>
  <c r="AM25" i="7"/>
  <c r="AI25" i="7"/>
  <c r="AE25" i="7"/>
  <c r="AA25" i="7"/>
  <c r="W25" i="7"/>
  <c r="S25" i="7"/>
  <c r="O25" i="7"/>
  <c r="K25" i="7"/>
  <c r="G25" i="7"/>
  <c r="AU24" i="7"/>
  <c r="AQ24" i="7"/>
  <c r="AM24" i="7"/>
  <c r="AI24" i="7"/>
  <c r="AE24" i="7"/>
  <c r="AA24" i="7"/>
  <c r="W24" i="7"/>
  <c r="S24" i="7"/>
  <c r="O24" i="7"/>
  <c r="K24" i="7"/>
  <c r="G24" i="7"/>
  <c r="BD23" i="7"/>
  <c r="BD24" i="7" s="1"/>
  <c r="H14" i="7" s="1"/>
  <c r="C20" i="7" s="1"/>
  <c r="BK11" i="7" s="1"/>
  <c r="AU23" i="7"/>
  <c r="AQ23" i="7"/>
  <c r="AM23" i="7"/>
  <c r="AI23" i="7"/>
  <c r="AE23" i="7"/>
  <c r="AA23" i="7"/>
  <c r="W23" i="7"/>
  <c r="S23" i="7"/>
  <c r="O23" i="7"/>
  <c r="K23" i="7"/>
  <c r="G23" i="7"/>
  <c r="AU22" i="7"/>
  <c r="AQ22" i="7"/>
  <c r="AM22" i="7"/>
  <c r="AI22" i="7"/>
  <c r="AE22" i="7"/>
  <c r="AA22" i="7"/>
  <c r="W22" i="7"/>
  <c r="S22" i="7"/>
  <c r="O22" i="7"/>
  <c r="K22" i="7"/>
  <c r="G22" i="7"/>
  <c r="AU21" i="7"/>
  <c r="AQ21" i="7"/>
  <c r="AM21" i="7"/>
  <c r="AI21" i="7"/>
  <c r="AE21" i="7"/>
  <c r="AA21" i="7"/>
  <c r="W21" i="7"/>
  <c r="S21" i="7"/>
  <c r="O21" i="7"/>
  <c r="K21" i="7"/>
  <c r="G21" i="7"/>
  <c r="AU20" i="7"/>
  <c r="AQ20" i="7"/>
  <c r="AM20" i="7"/>
  <c r="AI20" i="7"/>
  <c r="AE20" i="7"/>
  <c r="AA20" i="7"/>
  <c r="W20" i="7"/>
  <c r="S20" i="7"/>
  <c r="O20" i="7"/>
  <c r="K20" i="7"/>
  <c r="G20" i="7"/>
  <c r="BD18" i="7"/>
  <c r="BD17" i="7"/>
  <c r="N13" i="7"/>
  <c r="AP39" i="7" s="1"/>
  <c r="AP36" i="6"/>
  <c r="BD26" i="6"/>
  <c r="BD20" i="6"/>
  <c r="G20" i="6" s="1"/>
  <c r="N13" i="6"/>
  <c r="T13" i="6" s="1"/>
  <c r="AH43" i="3"/>
  <c r="AG43" i="3"/>
  <c r="AE43" i="3"/>
  <c r="AD43" i="3"/>
  <c r="AB43" i="3"/>
  <c r="AA43" i="3"/>
  <c r="Y43" i="3"/>
  <c r="X43" i="3"/>
  <c r="V43" i="3"/>
  <c r="U43" i="3"/>
  <c r="S43" i="3"/>
  <c r="R43" i="3"/>
  <c r="P43" i="3"/>
  <c r="O43" i="3"/>
  <c r="M43" i="3"/>
  <c r="L43" i="3"/>
  <c r="J43" i="3"/>
  <c r="I43" i="3"/>
  <c r="G43" i="3"/>
  <c r="F43" i="3"/>
  <c r="D43" i="3"/>
  <c r="M40" i="3"/>
  <c r="M39" i="3"/>
  <c r="M38" i="3"/>
  <c r="AK34" i="3"/>
  <c r="AT24" i="3"/>
  <c r="AD24" i="3"/>
  <c r="AT23" i="3"/>
  <c r="AT22" i="3"/>
  <c r="P22" i="3"/>
  <c r="AT21" i="3"/>
  <c r="AQ16" i="3"/>
  <c r="AN16" i="3"/>
  <c r="BH15" i="3"/>
  <c r="AZ15" i="3"/>
  <c r="BH14" i="3"/>
  <c r="AZ14" i="3"/>
  <c r="BH13" i="3"/>
  <c r="AZ13" i="3"/>
  <c r="K33" i="17" l="1"/>
  <c r="P28" i="11"/>
  <c r="AP35" i="11" s="1"/>
  <c r="AP37" i="11" s="1"/>
  <c r="AC33" i="17"/>
  <c r="Q34" i="17"/>
  <c r="N34" i="17"/>
  <c r="AP36" i="13"/>
  <c r="J28" i="8"/>
  <c r="AK53" i="21"/>
  <c r="P28" i="8"/>
  <c r="AP36" i="10"/>
  <c r="N33" i="17"/>
  <c r="BD28" i="12"/>
  <c r="T13" i="14"/>
  <c r="AP35" i="14"/>
  <c r="AP37" i="14" s="1"/>
  <c r="AJ13" i="14" s="1"/>
  <c r="AP36" i="7"/>
  <c r="P28" i="14"/>
  <c r="AK53" i="18"/>
  <c r="H34" i="17"/>
  <c r="Q33" i="17"/>
  <c r="AK53" i="28"/>
  <c r="AN51" i="28" s="1"/>
  <c r="AN47" i="28"/>
  <c r="AN41" i="28"/>
  <c r="AN34" i="28"/>
  <c r="AK53" i="27"/>
  <c r="AN51" i="27" s="1"/>
  <c r="AN44" i="27"/>
  <c r="AN38" i="27"/>
  <c r="AK53" i="26"/>
  <c r="AN51" i="26" s="1"/>
  <c r="AN36" i="26"/>
  <c r="AN33" i="26"/>
  <c r="AN50" i="26"/>
  <c r="AN47" i="26"/>
  <c r="AN44" i="26"/>
  <c r="AN41" i="26"/>
  <c r="AN38" i="26"/>
  <c r="AN37" i="26"/>
  <c r="AN34" i="26"/>
  <c r="AK53" i="25"/>
  <c r="AN51" i="25" s="1"/>
  <c r="AN47" i="25"/>
  <c r="AN41" i="25"/>
  <c r="AN38" i="25"/>
  <c r="AN49" i="25"/>
  <c r="AN34" i="25"/>
  <c r="AK53" i="24"/>
  <c r="AN51" i="24" s="1"/>
  <c r="AN36" i="24"/>
  <c r="AN33" i="24"/>
  <c r="AN50" i="24"/>
  <c r="AN44" i="24"/>
  <c r="AN38" i="24"/>
  <c r="AN43" i="24"/>
  <c r="AN40" i="24"/>
  <c r="AN37" i="24"/>
  <c r="AN34" i="24"/>
  <c r="AK53" i="23"/>
  <c r="AN51" i="23" s="1"/>
  <c r="AN33" i="23"/>
  <c r="AN50" i="23"/>
  <c r="AN47" i="23"/>
  <c r="AN44" i="23"/>
  <c r="AN41" i="23"/>
  <c r="AN38" i="23"/>
  <c r="AN43" i="23"/>
  <c r="AN40" i="23"/>
  <c r="AN37" i="23"/>
  <c r="AN34" i="23"/>
  <c r="AK53" i="22"/>
  <c r="AN51" i="22" s="1"/>
  <c r="AN33" i="22"/>
  <c r="AN50" i="22"/>
  <c r="AN47" i="22"/>
  <c r="AN41" i="22"/>
  <c r="AN40" i="22"/>
  <c r="AN37" i="22"/>
  <c r="AN34" i="22"/>
  <c r="AN51" i="21"/>
  <c r="AN48" i="21"/>
  <c r="AN45" i="21"/>
  <c r="AN42" i="21"/>
  <c r="AN39" i="21"/>
  <c r="AN36" i="21"/>
  <c r="AN33" i="21"/>
  <c r="AN50" i="21"/>
  <c r="AN47" i="21"/>
  <c r="AN44" i="21"/>
  <c r="AN41" i="21"/>
  <c r="AN38" i="21"/>
  <c r="AN35" i="21"/>
  <c r="AN52" i="21"/>
  <c r="AN49" i="21"/>
  <c r="AN46" i="21"/>
  <c r="AN43" i="21"/>
  <c r="AN40" i="21"/>
  <c r="AN37" i="21"/>
  <c r="AN34" i="21"/>
  <c r="AQ51" i="20"/>
  <c r="AK51" i="20"/>
  <c r="AN34" i="20"/>
  <c r="AN37" i="20"/>
  <c r="AN40" i="20"/>
  <c r="AN43" i="20"/>
  <c r="AN46" i="20"/>
  <c r="AN49" i="20"/>
  <c r="AN52" i="20"/>
  <c r="AN35" i="20"/>
  <c r="AN41" i="20"/>
  <c r="AN44" i="20"/>
  <c r="AN47" i="20"/>
  <c r="AN50" i="20"/>
  <c r="AN38" i="20"/>
  <c r="AE13" i="20"/>
  <c r="K16" i="17" s="1"/>
  <c r="K34" i="17" s="1"/>
  <c r="AN33" i="20"/>
  <c r="AN36" i="20"/>
  <c r="AN39" i="20"/>
  <c r="AN42" i="20"/>
  <c r="AN45" i="20"/>
  <c r="AN48" i="20"/>
  <c r="AK53" i="19"/>
  <c r="AN51" i="19" s="1"/>
  <c r="AN36" i="19"/>
  <c r="AN50" i="19"/>
  <c r="AN41" i="19"/>
  <c r="AN47" i="19"/>
  <c r="AN52" i="19"/>
  <c r="AN34" i="19"/>
  <c r="AN38" i="19"/>
  <c r="AN50" i="18"/>
  <c r="AK50" i="18" s="1"/>
  <c r="AN48" i="18"/>
  <c r="AQ48" i="18" s="1"/>
  <c r="AN39" i="18"/>
  <c r="AQ39" i="18" s="1"/>
  <c r="AN45" i="18"/>
  <c r="AQ45" i="18" s="1"/>
  <c r="AN36" i="18"/>
  <c r="AQ36" i="18" s="1"/>
  <c r="AN51" i="18"/>
  <c r="AQ51" i="18" s="1"/>
  <c r="AN42" i="18"/>
  <c r="AQ42" i="18" s="1"/>
  <c r="AN33" i="18"/>
  <c r="AQ33" i="18" s="1"/>
  <c r="AQ50" i="18"/>
  <c r="AN34" i="18"/>
  <c r="AN37" i="18"/>
  <c r="AN40" i="18"/>
  <c r="AN43" i="18"/>
  <c r="AN46" i="18"/>
  <c r="AN49" i="18"/>
  <c r="AN52" i="18"/>
  <c r="AN35" i="18"/>
  <c r="AN38" i="18"/>
  <c r="AN41" i="18"/>
  <c r="AN44" i="18"/>
  <c r="AN47" i="18"/>
  <c r="AK36" i="18"/>
  <c r="AK48" i="18"/>
  <c r="AK53" i="16"/>
  <c r="AN51" i="16" s="1"/>
  <c r="AN41" i="16"/>
  <c r="AN38" i="16"/>
  <c r="AK52" i="15"/>
  <c r="AN51" i="15" s="1"/>
  <c r="AN36" i="15"/>
  <c r="AN21" i="15"/>
  <c r="AN41" i="15"/>
  <c r="AN35" i="15"/>
  <c r="AN32" i="15"/>
  <c r="AN29" i="15"/>
  <c r="AN26" i="15"/>
  <c r="AN43" i="15"/>
  <c r="AN40" i="15"/>
  <c r="AN34" i="15"/>
  <c r="AN28" i="15"/>
  <c r="AN25" i="15"/>
  <c r="AN22" i="15"/>
  <c r="AP40" i="14"/>
  <c r="AR13" i="14" s="1"/>
  <c r="AX13" i="14" s="1"/>
  <c r="BM10" i="13"/>
  <c r="G30" i="13"/>
  <c r="BD19" i="13"/>
  <c r="I18" i="13" s="1"/>
  <c r="T13" i="13"/>
  <c r="H14" i="13"/>
  <c r="C20" i="13" s="1"/>
  <c r="BK11" i="13" s="1"/>
  <c r="BD25" i="13"/>
  <c r="BB32" i="12"/>
  <c r="G31" i="12"/>
  <c r="D21" i="12"/>
  <c r="AZ33" i="12" s="1"/>
  <c r="BD21" i="12"/>
  <c r="BD22" i="12"/>
  <c r="AP39" i="12"/>
  <c r="T13" i="11"/>
  <c r="BD25" i="10"/>
  <c r="H14" i="10"/>
  <c r="C20" i="10" s="1"/>
  <c r="BK11" i="10" s="1"/>
  <c r="T13" i="10"/>
  <c r="BD19" i="10"/>
  <c r="H13" i="10"/>
  <c r="E18" i="10" s="1"/>
  <c r="BB32" i="9"/>
  <c r="G31" i="9"/>
  <c r="D21" i="9"/>
  <c r="AZ33" i="9" s="1"/>
  <c r="BD21" i="9"/>
  <c r="BD22" i="9" s="1"/>
  <c r="AP39" i="9"/>
  <c r="T13" i="8"/>
  <c r="T13" i="7"/>
  <c r="BD19" i="7"/>
  <c r="BD25" i="7"/>
  <c r="C21" i="7" s="1"/>
  <c r="BK12" i="7" s="1"/>
  <c r="H13" i="7"/>
  <c r="E18" i="7" s="1"/>
  <c r="BB32" i="6"/>
  <c r="G31" i="6"/>
  <c r="D21" i="6"/>
  <c r="AZ33" i="6" s="1"/>
  <c r="AP39" i="6"/>
  <c r="BD27" i="6"/>
  <c r="BD21" i="6"/>
  <c r="AJ13" i="11" l="1"/>
  <c r="AP40" i="11"/>
  <c r="AR13" i="11" s="1"/>
  <c r="AX13" i="11" s="1"/>
  <c r="AN31" i="15"/>
  <c r="AN38" i="15"/>
  <c r="AN44" i="16"/>
  <c r="AN44" i="19"/>
  <c r="AN38" i="22"/>
  <c r="AN41" i="24"/>
  <c r="AN44" i="25"/>
  <c r="AN50" i="28"/>
  <c r="AK50" i="28" s="1"/>
  <c r="AN37" i="15"/>
  <c r="AN18" i="15"/>
  <c r="AQ18" i="15" s="1"/>
  <c r="AK51" i="18"/>
  <c r="AN44" i="22"/>
  <c r="AN47" i="24"/>
  <c r="AN50" i="25"/>
  <c r="AN40" i="27"/>
  <c r="AP35" i="8"/>
  <c r="AP37" i="8" s="1"/>
  <c r="AN24" i="15"/>
  <c r="AK45" i="18"/>
  <c r="AN46" i="15"/>
  <c r="AN27" i="15"/>
  <c r="AQ27" i="15" s="1"/>
  <c r="AN20" i="15"/>
  <c r="AN30" i="15"/>
  <c r="AQ30" i="15" s="1"/>
  <c r="AK33" i="18"/>
  <c r="AN35" i="19"/>
  <c r="AN36" i="22"/>
  <c r="AN39" i="24"/>
  <c r="AN40" i="26"/>
  <c r="AN36" i="27"/>
  <c r="D22" i="9"/>
  <c r="AZ34" i="9" s="1"/>
  <c r="AN23" i="15"/>
  <c r="AN33" i="15"/>
  <c r="D22" i="12"/>
  <c r="AZ34" i="12" s="1"/>
  <c r="AN38" i="28"/>
  <c r="AN44" i="28"/>
  <c r="AQ44" i="28" s="1"/>
  <c r="AN37" i="28"/>
  <c r="AN33" i="28"/>
  <c r="AQ33" i="28" s="1"/>
  <c r="AN40" i="28"/>
  <c r="AN36" i="28"/>
  <c r="AN43" i="28"/>
  <c r="AN39" i="28"/>
  <c r="AQ39" i="28" s="1"/>
  <c r="AN46" i="28"/>
  <c r="AQ46" i="28" s="1"/>
  <c r="AN42" i="28"/>
  <c r="AK42" i="28" s="1"/>
  <c r="AN49" i="28"/>
  <c r="AQ49" i="28" s="1"/>
  <c r="AN45" i="28"/>
  <c r="AQ45" i="28" s="1"/>
  <c r="AN52" i="28"/>
  <c r="AQ52" i="28" s="1"/>
  <c r="AN48" i="28"/>
  <c r="AQ48" i="28" s="1"/>
  <c r="AN35" i="28"/>
  <c r="AQ38" i="28"/>
  <c r="AK38" i="28"/>
  <c r="AQ41" i="28"/>
  <c r="AK41" i="28"/>
  <c r="AQ47" i="28"/>
  <c r="AK47" i="28"/>
  <c r="AQ34" i="28"/>
  <c r="AK34" i="28"/>
  <c r="AQ37" i="28"/>
  <c r="AK37" i="28"/>
  <c r="AQ40" i="28"/>
  <c r="AK40" i="28"/>
  <c r="AQ36" i="28"/>
  <c r="AK36" i="28"/>
  <c r="AQ43" i="28"/>
  <c r="AK43" i="28"/>
  <c r="AQ42" i="28"/>
  <c r="AQ35" i="28"/>
  <c r="AK35" i="28"/>
  <c r="AQ51" i="28"/>
  <c r="AK51" i="28"/>
  <c r="AN41" i="27"/>
  <c r="AQ41" i="27" s="1"/>
  <c r="AN47" i="27"/>
  <c r="AQ47" i="27" s="1"/>
  <c r="AN34" i="27"/>
  <c r="AN50" i="27"/>
  <c r="AN37" i="27"/>
  <c r="AK37" i="27" s="1"/>
  <c r="AN33" i="27"/>
  <c r="AN43" i="27"/>
  <c r="AN39" i="27"/>
  <c r="AK39" i="27" s="1"/>
  <c r="AN46" i="27"/>
  <c r="AQ46" i="27" s="1"/>
  <c r="AN42" i="27"/>
  <c r="AQ42" i="27" s="1"/>
  <c r="AN49" i="27"/>
  <c r="AQ49" i="27" s="1"/>
  <c r="AN45" i="27"/>
  <c r="AQ45" i="27" s="1"/>
  <c r="AN52" i="27"/>
  <c r="AQ52" i="27" s="1"/>
  <c r="AN48" i="27"/>
  <c r="AQ48" i="27" s="1"/>
  <c r="AN35" i="27"/>
  <c r="AQ44" i="27"/>
  <c r="AK44" i="27"/>
  <c r="AQ34" i="27"/>
  <c r="AK34" i="27"/>
  <c r="AQ50" i="27"/>
  <c r="AK50" i="27"/>
  <c r="AQ37" i="27"/>
  <c r="AQ33" i="27"/>
  <c r="AK33" i="27"/>
  <c r="AQ40" i="27"/>
  <c r="AK40" i="27"/>
  <c r="AQ36" i="27"/>
  <c r="AK36" i="27"/>
  <c r="AQ43" i="27"/>
  <c r="AK43" i="27"/>
  <c r="AQ39" i="27"/>
  <c r="AK42" i="27"/>
  <c r="AQ38" i="27"/>
  <c r="AK38" i="27"/>
  <c r="AK52" i="27"/>
  <c r="AQ35" i="27"/>
  <c r="AK35" i="27"/>
  <c r="AQ51" i="27"/>
  <c r="AK51" i="27"/>
  <c r="AN43" i="26"/>
  <c r="AN39" i="26"/>
  <c r="AN46" i="26"/>
  <c r="AK46" i="26" s="1"/>
  <c r="AN42" i="26"/>
  <c r="AK42" i="26" s="1"/>
  <c r="AN49" i="26"/>
  <c r="AQ49" i="26" s="1"/>
  <c r="AN45" i="26"/>
  <c r="AN52" i="26"/>
  <c r="AQ52" i="26" s="1"/>
  <c r="AN48" i="26"/>
  <c r="AN35" i="26"/>
  <c r="AQ38" i="26"/>
  <c r="AK38" i="26"/>
  <c r="AQ41" i="26"/>
  <c r="AK41" i="26"/>
  <c r="AQ44" i="26"/>
  <c r="AK44" i="26"/>
  <c r="AQ47" i="26"/>
  <c r="AK47" i="26"/>
  <c r="AQ34" i="26"/>
  <c r="AK34" i="26"/>
  <c r="AQ50" i="26"/>
  <c r="AK50" i="26"/>
  <c r="AQ37" i="26"/>
  <c r="AK37" i="26"/>
  <c r="AQ33" i="26"/>
  <c r="AK33" i="26"/>
  <c r="AQ40" i="26"/>
  <c r="AK40" i="26"/>
  <c r="AQ36" i="26"/>
  <c r="AK36" i="26"/>
  <c r="AQ43" i="26"/>
  <c r="AK43" i="26"/>
  <c r="AQ39" i="26"/>
  <c r="AK39" i="26"/>
  <c r="AQ46" i="26"/>
  <c r="AQ42" i="26"/>
  <c r="AQ45" i="26"/>
  <c r="AK45" i="26"/>
  <c r="AQ48" i="26"/>
  <c r="AK48" i="26"/>
  <c r="AQ35" i="26"/>
  <c r="AK35" i="26"/>
  <c r="AQ51" i="26"/>
  <c r="AK51" i="26"/>
  <c r="AN37" i="25"/>
  <c r="AQ37" i="25" s="1"/>
  <c r="AN33" i="25"/>
  <c r="AN52" i="25"/>
  <c r="AQ52" i="25" s="1"/>
  <c r="AN36" i="25"/>
  <c r="AK36" i="25" s="1"/>
  <c r="AN39" i="25"/>
  <c r="AN43" i="25"/>
  <c r="AN42" i="25"/>
  <c r="AQ42" i="25" s="1"/>
  <c r="AN40" i="25"/>
  <c r="AQ40" i="25" s="1"/>
  <c r="AN45" i="25"/>
  <c r="AQ45" i="25" s="1"/>
  <c r="AN46" i="25"/>
  <c r="AQ46" i="25" s="1"/>
  <c r="AN48" i="25"/>
  <c r="AQ48" i="25" s="1"/>
  <c r="AN35" i="25"/>
  <c r="AQ35" i="25" s="1"/>
  <c r="AK52" i="25"/>
  <c r="AK38" i="25"/>
  <c r="AQ38" i="25"/>
  <c r="AQ36" i="25"/>
  <c r="AQ41" i="25"/>
  <c r="AK41" i="25"/>
  <c r="AQ47" i="25"/>
  <c r="AK47" i="25"/>
  <c r="AQ34" i="25"/>
  <c r="AK34" i="25"/>
  <c r="AQ50" i="25"/>
  <c r="AK50" i="25"/>
  <c r="AK44" i="25"/>
  <c r="AQ44" i="25"/>
  <c r="AQ33" i="25"/>
  <c r="AK33" i="25"/>
  <c r="AQ39" i="25"/>
  <c r="AK39" i="25"/>
  <c r="AQ43" i="25"/>
  <c r="AK43" i="25"/>
  <c r="AK40" i="25"/>
  <c r="AQ49" i="25"/>
  <c r="AK49" i="25"/>
  <c r="AQ51" i="25"/>
  <c r="AK51" i="25"/>
  <c r="AN46" i="24"/>
  <c r="AQ46" i="24" s="1"/>
  <c r="AN42" i="24"/>
  <c r="AQ42" i="24" s="1"/>
  <c r="AN49" i="24"/>
  <c r="AK49" i="24" s="1"/>
  <c r="AN45" i="24"/>
  <c r="AN52" i="24"/>
  <c r="AQ52" i="24" s="1"/>
  <c r="AN48" i="24"/>
  <c r="AN35" i="24"/>
  <c r="AQ38" i="24"/>
  <c r="AK38" i="24"/>
  <c r="AQ41" i="24"/>
  <c r="AK41" i="24"/>
  <c r="AQ44" i="24"/>
  <c r="AK44" i="24"/>
  <c r="AQ47" i="24"/>
  <c r="AK47" i="24"/>
  <c r="AQ34" i="24"/>
  <c r="AK34" i="24"/>
  <c r="AQ50" i="24"/>
  <c r="AK50" i="24"/>
  <c r="AQ37" i="24"/>
  <c r="AK37" i="24"/>
  <c r="AQ33" i="24"/>
  <c r="AK33" i="24"/>
  <c r="AQ40" i="24"/>
  <c r="AK40" i="24"/>
  <c r="AQ36" i="24"/>
  <c r="AK36" i="24"/>
  <c r="AQ43" i="24"/>
  <c r="AK43" i="24"/>
  <c r="AQ39" i="24"/>
  <c r="AK39" i="24"/>
  <c r="AK42" i="24"/>
  <c r="AQ45" i="24"/>
  <c r="AK45" i="24"/>
  <c r="AQ48" i="24"/>
  <c r="AK48" i="24"/>
  <c r="AQ35" i="24"/>
  <c r="AK35" i="24"/>
  <c r="AQ51" i="24"/>
  <c r="AK51" i="24"/>
  <c r="AN36" i="23"/>
  <c r="AN39" i="23"/>
  <c r="AQ39" i="23" s="1"/>
  <c r="AN46" i="23"/>
  <c r="AQ46" i="23" s="1"/>
  <c r="AN42" i="23"/>
  <c r="AK42" i="23" s="1"/>
  <c r="AN49" i="23"/>
  <c r="AQ49" i="23" s="1"/>
  <c r="AN45" i="23"/>
  <c r="AK45" i="23" s="1"/>
  <c r="AN52" i="23"/>
  <c r="AQ52" i="23" s="1"/>
  <c r="AN48" i="23"/>
  <c r="AN35" i="23"/>
  <c r="AQ38" i="23"/>
  <c r="AK38" i="23"/>
  <c r="AQ44" i="23"/>
  <c r="AK44" i="23"/>
  <c r="AQ47" i="23"/>
  <c r="AK47" i="23"/>
  <c r="AQ34" i="23"/>
  <c r="AK34" i="23"/>
  <c r="AQ50" i="23"/>
  <c r="AK50" i="23"/>
  <c r="AQ41" i="23"/>
  <c r="AK41" i="23"/>
  <c r="AQ37" i="23"/>
  <c r="AK37" i="23"/>
  <c r="AQ33" i="23"/>
  <c r="AK33" i="23"/>
  <c r="AQ40" i="23"/>
  <c r="AK40" i="23"/>
  <c r="AQ36" i="23"/>
  <c r="AK36" i="23"/>
  <c r="AQ43" i="23"/>
  <c r="AK43" i="23"/>
  <c r="AQ48" i="23"/>
  <c r="AK48" i="23"/>
  <c r="AQ45" i="23"/>
  <c r="AQ35" i="23"/>
  <c r="AK35" i="23"/>
  <c r="AQ51" i="23"/>
  <c r="AK51" i="23"/>
  <c r="AN43" i="22"/>
  <c r="AQ43" i="22" s="1"/>
  <c r="AN39" i="22"/>
  <c r="AQ39" i="22" s="1"/>
  <c r="AN46" i="22"/>
  <c r="AK46" i="22" s="1"/>
  <c r="AN42" i="22"/>
  <c r="AQ42" i="22" s="1"/>
  <c r="AN49" i="22"/>
  <c r="AQ49" i="22" s="1"/>
  <c r="AN45" i="22"/>
  <c r="AN52" i="22"/>
  <c r="AK52" i="22" s="1"/>
  <c r="AN48" i="22"/>
  <c r="AK48" i="22" s="1"/>
  <c r="AN35" i="22"/>
  <c r="AQ38" i="22"/>
  <c r="AK38" i="22"/>
  <c r="AQ41" i="22"/>
  <c r="AK41" i="22"/>
  <c r="AQ44" i="22"/>
  <c r="AK44" i="22"/>
  <c r="AQ47" i="22"/>
  <c r="AK47" i="22"/>
  <c r="AQ40" i="22"/>
  <c r="AK40" i="22"/>
  <c r="AQ50" i="22"/>
  <c r="AK50" i="22"/>
  <c r="AQ34" i="22"/>
  <c r="AK34" i="22"/>
  <c r="AQ37" i="22"/>
  <c r="AK37" i="22"/>
  <c r="AQ33" i="22"/>
  <c r="AK33" i="22"/>
  <c r="AK43" i="22"/>
  <c r="AQ45" i="22"/>
  <c r="AK45" i="22"/>
  <c r="AQ48" i="22"/>
  <c r="AQ36" i="22"/>
  <c r="AK36" i="22"/>
  <c r="AQ46" i="22"/>
  <c r="AQ35" i="22"/>
  <c r="AK35" i="22"/>
  <c r="AQ51" i="22"/>
  <c r="AK51" i="22"/>
  <c r="AQ38" i="21"/>
  <c r="AK38" i="21"/>
  <c r="AQ41" i="21"/>
  <c r="AK41" i="21"/>
  <c r="AQ47" i="21"/>
  <c r="AK47" i="21"/>
  <c r="AQ50" i="21"/>
  <c r="AK50" i="21"/>
  <c r="AQ37" i="21"/>
  <c r="AK37" i="21"/>
  <c r="AQ33" i="21"/>
  <c r="AK33" i="21"/>
  <c r="AQ34" i="21"/>
  <c r="AK34" i="21"/>
  <c r="AQ40" i="21"/>
  <c r="AK40" i="21"/>
  <c r="AQ36" i="21"/>
  <c r="AK36" i="21"/>
  <c r="AQ43" i="21"/>
  <c r="AK43" i="21"/>
  <c r="AQ39" i="21"/>
  <c r="AK39" i="21"/>
  <c r="AQ46" i="21"/>
  <c r="AK46" i="21"/>
  <c r="AQ42" i="21"/>
  <c r="AK42" i="21"/>
  <c r="AQ49" i="21"/>
  <c r="AK49" i="21"/>
  <c r="AQ45" i="21"/>
  <c r="AK45" i="21"/>
  <c r="AQ52" i="21"/>
  <c r="AK52" i="21"/>
  <c r="AQ48" i="21"/>
  <c r="AK48" i="21"/>
  <c r="AQ44" i="21"/>
  <c r="AK44" i="21"/>
  <c r="AQ35" i="21"/>
  <c r="AK35" i="21"/>
  <c r="AQ51" i="21"/>
  <c r="AK51" i="21"/>
  <c r="AQ48" i="20"/>
  <c r="AK48" i="20"/>
  <c r="AQ35" i="20"/>
  <c r="AK35" i="20"/>
  <c r="AQ47" i="20"/>
  <c r="AK47" i="20"/>
  <c r="AQ41" i="20"/>
  <c r="AK41" i="20"/>
  <c r="AQ45" i="20"/>
  <c r="AK45" i="20"/>
  <c r="AQ52" i="20"/>
  <c r="AK52" i="20"/>
  <c r="AQ44" i="20"/>
  <c r="AK44" i="20"/>
  <c r="AQ42" i="20"/>
  <c r="AK42" i="20"/>
  <c r="AQ49" i="20"/>
  <c r="AK49" i="20"/>
  <c r="AQ46" i="20"/>
  <c r="AK46" i="20"/>
  <c r="AQ43" i="20"/>
  <c r="AK43" i="20"/>
  <c r="AQ33" i="20"/>
  <c r="AK33" i="20"/>
  <c r="AQ40" i="20"/>
  <c r="AK40" i="20"/>
  <c r="AQ39" i="20"/>
  <c r="AK39" i="20"/>
  <c r="AQ37" i="20"/>
  <c r="AK37" i="20"/>
  <c r="AQ50" i="20"/>
  <c r="AK50" i="20"/>
  <c r="AQ36" i="20"/>
  <c r="AK36" i="20"/>
  <c r="AQ38" i="20"/>
  <c r="AK38" i="20"/>
  <c r="AQ34" i="20"/>
  <c r="AK34" i="20"/>
  <c r="AN33" i="19"/>
  <c r="AQ33" i="19" s="1"/>
  <c r="AN37" i="19"/>
  <c r="AN39" i="19"/>
  <c r="AK39" i="19" s="1"/>
  <c r="AN40" i="19"/>
  <c r="AQ40" i="19" s="1"/>
  <c r="AN42" i="19"/>
  <c r="AN43" i="19"/>
  <c r="AN45" i="19"/>
  <c r="AK45" i="19" s="1"/>
  <c r="AN46" i="19"/>
  <c r="AQ46" i="19" s="1"/>
  <c r="AN48" i="19"/>
  <c r="AQ48" i="19" s="1"/>
  <c r="AN49" i="19"/>
  <c r="AQ49" i="19" s="1"/>
  <c r="AQ52" i="19"/>
  <c r="AK52" i="19"/>
  <c r="AQ47" i="19"/>
  <c r="AK47" i="19"/>
  <c r="AQ39" i="19"/>
  <c r="AK41" i="19"/>
  <c r="AQ41" i="19"/>
  <c r="AQ34" i="19"/>
  <c r="AK34" i="19"/>
  <c r="AK50" i="19"/>
  <c r="AQ50" i="19"/>
  <c r="AK38" i="19"/>
  <c r="AQ38" i="19"/>
  <c r="AQ44" i="19"/>
  <c r="AK44" i="19"/>
  <c r="AQ35" i="19"/>
  <c r="AK35" i="19"/>
  <c r="AQ37" i="19"/>
  <c r="AK37" i="19"/>
  <c r="AQ42" i="19"/>
  <c r="AK42" i="19"/>
  <c r="AQ43" i="19"/>
  <c r="AK43" i="19"/>
  <c r="AQ36" i="19"/>
  <c r="AK36" i="19"/>
  <c r="AK40" i="19"/>
  <c r="AQ45" i="19"/>
  <c r="AK49" i="19"/>
  <c r="AQ51" i="19"/>
  <c r="AK51" i="19"/>
  <c r="AK42" i="18"/>
  <c r="AK39" i="18"/>
  <c r="AQ41" i="18"/>
  <c r="AK41" i="18"/>
  <c r="AQ38" i="18"/>
  <c r="AK38" i="18"/>
  <c r="AQ35" i="18"/>
  <c r="AK35" i="18"/>
  <c r="AQ49" i="18"/>
  <c r="AK49" i="18"/>
  <c r="AQ52" i="18"/>
  <c r="AK52" i="18"/>
  <c r="AQ46" i="18"/>
  <c r="AK46" i="18"/>
  <c r="AQ43" i="18"/>
  <c r="AK43" i="18"/>
  <c r="AQ40" i="18"/>
  <c r="AK40" i="18"/>
  <c r="AQ37" i="18"/>
  <c r="AK37" i="18"/>
  <c r="AQ34" i="18"/>
  <c r="AK34" i="18"/>
  <c r="AQ47" i="18"/>
  <c r="AK47" i="18"/>
  <c r="AQ44" i="18"/>
  <c r="AK44" i="18"/>
  <c r="AN47" i="16"/>
  <c r="AN34" i="16"/>
  <c r="AQ34" i="16" s="1"/>
  <c r="AN50" i="16"/>
  <c r="AN37" i="16"/>
  <c r="AN33" i="16"/>
  <c r="AQ33" i="16" s="1"/>
  <c r="AN40" i="16"/>
  <c r="AN36" i="16"/>
  <c r="AN43" i="16"/>
  <c r="AQ43" i="16" s="1"/>
  <c r="AN39" i="16"/>
  <c r="AK39" i="16" s="1"/>
  <c r="AN46" i="16"/>
  <c r="AK46" i="16" s="1"/>
  <c r="AN42" i="16"/>
  <c r="AN49" i="16"/>
  <c r="AQ49" i="16" s="1"/>
  <c r="AN45" i="16"/>
  <c r="AN52" i="16"/>
  <c r="AQ52" i="16" s="1"/>
  <c r="AN48" i="16"/>
  <c r="AN35" i="16"/>
  <c r="AQ35" i="16" s="1"/>
  <c r="AQ38" i="16"/>
  <c r="AK38" i="16"/>
  <c r="AQ41" i="16"/>
  <c r="AK41" i="16"/>
  <c r="AQ44" i="16"/>
  <c r="AK44" i="16"/>
  <c r="AQ47" i="16"/>
  <c r="AK47" i="16"/>
  <c r="AQ50" i="16"/>
  <c r="AK50" i="16"/>
  <c r="AQ37" i="16"/>
  <c r="AK37" i="16"/>
  <c r="AQ40" i="16"/>
  <c r="AK40" i="16"/>
  <c r="AQ36" i="16"/>
  <c r="AK36" i="16"/>
  <c r="AQ39" i="16"/>
  <c r="AQ46" i="16"/>
  <c r="AQ42" i="16"/>
  <c r="AK42" i="16"/>
  <c r="AQ45" i="16"/>
  <c r="AK45" i="16"/>
  <c r="AQ48" i="16"/>
  <c r="AK48" i="16"/>
  <c r="AK35" i="16"/>
  <c r="AQ51" i="16"/>
  <c r="AK51" i="16"/>
  <c r="AN39" i="15"/>
  <c r="AQ39" i="15" s="1"/>
  <c r="AN44" i="15"/>
  <c r="AN42" i="15"/>
  <c r="AN13" i="15"/>
  <c r="AK13" i="15" s="1"/>
  <c r="AN49" i="15"/>
  <c r="AN47" i="15"/>
  <c r="AQ47" i="15" s="1"/>
  <c r="AN45" i="15"/>
  <c r="AQ45" i="15" s="1"/>
  <c r="AN16" i="15"/>
  <c r="AK16" i="15" s="1"/>
  <c r="AN14" i="15"/>
  <c r="AN50" i="15"/>
  <c r="AQ50" i="15" s="1"/>
  <c r="AN48" i="15"/>
  <c r="AN19" i="15"/>
  <c r="AK19" i="15" s="1"/>
  <c r="AN17" i="15"/>
  <c r="AN15" i="15"/>
  <c r="AQ20" i="15"/>
  <c r="AK20" i="15"/>
  <c r="AK25" i="15"/>
  <c r="AQ25" i="15"/>
  <c r="AQ23" i="15"/>
  <c r="AK23" i="15"/>
  <c r="AQ21" i="15"/>
  <c r="AK21" i="15"/>
  <c r="AK28" i="15"/>
  <c r="AQ28" i="15"/>
  <c r="AQ26" i="15"/>
  <c r="AK26" i="15"/>
  <c r="AQ24" i="15"/>
  <c r="AK24" i="15"/>
  <c r="AQ17" i="15"/>
  <c r="AK17" i="15"/>
  <c r="AK34" i="15"/>
  <c r="AQ34" i="15"/>
  <c r="AQ32" i="15"/>
  <c r="AK32" i="15"/>
  <c r="AK22" i="15"/>
  <c r="AQ22" i="15"/>
  <c r="AQ35" i="15"/>
  <c r="AK35" i="15"/>
  <c r="AQ33" i="15"/>
  <c r="AK33" i="15"/>
  <c r="AQ15" i="15"/>
  <c r="AK15" i="15"/>
  <c r="AK31" i="15"/>
  <c r="AQ31" i="15"/>
  <c r="AK37" i="15"/>
  <c r="AQ37" i="15"/>
  <c r="AK40" i="15"/>
  <c r="AQ40" i="15"/>
  <c r="AQ38" i="15"/>
  <c r="AK38" i="15"/>
  <c r="AQ36" i="15"/>
  <c r="AK36" i="15"/>
  <c r="AQ19" i="15"/>
  <c r="AK43" i="15"/>
  <c r="AQ43" i="15"/>
  <c r="AQ41" i="15"/>
  <c r="AK41" i="15"/>
  <c r="AK39" i="15"/>
  <c r="AK46" i="15"/>
  <c r="AQ46" i="15"/>
  <c r="AQ44" i="15"/>
  <c r="AK44" i="15"/>
  <c r="AQ42" i="15"/>
  <c r="AK42" i="15"/>
  <c r="AQ51" i="15"/>
  <c r="AK51" i="15"/>
  <c r="AQ29" i="15"/>
  <c r="AK29" i="15"/>
  <c r="AQ13" i="15"/>
  <c r="AQ49" i="15"/>
  <c r="AK49" i="15"/>
  <c r="AK47" i="15"/>
  <c r="AK45" i="15"/>
  <c r="AQ14" i="15"/>
  <c r="AK14" i="15"/>
  <c r="AQ48" i="15"/>
  <c r="AK48" i="15"/>
  <c r="K30" i="13"/>
  <c r="BO10" i="13"/>
  <c r="M18" i="13"/>
  <c r="C21" i="13"/>
  <c r="J20" i="12"/>
  <c r="C21" i="10"/>
  <c r="BM10" i="10"/>
  <c r="G30" i="10"/>
  <c r="I18" i="10"/>
  <c r="D23" i="9"/>
  <c r="J20" i="9"/>
  <c r="C22" i="7"/>
  <c r="BM10" i="7"/>
  <c r="G30" i="7"/>
  <c r="I18" i="7"/>
  <c r="BD22" i="6"/>
  <c r="J20" i="6" s="1"/>
  <c r="BD28" i="6"/>
  <c r="D22" i="6" s="1"/>
  <c r="AQ50" i="28" l="1"/>
  <c r="AK34" i="16"/>
  <c r="AK52" i="24"/>
  <c r="AK42" i="25"/>
  <c r="AK52" i="23"/>
  <c r="AK52" i="16"/>
  <c r="AK48" i="27"/>
  <c r="AK50" i="15"/>
  <c r="AK49" i="23"/>
  <c r="AQ49" i="24"/>
  <c r="AK44" i="28"/>
  <c r="AK48" i="28"/>
  <c r="AJ13" i="8"/>
  <c r="AP40" i="8"/>
  <c r="AR13" i="8" s="1"/>
  <c r="AX13" i="8" s="1"/>
  <c r="AK49" i="16"/>
  <c r="AK33" i="16"/>
  <c r="AQ42" i="23"/>
  <c r="AK46" i="25"/>
  <c r="AK52" i="26"/>
  <c r="AK41" i="27"/>
  <c r="AK33" i="28"/>
  <c r="AQ52" i="22"/>
  <c r="AQ16" i="15"/>
  <c r="AK30" i="15"/>
  <c r="AK33" i="19"/>
  <c r="AK49" i="22"/>
  <c r="AK39" i="22"/>
  <c r="AK46" i="23"/>
  <c r="AK46" i="24"/>
  <c r="AK37" i="25"/>
  <c r="AK45" i="27"/>
  <c r="AK52" i="28"/>
  <c r="AK45" i="28"/>
  <c r="D23" i="12"/>
  <c r="D24" i="12" s="1"/>
  <c r="AK27" i="15"/>
  <c r="AK42" i="22"/>
  <c r="AK39" i="23"/>
  <c r="AK49" i="27"/>
  <c r="AK47" i="27"/>
  <c r="AK18" i="15"/>
  <c r="AK45" i="25"/>
  <c r="AK49" i="26"/>
  <c r="AK49" i="28"/>
  <c r="AK46" i="28"/>
  <c r="AK39" i="28"/>
  <c r="AK46" i="27"/>
  <c r="AK48" i="25"/>
  <c r="AK35" i="25"/>
  <c r="AK48" i="19"/>
  <c r="AK46" i="19"/>
  <c r="AK43" i="16"/>
  <c r="BK12" i="13"/>
  <c r="C22" i="13"/>
  <c r="O30" i="13"/>
  <c r="BQ10" i="13"/>
  <c r="Q18" i="13"/>
  <c r="BD32" i="12"/>
  <c r="J31" i="12"/>
  <c r="M20" i="12"/>
  <c r="AZ35" i="12"/>
  <c r="K30" i="10"/>
  <c r="BO10" i="10"/>
  <c r="M18" i="10"/>
  <c r="BK12" i="10"/>
  <c r="C22" i="10"/>
  <c r="BD32" i="9"/>
  <c r="J31" i="9"/>
  <c r="AZ35" i="9"/>
  <c r="D24" i="9"/>
  <c r="M20" i="9"/>
  <c r="K30" i="7"/>
  <c r="BO10" i="7"/>
  <c r="M18" i="7"/>
  <c r="BK13" i="7"/>
  <c r="C23" i="7"/>
  <c r="AZ34" i="6"/>
  <c r="D23" i="6"/>
  <c r="BD32" i="6"/>
  <c r="J31" i="6"/>
  <c r="M20" i="6"/>
  <c r="S30" i="13" l="1"/>
  <c r="BS10" i="13"/>
  <c r="U18" i="13"/>
  <c r="BK13" i="13"/>
  <c r="C23" i="13"/>
  <c r="AZ36" i="12"/>
  <c r="D25" i="12"/>
  <c r="BF32" i="12"/>
  <c r="M31" i="12"/>
  <c r="P20" i="12"/>
  <c r="BK13" i="10"/>
  <c r="C23" i="10"/>
  <c r="O30" i="10"/>
  <c r="BQ10" i="10"/>
  <c r="Q18" i="10"/>
  <c r="BF32" i="9"/>
  <c r="M31" i="9"/>
  <c r="P20" i="9"/>
  <c r="AZ36" i="9"/>
  <c r="D25" i="9"/>
  <c r="BK14" i="7"/>
  <c r="C24" i="7"/>
  <c r="O30" i="7"/>
  <c r="BQ10" i="7"/>
  <c r="Q18" i="7"/>
  <c r="BF32" i="6"/>
  <c r="M31" i="6"/>
  <c r="P20" i="6"/>
  <c r="AZ35" i="6"/>
  <c r="D24" i="6"/>
  <c r="BU10" i="13" l="1"/>
  <c r="W30" i="13"/>
  <c r="Y18" i="13"/>
  <c r="BK14" i="13"/>
  <c r="C24" i="13"/>
  <c r="BJ32" i="12"/>
  <c r="BH32" i="12"/>
  <c r="P31" i="12"/>
  <c r="S20" i="12"/>
  <c r="AZ37" i="12"/>
  <c r="D26" i="12"/>
  <c r="BK14" i="10"/>
  <c r="C24" i="10"/>
  <c r="S30" i="10"/>
  <c r="BS10" i="10"/>
  <c r="U18" i="10"/>
  <c r="AZ37" i="9"/>
  <c r="D26" i="9"/>
  <c r="BJ32" i="9"/>
  <c r="BH32" i="9"/>
  <c r="P31" i="9"/>
  <c r="S20" i="9"/>
  <c r="S30" i="7"/>
  <c r="BS10" i="7"/>
  <c r="U18" i="7"/>
  <c r="BK15" i="7"/>
  <c r="C25" i="7"/>
  <c r="AZ36" i="6"/>
  <c r="D25" i="6"/>
  <c r="BJ32" i="6"/>
  <c r="BH32" i="6"/>
  <c r="P31" i="6"/>
  <c r="S20" i="6"/>
  <c r="BK15" i="13" l="1"/>
  <c r="C25" i="13"/>
  <c r="BW10" i="13"/>
  <c r="AA30" i="13"/>
  <c r="AC18" i="13"/>
  <c r="S31" i="12"/>
  <c r="BL32" i="12"/>
  <c r="V20" i="12"/>
  <c r="AZ38" i="12"/>
  <c r="D27" i="12"/>
  <c r="BK15" i="10"/>
  <c r="C25" i="10"/>
  <c r="W30" i="10"/>
  <c r="BU10" i="10"/>
  <c r="Y18" i="10"/>
  <c r="S31" i="9"/>
  <c r="BL32" i="9"/>
  <c r="V20" i="9"/>
  <c r="AZ38" i="9"/>
  <c r="D27" i="9"/>
  <c r="BK16" i="7"/>
  <c r="C26" i="7"/>
  <c r="BU10" i="7"/>
  <c r="W30" i="7"/>
  <c r="Y18" i="7"/>
  <c r="S31" i="6"/>
  <c r="BL32" i="6"/>
  <c r="V20" i="6"/>
  <c r="AZ37" i="6"/>
  <c r="D26" i="6"/>
  <c r="BY10" i="13" l="1"/>
  <c r="AE30" i="13"/>
  <c r="AG18" i="13"/>
  <c r="BK16" i="13"/>
  <c r="C26" i="13"/>
  <c r="V31" i="12"/>
  <c r="BN32" i="12"/>
  <c r="Y20" i="12"/>
  <c r="AZ39" i="12"/>
  <c r="D28" i="12"/>
  <c r="BK16" i="10"/>
  <c r="C26" i="10"/>
  <c r="BW10" i="10"/>
  <c r="AA30" i="10"/>
  <c r="AC18" i="10"/>
  <c r="V31" i="9"/>
  <c r="BN32" i="9"/>
  <c r="Y20" i="9"/>
  <c r="AZ39" i="9"/>
  <c r="D28" i="9"/>
  <c r="BW10" i="7"/>
  <c r="AA30" i="7"/>
  <c r="AC18" i="7"/>
  <c r="BK17" i="7"/>
  <c r="C27" i="7"/>
  <c r="V31" i="6"/>
  <c r="BN32" i="6"/>
  <c r="Y20" i="6"/>
  <c r="AZ38" i="6"/>
  <c r="D27" i="6"/>
  <c r="CA10" i="13" l="1"/>
  <c r="AI30" i="13"/>
  <c r="AK18" i="13"/>
  <c r="BK17" i="13"/>
  <c r="C27" i="13"/>
  <c r="Y31" i="12"/>
  <c r="BP32" i="12"/>
  <c r="AB20" i="12"/>
  <c r="AZ40" i="12"/>
  <c r="D29" i="12"/>
  <c r="BY10" i="10"/>
  <c r="AE30" i="10"/>
  <c r="AG18" i="10"/>
  <c r="BK17" i="10"/>
  <c r="C27" i="10"/>
  <c r="AZ40" i="9"/>
  <c r="D29" i="9"/>
  <c r="Y31" i="9"/>
  <c r="BP32" i="9"/>
  <c r="AB20" i="9"/>
  <c r="BK18" i="7"/>
  <c r="C28" i="7"/>
  <c r="BY10" i="7"/>
  <c r="AE30" i="7"/>
  <c r="AG18" i="7"/>
  <c r="Y31" i="6"/>
  <c r="BP32" i="6"/>
  <c r="AB20" i="6"/>
  <c r="AZ39" i="6"/>
  <c r="D28" i="6"/>
  <c r="BK18" i="13" l="1"/>
  <c r="C28" i="13"/>
  <c r="CC10" i="13"/>
  <c r="AM30" i="13"/>
  <c r="AO18" i="13"/>
  <c r="AZ41" i="12"/>
  <c r="D30" i="12"/>
  <c r="AZ42" i="12" s="1"/>
  <c r="AB31" i="12"/>
  <c r="AE20" i="12"/>
  <c r="BK18" i="10"/>
  <c r="C28" i="10"/>
  <c r="CA10" i="10"/>
  <c r="AI30" i="10"/>
  <c r="AK18" i="10"/>
  <c r="AB31" i="9"/>
  <c r="AE20" i="9"/>
  <c r="AZ41" i="9"/>
  <c r="D30" i="9"/>
  <c r="AZ42" i="9" s="1"/>
  <c r="CA10" i="7"/>
  <c r="AI30" i="7"/>
  <c r="AK18" i="7"/>
  <c r="BK19" i="7"/>
  <c r="C29" i="7"/>
  <c r="BK20" i="7" s="1"/>
  <c r="AZ40" i="6"/>
  <c r="D29" i="6"/>
  <c r="AB31" i="6"/>
  <c r="AE20" i="6"/>
  <c r="CE10" i="13" l="1"/>
  <c r="AQ30" i="13"/>
  <c r="AS18" i="13"/>
  <c r="BK19" i="13"/>
  <c r="C29" i="13"/>
  <c r="BK20" i="13" s="1"/>
  <c r="AE31" i="12"/>
  <c r="BR32" i="12"/>
  <c r="AH20" i="12"/>
  <c r="CC10" i="10"/>
  <c r="AM30" i="10"/>
  <c r="AO18" i="10"/>
  <c r="BK19" i="10"/>
  <c r="C29" i="10"/>
  <c r="BK20" i="10" s="1"/>
  <c r="BR32" i="9"/>
  <c r="AE31" i="9"/>
  <c r="AH20" i="9"/>
  <c r="CC10" i="7"/>
  <c r="AM30" i="7"/>
  <c r="AO18" i="7"/>
  <c r="AE31" i="6"/>
  <c r="BR32" i="6"/>
  <c r="AH20" i="6"/>
  <c r="AZ41" i="6"/>
  <c r="D30" i="6"/>
  <c r="AZ42" i="6" s="1"/>
  <c r="CG10" i="13" l="1"/>
  <c r="AU30" i="13"/>
  <c r="AP35" i="13" s="1"/>
  <c r="AP37" i="13" s="1"/>
  <c r="BT32" i="12"/>
  <c r="AH31" i="12"/>
  <c r="AK20" i="12"/>
  <c r="CE10" i="10"/>
  <c r="AQ30" i="10"/>
  <c r="AS18" i="10"/>
  <c r="BT32" i="9"/>
  <c r="AH31" i="9"/>
  <c r="AK20" i="9"/>
  <c r="CE10" i="7"/>
  <c r="AQ30" i="7"/>
  <c r="AS18" i="7"/>
  <c r="BT32" i="6"/>
  <c r="AH31" i="6"/>
  <c r="AK20" i="6"/>
  <c r="AJ13" i="13" l="1"/>
  <c r="AP40" i="13"/>
  <c r="AR13" i="13" s="1"/>
  <c r="AX13" i="13" s="1"/>
  <c r="BV32" i="12"/>
  <c r="AK31" i="12"/>
  <c r="AN20" i="12"/>
  <c r="CG10" i="10"/>
  <c r="AU30" i="10"/>
  <c r="AP35" i="10" s="1"/>
  <c r="AP37" i="10" s="1"/>
  <c r="BV32" i="9"/>
  <c r="AK31" i="9"/>
  <c r="AN20" i="9"/>
  <c r="CG10" i="7"/>
  <c r="AU30" i="7"/>
  <c r="AP35" i="7" s="1"/>
  <c r="AP37" i="7" s="1"/>
  <c r="BV32" i="6"/>
  <c r="AK31" i="6"/>
  <c r="AN20" i="6"/>
  <c r="BX32" i="12" l="1"/>
  <c r="AN31" i="12"/>
  <c r="AQ20" i="12"/>
  <c r="AJ13" i="10"/>
  <c r="AP40" i="10"/>
  <c r="AR13" i="10" s="1"/>
  <c r="AX13" i="10" s="1"/>
  <c r="BX32" i="9"/>
  <c r="AN31" i="9"/>
  <c r="AQ20" i="9"/>
  <c r="AJ13" i="7"/>
  <c r="AP40" i="7"/>
  <c r="AR13" i="7" s="1"/>
  <c r="AX13" i="7" s="1"/>
  <c r="BX32" i="6"/>
  <c r="AN31" i="6"/>
  <c r="AQ20" i="6"/>
  <c r="BZ32" i="12" l="1"/>
  <c r="AQ31" i="12"/>
  <c r="AT20" i="12"/>
  <c r="BZ32" i="9"/>
  <c r="AQ31" i="9"/>
  <c r="AT20" i="9"/>
  <c r="BZ32" i="6"/>
  <c r="AQ31" i="6"/>
  <c r="AT20" i="6"/>
  <c r="CB32" i="12" l="1"/>
  <c r="AT31" i="12"/>
  <c r="AP35" i="12" s="1"/>
  <c r="AP37" i="12" s="1"/>
  <c r="CB32" i="9"/>
  <c r="AT31" i="9"/>
  <c r="AP35" i="9" s="1"/>
  <c r="AP37" i="9" s="1"/>
  <c r="AT31" i="6"/>
  <c r="AP35" i="6" s="1"/>
  <c r="AP37" i="6" s="1"/>
  <c r="CB32" i="6"/>
  <c r="AJ13" i="12" l="1"/>
  <c r="AP40" i="12"/>
  <c r="AR13" i="12" s="1"/>
  <c r="AX13" i="12" s="1"/>
  <c r="AJ13" i="9"/>
  <c r="AP40" i="9"/>
  <c r="AR13" i="9" s="1"/>
  <c r="AX13" i="9" s="1"/>
  <c r="AJ13" i="6"/>
  <c r="AP40" i="6"/>
  <c r="AR13" i="6" s="1"/>
  <c r="AX13" i="6" s="1"/>
</calcChain>
</file>

<file path=xl/sharedStrings.xml><?xml version="1.0" encoding="utf-8"?>
<sst xmlns="http://schemas.openxmlformats.org/spreadsheetml/2006/main" count="1896" uniqueCount="293">
  <si>
    <t>Roof Top Unit Systems Test Reports</t>
  </si>
  <si>
    <t>INTERNAL USE ONLY - DOES NOT PRINT</t>
  </si>
  <si>
    <t>GENERAL FIELD CALC. AREA</t>
  </si>
  <si>
    <t>PROJECT</t>
  </si>
  <si>
    <t>SYSTEM</t>
  </si>
  <si>
    <t>AREA SERVED</t>
  </si>
  <si>
    <t>LOCATION</t>
  </si>
  <si>
    <t>UNIT DATA</t>
  </si>
  <si>
    <t>FILTER DATA</t>
  </si>
  <si>
    <t>MOTOR ACTUAL BHP CALCS.</t>
  </si>
  <si>
    <t>MFG.</t>
  </si>
  <si>
    <t>FILTER SECTION</t>
  </si>
  <si>
    <t>AMPS.</t>
  </si>
  <si>
    <t>VOLTS</t>
  </si>
  <si>
    <r>
      <t>AMP IMBALANCE TEST</t>
    </r>
    <r>
      <rPr>
        <vertAlign val="superscript"/>
        <sz val="9"/>
        <color theme="1"/>
        <rFont val="Arial"/>
        <family val="2"/>
      </rPr>
      <t>1</t>
    </r>
  </si>
  <si>
    <r>
      <t>VOLT IMBALANCE TEST</t>
    </r>
    <r>
      <rPr>
        <vertAlign val="superscript"/>
        <sz val="9"/>
        <color theme="1"/>
        <rFont val="Arial"/>
        <family val="2"/>
      </rPr>
      <t>2</t>
    </r>
  </si>
  <si>
    <t>TYPE</t>
  </si>
  <si>
    <t>QUANTITY</t>
  </si>
  <si>
    <t>TEST 1</t>
  </si>
  <si>
    <t>MOTOR EFF.</t>
  </si>
  <si>
    <t>MODEL NO.</t>
  </si>
  <si>
    <t>SIZE (in.)</t>
  </si>
  <si>
    <t>TEST 2</t>
  </si>
  <si>
    <t>SERVICE</t>
  </si>
  <si>
    <t>Conditioned Air</t>
  </si>
  <si>
    <t>TEST 3</t>
  </si>
  <si>
    <t>POWER FACTOR</t>
  </si>
  <si>
    <t>SERIAL NO.</t>
  </si>
  <si>
    <t>S.P. ACROSS</t>
  </si>
  <si>
    <t>"w.c.</t>
  </si>
  <si>
    <t>AVG.</t>
  </si>
  <si>
    <t>1. Amp imbalance may indicate problems with the motor or power supply.</t>
  </si>
  <si>
    <t>CONDITION</t>
  </si>
  <si>
    <t>MOTOR PHASE</t>
  </si>
  <si>
    <t>2. Volt imbalance may cause motors to overheat. Many solid-state motor controllers and inverters are sensitive to imbalanced voltage.</t>
  </si>
  <si>
    <t>SUPPLY FAN DATA</t>
  </si>
  <si>
    <t>CFM</t>
  </si>
  <si>
    <t>TSP</t>
  </si>
  <si>
    <t>ESP</t>
  </si>
  <si>
    <t>RPM</t>
  </si>
  <si>
    <t>BHP</t>
  </si>
  <si>
    <t>ROTATION</t>
  </si>
  <si>
    <t>POWER TRANSMISSION (PT) CALCS.</t>
  </si>
  <si>
    <t>DETERMINING FAN ROTATION</t>
  </si>
  <si>
    <t>DESIGN</t>
  </si>
  <si>
    <t>MTR TO FAN SHEAVE RATIO</t>
  </si>
  <si>
    <t>ACTUAL</t>
  </si>
  <si>
    <t>CALC. BELT LENGTH</t>
  </si>
  <si>
    <t>"</t>
  </si>
  <si>
    <t>FAN MOTOR RPM PER PT</t>
  </si>
  <si>
    <t>AIRFLOW DATA</t>
  </si>
  <si>
    <t>POWER TRANSMISSION DATA</t>
  </si>
  <si>
    <t>X</t>
  </si>
  <si>
    <r>
      <t>MIN. FAN MTR RPM PER PT</t>
    </r>
    <r>
      <rPr>
        <vertAlign val="superscript"/>
        <sz val="9"/>
        <color theme="1"/>
        <rFont val="Arial"/>
        <family val="2"/>
      </rPr>
      <t>1</t>
    </r>
  </si>
  <si>
    <t>RETURN</t>
  </si>
  <si>
    <t>OUTSIDE</t>
  </si>
  <si>
    <t>TRANSMISSION TYPE</t>
  </si>
  <si>
    <t xml:space="preserve">1. If fan motor RPM falls below this min. number (cell red) check for belt slippage or belt riding on motor shaft. Based on 0.5" reduction on motor and fan sheave. </t>
  </si>
  <si>
    <t>DESIGN (CFM)</t>
  </si>
  <si>
    <t>MOTOR SHEAVE MFG.</t>
  </si>
  <si>
    <t>ACTUAL (CFM)</t>
  </si>
  <si>
    <t>MOTOR SHEAVE</t>
  </si>
  <si>
    <t>"I.D.</t>
  </si>
  <si>
    <t>"O.D.</t>
  </si>
  <si>
    <t>DAMPER POS.</t>
  </si>
  <si>
    <t>Open</t>
  </si>
  <si>
    <t>FAN SHEAVE MFG.</t>
  </si>
  <si>
    <t>FAN SHEAVE</t>
  </si>
  <si>
    <t>MOTOR DATA</t>
  </si>
  <si>
    <t>BELT MFG.</t>
  </si>
  <si>
    <t>NO. BELTS &amp; SIZE</t>
  </si>
  <si>
    <t>@</t>
  </si>
  <si>
    <t>FRAME</t>
  </si>
  <si>
    <t>CENTER DISTANCE</t>
  </si>
  <si>
    <t>"C.C.</t>
  </si>
  <si>
    <t>H.P.</t>
  </si>
  <si>
    <t>DUCT DP SETPOINT CALC. (+20% Tol.)</t>
  </si>
  <si>
    <t>SERVICE FACTOR</t>
  </si>
  <si>
    <t>DUCT STATIC PRESSURE</t>
  </si>
  <si>
    <t>SETPOINT</t>
  </si>
  <si>
    <t>ACT. MEASUREMENT</t>
  </si>
  <si>
    <t>FULL LOAD AMPS.</t>
  </si>
  <si>
    <t>---</t>
  </si>
  <si>
    <t>CRT. NAME AMPS.</t>
  </si>
  <si>
    <t>OP. AMPS.</t>
  </si>
  <si>
    <t>SUPPLY FAN SPEED FINAL SETTING</t>
  </si>
  <si>
    <t>STATIC PRESSURE PROFILE SELECTIONS</t>
  </si>
  <si>
    <t>BASIC TESTING WORKFLOW (Indicate Complete with x)</t>
  </si>
  <si>
    <t>A - B</t>
  </si>
  <si>
    <t>Verify duct layout (areas served) vs drawings and neck sizes.</t>
  </si>
  <si>
    <t xml:space="preserve">STATIC PRESSURE PROFILE "w.c. </t>
  </si>
  <si>
    <t>B - C</t>
  </si>
  <si>
    <t>Check nameplate against submittal.</t>
  </si>
  <si>
    <t>COMPONENT</t>
  </si>
  <si>
    <t>C - D</t>
  </si>
  <si>
    <t>Open dampers and check that automatic dampers open when the system is energized.</t>
  </si>
  <si>
    <t>D - E</t>
  </si>
  <si>
    <t>Check pulley alignment and tightness.</t>
  </si>
  <si>
    <t>E - F</t>
  </si>
  <si>
    <t>Put the unit into full cooling.</t>
  </si>
  <si>
    <t>F - G</t>
  </si>
  <si>
    <t>Check rotation.</t>
  </si>
  <si>
    <t>PRESSURE</t>
  </si>
  <si>
    <t>G - H</t>
  </si>
  <si>
    <t>Measure the inlets / outlets on the system.</t>
  </si>
  <si>
    <t>H - I</t>
  </si>
  <si>
    <t>Proportion the inlets / outlets to the available airflow.</t>
  </si>
  <si>
    <t>I - J</t>
  </si>
  <si>
    <t>Adjust rpm as needed to achieve design airflow based on rpm vs cfm equation.</t>
  </si>
  <si>
    <t>REMARKS</t>
  </si>
  <si>
    <t>J - K</t>
  </si>
  <si>
    <t>Adjust outside and return air to design.</t>
  </si>
  <si>
    <t>Measure rpm, amperage and voltage.</t>
  </si>
  <si>
    <t>Measure inlets / outlets on the system.</t>
  </si>
  <si>
    <t>Record unit pressure profile (before filter, after filter, suction and discharge pressures etc.)</t>
  </si>
  <si>
    <t>Measure the entering and leaving chilled water pressure and set to design if applicable.</t>
  </si>
  <si>
    <t>Measure the entering and leaving dry and wet bulb temperatures across the cooling coil.</t>
  </si>
  <si>
    <t>Put the unit into full heating if applicable.</t>
  </si>
  <si>
    <t>Measure the total airflow and record differences to design.</t>
  </si>
  <si>
    <t>Measure electric heating components or heating hot water pressures and set to design.</t>
  </si>
  <si>
    <t>Measure entering and leaving air temperature (dry bulb only).</t>
  </si>
  <si>
    <t>Note - Measure total supply, return and outside airflows by traverse when possible.</t>
  </si>
  <si>
    <t>Make sure all information on the data sheet is filled out.</t>
  </si>
  <si>
    <t>TEST DATE</t>
  </si>
  <si>
    <t>READINGS BY</t>
  </si>
  <si>
    <t>ROOF TOP UNIT TEST REPORT</t>
  </si>
  <si>
    <t>RTU-PW01</t>
  </si>
  <si>
    <t>EHC - Tallahassee Reno. &amp; Add.</t>
  </si>
  <si>
    <t>Private Rooms</t>
  </si>
  <si>
    <t>Roof</t>
  </si>
  <si>
    <t>Aaon</t>
  </si>
  <si>
    <t>RTU-PW01 - SUPPLY FAN CURVE PLACEHOLDER</t>
  </si>
  <si>
    <t>RTU-PW01 - RETURN FAN CURVE PLACEHOLDER</t>
  </si>
  <si>
    <t>PROJECT TOLERANCES</t>
  </si>
  <si>
    <t>ABOVE DESIGN</t>
  </si>
  <si>
    <t>BELOW DESIGN</t>
  </si>
  <si>
    <t>TRAVERSE DATA</t>
  </si>
  <si>
    <t>TRAVERSE AREA</t>
  </si>
  <si>
    <t>DESIGN AIRFLOW</t>
  </si>
  <si>
    <t>ACTUAL AIRFLOW</t>
  </si>
  <si>
    <t>FINAL CFM TOLERANCE CHECK</t>
  </si>
  <si>
    <t>SIZE</t>
  </si>
  <si>
    <t>"W</t>
  </si>
  <si>
    <t>"H</t>
  </si>
  <si>
    <t>SQ. FT.</t>
  </si>
  <si>
    <t>FPM</t>
  </si>
  <si>
    <t>OP. FREQ. FINAL SETTING</t>
  </si>
  <si>
    <t>TESTING EQUIPMENT</t>
  </si>
  <si>
    <t>INSTRUMENT</t>
  </si>
  <si>
    <t>Air Data Multimeter - Velocity Grid</t>
  </si>
  <si>
    <t>AIR VELOCITY READINGS (FPM)</t>
  </si>
  <si>
    <t>(W) WIDTH DISTANCE AND NO. OF POINT CALCS.</t>
  </si>
  <si>
    <t>POSITION (IN.)</t>
  </si>
  <si>
    <t>NO.</t>
  </si>
  <si>
    <t>POINT</t>
  </si>
  <si>
    <t>WIDTH "</t>
  </si>
  <si>
    <t>NO. OF POINTS</t>
  </si>
  <si>
    <t>POINT DISTANCE "</t>
  </si>
  <si>
    <t>(H) HEIGHT DISTANCE AND NO. OF POINT CALCS.</t>
  </si>
  <si>
    <t>HEIGHT "</t>
  </si>
  <si>
    <t>DECIMAL TO FRACTION CONVERTER (Fraction as Quarters)</t>
  </si>
  <si>
    <t>SUB-TOTAL</t>
  </si>
  <si>
    <t>POSITION</t>
  </si>
  <si>
    <t>CENTERLINE TRAVERSE SP</t>
  </si>
  <si>
    <t>AIR TEMPERATURE</t>
  </si>
  <si>
    <t>°F</t>
  </si>
  <si>
    <t>TOTAL READINGS</t>
  </si>
  <si>
    <t>NO. READINGS</t>
  </si>
  <si>
    <t>AVG. VELOCITY</t>
  </si>
  <si>
    <t>EFFECTIVE AREA MULTIPLIER</t>
  </si>
  <si>
    <t>AREA</t>
  </si>
  <si>
    <t>TOTAL AIRFLOW</t>
  </si>
  <si>
    <t>SUPPLY AIR TRAVERSE TEST REPORT</t>
  </si>
  <si>
    <t>DUCT SIZE</t>
  </si>
  <si>
    <t>PORT #</t>
  </si>
  <si>
    <t>TESTING EQUIPMENT INSTRUMENT</t>
  </si>
  <si>
    <t>Air Data Multimeter - Pitot Tube</t>
  </si>
  <si>
    <t>VP</t>
  </si>
  <si>
    <t>VEL</t>
  </si>
  <si>
    <t>CENTERLINE TRAVERSE ("w.c.)</t>
  </si>
  <si>
    <t>TP</t>
  </si>
  <si>
    <t>SP</t>
  </si>
  <si>
    <t>If you have a VP that is 0.00 you need to unlock the sheet and adjust ALL VP</t>
  </si>
  <si>
    <t>columns to the thousandth decimal place and re-enter the traverse with three digits.</t>
  </si>
  <si>
    <t xml:space="preserve">In most cases a 0.00 will move to a 0.002 or a 0.001 etc.  A legitimate zero VP (0.00 or 0.000) is a </t>
  </si>
  <si>
    <t>red flag in report reviews.  Note: Do not adjust the decimal place for the "VEL" columns.</t>
  </si>
  <si>
    <t>" ROUND</t>
  </si>
  <si>
    <t>X AXIS</t>
  </si>
  <si>
    <t>Y AXIS</t>
  </si>
  <si>
    <t>OUTSIDE AIR TRAVERSE TEST REPORT</t>
  </si>
  <si>
    <t>RETURN AIR TRAVERSE TEST REPORT</t>
  </si>
  <si>
    <t>FOR PROPORTIONS, CORRECTION FACTORS, ETC.</t>
  </si>
  <si>
    <t>AREA SERVED LOCATION</t>
  </si>
  <si>
    <t>OUTLETS</t>
  </si>
  <si>
    <t>DESIGN CFM</t>
  </si>
  <si>
    <t>PRELIMINARY CFM</t>
  </si>
  <si>
    <t>FINAL CFM</t>
  </si>
  <si>
    <t>SIZE (IN.)</t>
  </si>
  <si>
    <t>TEST1</t>
  </si>
  <si>
    <t>DUCTED RETURN TEST REPORT</t>
  </si>
  <si>
    <t>INLETS</t>
  </si>
  <si>
    <t>TOTAL</t>
  </si>
  <si>
    <t>Private F154</t>
  </si>
  <si>
    <t>CRG1</t>
  </si>
  <si>
    <t>Clean Hold F101</t>
  </si>
  <si>
    <t>Corridor F105</t>
  </si>
  <si>
    <t>Private F112</t>
  </si>
  <si>
    <t>Private F113</t>
  </si>
  <si>
    <t>Private F114</t>
  </si>
  <si>
    <t>Private F115</t>
  </si>
  <si>
    <t>Private F116</t>
  </si>
  <si>
    <t>Private F117</t>
  </si>
  <si>
    <t>Private F118</t>
  </si>
  <si>
    <t>Private F119</t>
  </si>
  <si>
    <t>VARIABLE AIR VOLUME UNIT TEST REPORT</t>
  </si>
  <si>
    <t>TIME TO COMPLETE STEPS (MINS.)</t>
  </si>
  <si>
    <t>Get controls communicating.</t>
  </si>
  <si>
    <t>Verify duct layout vs drawings with neck size.</t>
  </si>
  <si>
    <t>VAV UNIT DATA</t>
  </si>
  <si>
    <t>VAV PERFORMANCE DATA</t>
  </si>
  <si>
    <t>Open dampers.</t>
  </si>
  <si>
    <t>VAV #</t>
  </si>
  <si>
    <t>Put box in cooling.</t>
  </si>
  <si>
    <t xml:space="preserve">INLET SIZE </t>
  </si>
  <si>
    <t>CLG. MAX. CFM</t>
  </si>
  <si>
    <t>Nameplate check against submittal.</t>
  </si>
  <si>
    <t>CLG. MIN. CFM</t>
  </si>
  <si>
    <t>Measure outlets in cooling.</t>
  </si>
  <si>
    <t>HTG. MAX. CFM</t>
  </si>
  <si>
    <t>Calibrate flow at max.</t>
  </si>
  <si>
    <t>HTG. MIN. CFM</t>
  </si>
  <si>
    <t>Balance at calibrated max w/ double check readings.</t>
  </si>
  <si>
    <t>Put box to satisfied.</t>
  </si>
  <si>
    <t>Measure outlets in satisfied condition, record flow.</t>
  </si>
  <si>
    <t>DDC TERMINAL #</t>
  </si>
  <si>
    <t>Put box in heat.</t>
  </si>
  <si>
    <t>COR. FACTOR</t>
  </si>
  <si>
    <t>Measure outlets and record total.</t>
  </si>
  <si>
    <t>LEGEND</t>
  </si>
  <si>
    <t>Measure elec. heat components (or water).</t>
  </si>
  <si>
    <t>EIT</t>
  </si>
  <si>
    <t>Measure LAT.</t>
  </si>
  <si>
    <t>TECH</t>
  </si>
  <si>
    <t>Release the box.</t>
  </si>
  <si>
    <t>TEAM</t>
  </si>
  <si>
    <t>VAV-PW-01</t>
  </si>
  <si>
    <t>Round</t>
  </si>
  <si>
    <t>VAV</t>
  </si>
  <si>
    <t>AIR TERMINAL UNIT SUMMARY REPORT</t>
  </si>
  <si>
    <t>AIR TERMINAL UNIT DATA</t>
  </si>
  <si>
    <t>AIR TERMINAL NO.</t>
  </si>
  <si>
    <t>AIRFLOW</t>
  </si>
  <si>
    <t>FAN</t>
  </si>
  <si>
    <t>HEATING</t>
  </si>
  <si>
    <t>CALIBRATION DATA</t>
  </si>
  <si>
    <t>DESIGN MAX.</t>
  </si>
  <si>
    <t>ACTUAL MAX.</t>
  </si>
  <si>
    <t>DESIGN MIN.</t>
  </si>
  <si>
    <t>ACTUAL MIN.</t>
  </si>
  <si>
    <t>DESIGN FAN</t>
  </si>
  <si>
    <t>ACTUAL FAN</t>
  </si>
  <si>
    <t>DESIGN HEAT MAX</t>
  </si>
  <si>
    <t>ACTUAL HEAT MAX</t>
  </si>
  <si>
    <t>CALIBRATION CODE</t>
  </si>
  <si>
    <t>INLET SIZE (IN.)</t>
  </si>
  <si>
    <t>DDC. ADDRESS</t>
  </si>
  <si>
    <t>CSD1</t>
  </si>
  <si>
    <t>VAV-PW-02</t>
  </si>
  <si>
    <t>Patient Room F116</t>
  </si>
  <si>
    <t>VAV-PW-03</t>
  </si>
  <si>
    <t>JCI</t>
  </si>
  <si>
    <t>TSS08</t>
  </si>
  <si>
    <t>Pat. Tlt. F116A</t>
  </si>
  <si>
    <t>CSD2</t>
  </si>
  <si>
    <t>Patient Room F117</t>
  </si>
  <si>
    <t>VAV-PW-04</t>
  </si>
  <si>
    <t>Pat. Tlt. F117A</t>
  </si>
  <si>
    <t>Patient Room F118</t>
  </si>
  <si>
    <t>Corridor F155</t>
  </si>
  <si>
    <t>VAV-PW-05</t>
  </si>
  <si>
    <t>Patient Room F119</t>
  </si>
  <si>
    <t>VAV-PW-06</t>
  </si>
  <si>
    <t>VAV-PW-13</t>
  </si>
  <si>
    <t>VAV-PW-14</t>
  </si>
  <si>
    <t>VAV-PW-15</t>
  </si>
  <si>
    <t>Elec. F104A</t>
  </si>
  <si>
    <t>Nurse Work F103</t>
  </si>
  <si>
    <t>VAV-PW-22</t>
  </si>
  <si>
    <t>TSS06</t>
  </si>
  <si>
    <t>WSG1</t>
  </si>
  <si>
    <t>9x9</t>
  </si>
  <si>
    <t>VAV-PW-23</t>
  </si>
  <si>
    <t>VAV-PW-24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</si>
</sst>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??/16"/>
    <numFmt numFmtId="167" formatCode="0.000"/>
    <numFmt numFmtId="168" formatCode="#\ ??/100"/>
    <numFmt numFmtId="169" formatCode="mm/dd/yy;@"/>
    <numFmt numFmtId="170" formatCode="#\ ?/4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36"/>
      <color rgb="FF00304B"/>
      <name val="Arial"/>
      <family val="2"/>
    </font>
    <font>
      <sz val="25"/>
      <color rgb="FF00304B"/>
      <name val="Arial"/>
      <family val="2"/>
    </font>
    <font>
      <sz val="6"/>
      <name val="Arial"/>
      <family val="2"/>
    </font>
    <font>
      <sz val="4"/>
      <color rgb="FF002060"/>
      <name val="Arial"/>
      <family val="2"/>
    </font>
    <font>
      <sz val="2"/>
      <color theme="1"/>
      <name val="Arial"/>
      <family val="2"/>
    </font>
    <font>
      <b/>
      <sz val="12"/>
      <color theme="1"/>
      <name val="Arial"/>
      <family val="2"/>
    </font>
    <font>
      <sz val="9"/>
      <color rgb="FF002060"/>
      <name val="Arial"/>
      <family val="2"/>
    </font>
    <font>
      <vertAlign val="superscript"/>
      <sz val="9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8.5"/>
      <color theme="1"/>
      <name val="Arial"/>
      <family val="2"/>
    </font>
    <font>
      <sz val="7"/>
      <color rgb="FF002060"/>
      <name val="Arial"/>
      <family val="2"/>
    </font>
    <font>
      <sz val="6"/>
      <color rgb="FF333333"/>
      <name val="Arial"/>
      <family val="2"/>
    </font>
    <font>
      <b/>
      <sz val="6"/>
      <color theme="1"/>
      <name val="Arial"/>
      <family val="2"/>
    </font>
    <font>
      <b/>
      <sz val="36"/>
      <color rgb="FF002060"/>
      <name val="Arial"/>
      <family val="2"/>
    </font>
    <font>
      <sz val="25"/>
      <color rgb="FF00206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9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1" fontId="2" fillId="0" borderId="0" xfId="0" applyNumberFormat="1" applyFont="1"/>
    <xf numFmtId="0" fontId="2" fillId="0" borderId="0" xfId="0" applyFont="1" applyAlignment="1">
      <alignment vertical="center" wrapText="1"/>
    </xf>
    <xf numFmtId="165" fontId="2" fillId="0" borderId="0" xfId="1" applyNumberFormat="1" applyFont="1" applyFill="1" applyBorder="1" applyAlignment="1"/>
    <xf numFmtId="2" fontId="2" fillId="0" borderId="0" xfId="0" applyNumberFormat="1" applyFont="1"/>
    <xf numFmtId="0" fontId="2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vertical="center"/>
      <protection locked="0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vertical="center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right" vertical="center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2" fillId="3" borderId="1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10" fillId="2" borderId="23" xfId="0" applyFont="1" applyFill="1" applyBorder="1" applyAlignment="1" applyProtection="1">
      <alignment horizontal="center" vertical="top"/>
      <protection locked="0"/>
    </xf>
    <xf numFmtId="0" fontId="10" fillId="2" borderId="24" xfId="0" applyFont="1" applyFill="1" applyBorder="1" applyAlignment="1" applyProtection="1">
      <alignment horizontal="center" vertical="top"/>
      <protection locked="0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 applyProtection="1">
      <alignment horizontal="center" vertical="top"/>
      <protection locked="0"/>
    </xf>
    <xf numFmtId="0" fontId="10" fillId="2" borderId="5" xfId="0" applyFont="1" applyFill="1" applyBorder="1" applyAlignment="1" applyProtection="1">
      <alignment horizontal="center" vertical="top"/>
      <protection locked="0"/>
    </xf>
    <xf numFmtId="0" fontId="10" fillId="2" borderId="8" xfId="0" applyFont="1" applyFill="1" applyBorder="1" applyAlignment="1" applyProtection="1">
      <alignment horizontal="center" vertical="top"/>
      <protection locked="0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10" fillId="2" borderId="25" xfId="0" applyFont="1" applyFill="1" applyBorder="1" applyAlignment="1" applyProtection="1">
      <alignment horizontal="center" vertical="center"/>
      <protection locked="0"/>
    </xf>
    <xf numFmtId="0" fontId="10" fillId="2" borderId="26" xfId="0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10" fillId="2" borderId="12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164" fontId="10" fillId="3" borderId="25" xfId="0" applyNumberFormat="1" applyFont="1" applyFill="1" applyBorder="1" applyAlignment="1" applyProtection="1">
      <alignment horizontal="center" vertical="center"/>
      <protection locked="0"/>
    </xf>
    <xf numFmtId="0" fontId="10" fillId="3" borderId="25" xfId="0" applyFont="1" applyFill="1" applyBorder="1" applyAlignment="1" applyProtection="1">
      <alignment horizontal="center" vertical="center"/>
      <protection locked="0"/>
    </xf>
    <xf numFmtId="0" fontId="3" fillId="3" borderId="2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12" xfId="0" applyFont="1" applyFill="1" applyBorder="1" applyAlignment="1" applyProtection="1">
      <alignment horizontal="center" vertical="center"/>
      <protection locked="0"/>
    </xf>
    <xf numFmtId="167" fontId="2" fillId="0" borderId="0" xfId="0" applyNumberFormat="1" applyFont="1"/>
    <xf numFmtId="0" fontId="2" fillId="0" borderId="0" xfId="0" applyFont="1" applyAlignment="1">
      <alignment horizont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0" fillId="2" borderId="28" xfId="0" applyFont="1" applyFill="1" applyBorder="1" applyAlignment="1" applyProtection="1">
      <alignment horizontal="center" vertical="center"/>
      <protection locked="0"/>
    </xf>
    <xf numFmtId="0" fontId="10" fillId="2" borderId="29" xfId="0" applyFont="1" applyFill="1" applyBorder="1" applyAlignment="1" applyProtection="1">
      <alignment horizontal="center" vertical="center"/>
      <protection locked="0"/>
    </xf>
    <xf numFmtId="2" fontId="10" fillId="2" borderId="12" xfId="0" applyNumberFormat="1" applyFont="1" applyFill="1" applyBorder="1" applyAlignment="1" applyProtection="1">
      <alignment horizontal="right" vertical="center"/>
      <protection locked="0"/>
    </xf>
    <xf numFmtId="2" fontId="10" fillId="2" borderId="10" xfId="0" applyNumberFormat="1" applyFont="1" applyFill="1" applyBorder="1" applyAlignment="1" applyProtection="1">
      <alignment horizontal="right" vertical="center"/>
      <protection locked="0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164" fontId="10" fillId="3" borderId="25" xfId="0" applyNumberFormat="1" applyFont="1" applyFill="1" applyBorder="1" applyAlignment="1">
      <alignment horizontal="center" vertical="center"/>
    </xf>
    <xf numFmtId="1" fontId="10" fillId="3" borderId="25" xfId="0" applyNumberFormat="1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  <xf numFmtId="0" fontId="10" fillId="2" borderId="18" xfId="0" applyFont="1" applyFill="1" applyBorder="1" applyAlignment="1" applyProtection="1">
      <alignment horizontal="center" vertical="center"/>
      <protection locked="0"/>
    </xf>
    <xf numFmtId="0" fontId="10" fillId="2" borderId="16" xfId="0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1" fontId="13" fillId="3" borderId="34" xfId="0" applyNumberFormat="1" applyFont="1" applyFill="1" applyBorder="1" applyAlignment="1" applyProtection="1">
      <alignment horizontal="left" vertical="center" wrapText="1"/>
      <protection locked="0"/>
    </xf>
    <xf numFmtId="1" fontId="13" fillId="3" borderId="31" xfId="0" applyNumberFormat="1" applyFont="1" applyFill="1" applyBorder="1" applyAlignment="1" applyProtection="1">
      <alignment horizontal="left" vertical="center" wrapText="1"/>
      <protection locked="0"/>
    </xf>
    <xf numFmtId="1" fontId="13" fillId="3" borderId="35" xfId="0" applyNumberFormat="1" applyFont="1" applyFill="1" applyBorder="1" applyAlignment="1" applyProtection="1">
      <alignment horizontal="left" vertical="center" wrapText="1"/>
      <protection locked="0"/>
    </xf>
    <xf numFmtId="0" fontId="12" fillId="3" borderId="36" xfId="0" applyFont="1" applyFill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 wrapText="1"/>
    </xf>
    <xf numFmtId="0" fontId="12" fillId="3" borderId="37" xfId="0" applyFont="1" applyFill="1" applyBorder="1" applyAlignment="1">
      <alignment horizontal="left" vertical="center" wrapText="1"/>
    </xf>
    <xf numFmtId="1" fontId="13" fillId="3" borderId="38" xfId="0" applyNumberFormat="1" applyFont="1" applyFill="1" applyBorder="1" applyAlignment="1" applyProtection="1">
      <alignment horizontal="left" vertical="center" wrapText="1"/>
      <protection locked="0"/>
    </xf>
    <xf numFmtId="1" fontId="13" fillId="3" borderId="39" xfId="0" applyNumberFormat="1" applyFont="1" applyFill="1" applyBorder="1" applyAlignment="1" applyProtection="1">
      <alignment horizontal="left" vertical="center" wrapText="1"/>
      <protection locked="0"/>
    </xf>
    <xf numFmtId="1" fontId="13" fillId="3" borderId="40" xfId="0" applyNumberFormat="1" applyFont="1" applyFill="1" applyBorder="1" applyAlignment="1" applyProtection="1">
      <alignment horizontal="left" vertical="center" wrapText="1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6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2" fillId="3" borderId="41" xfId="0" applyFont="1" applyFill="1" applyBorder="1" applyAlignment="1">
      <alignment horizontal="left" vertical="center" wrapText="1"/>
    </xf>
    <xf numFmtId="0" fontId="12" fillId="3" borderId="39" xfId="0" applyFont="1" applyFill="1" applyBorder="1" applyAlignment="1">
      <alignment horizontal="left" vertical="center" wrapText="1"/>
    </xf>
    <xf numFmtId="0" fontId="12" fillId="3" borderId="42" xfId="0" applyFont="1" applyFill="1" applyBorder="1" applyAlignment="1">
      <alignment horizontal="left" vertical="center" wrapText="1"/>
    </xf>
    <xf numFmtId="0" fontId="2" fillId="2" borderId="43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center" vertical="top"/>
    </xf>
    <xf numFmtId="0" fontId="2" fillId="2" borderId="44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3" fillId="3" borderId="45" xfId="0" applyFont="1" applyFill="1" applyBorder="1" applyAlignment="1">
      <alignment horizontal="left" vertical="center"/>
    </xf>
    <xf numFmtId="0" fontId="3" fillId="3" borderId="46" xfId="0" applyFont="1" applyFill="1" applyBorder="1" applyAlignment="1">
      <alignment horizontal="left" vertical="center"/>
    </xf>
    <xf numFmtId="0" fontId="3" fillId="3" borderId="47" xfId="0" applyFont="1" applyFill="1" applyBorder="1" applyAlignment="1">
      <alignment horizontal="left" vertical="center"/>
    </xf>
    <xf numFmtId="0" fontId="12" fillId="3" borderId="0" xfId="0" applyFont="1" applyFill="1" applyAlignment="1" applyProtection="1">
      <alignment horizontal="left" vertical="center" wrapText="1"/>
      <protection locked="0"/>
    </xf>
    <xf numFmtId="2" fontId="10" fillId="2" borderId="25" xfId="0" applyNumberFormat="1" applyFont="1" applyFill="1" applyBorder="1" applyAlignment="1" applyProtection="1">
      <alignment horizontal="center" vertical="center"/>
      <protection locked="0"/>
    </xf>
    <xf numFmtId="2" fontId="10" fillId="2" borderId="12" xfId="0" applyNumberFormat="1" applyFont="1" applyFill="1" applyBorder="1" applyAlignment="1" applyProtection="1">
      <alignment horizontal="center" vertical="center"/>
      <protection locked="0"/>
    </xf>
    <xf numFmtId="0" fontId="10" fillId="2" borderId="25" xfId="0" quotePrefix="1" applyFont="1" applyFill="1" applyBorder="1" applyAlignment="1" applyProtection="1">
      <alignment horizontal="center" vertical="center"/>
      <protection locked="0"/>
    </xf>
    <xf numFmtId="0" fontId="2" fillId="3" borderId="4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168" fontId="10" fillId="3" borderId="23" xfId="1" applyNumberFormat="1" applyFont="1" applyFill="1" applyBorder="1" applyAlignment="1" applyProtection="1">
      <alignment horizontal="center" vertical="center"/>
    </xf>
    <xf numFmtId="168" fontId="10" fillId="3" borderId="24" xfId="1" applyNumberFormat="1" applyFont="1" applyFill="1" applyBorder="1" applyAlignment="1" applyProtection="1">
      <alignment horizontal="center" vertical="center"/>
    </xf>
    <xf numFmtId="0" fontId="2" fillId="3" borderId="48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37" xfId="0" applyFont="1" applyFill="1" applyBorder="1" applyAlignment="1">
      <alignment vertical="center"/>
    </xf>
    <xf numFmtId="2" fontId="10" fillId="2" borderId="28" xfId="0" applyNumberFormat="1" applyFont="1" applyFill="1" applyBorder="1" applyAlignment="1" applyProtection="1">
      <alignment horizontal="center" vertical="center"/>
      <protection locked="0"/>
    </xf>
    <xf numFmtId="2" fontId="10" fillId="2" borderId="28" xfId="0" applyNumberFormat="1" applyFont="1" applyFill="1" applyBorder="1" applyAlignment="1">
      <alignment horizontal="center" vertical="center"/>
    </xf>
    <xf numFmtId="2" fontId="10" fillId="2" borderId="18" xfId="0" applyNumberFormat="1" applyFont="1" applyFill="1" applyBorder="1" applyAlignment="1">
      <alignment horizontal="center" vertical="center"/>
    </xf>
    <xf numFmtId="2" fontId="10" fillId="3" borderId="25" xfId="0" applyNumberFormat="1" applyFont="1" applyFill="1" applyBorder="1" applyAlignment="1">
      <alignment horizontal="right" vertical="center"/>
    </xf>
    <xf numFmtId="2" fontId="10" fillId="3" borderId="12" xfId="0" applyNumberFormat="1" applyFont="1" applyFill="1" applyBorder="1" applyAlignment="1">
      <alignment horizontal="right" vertical="center"/>
    </xf>
    <xf numFmtId="2" fontId="10" fillId="3" borderId="13" xfId="0" applyNumberFormat="1" applyFont="1" applyFill="1" applyBorder="1" applyAlignment="1">
      <alignment vertical="center"/>
    </xf>
    <xf numFmtId="1" fontId="10" fillId="3" borderId="26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1" fontId="10" fillId="3" borderId="12" xfId="0" applyNumberFormat="1" applyFont="1" applyFill="1" applyBorder="1" applyAlignment="1">
      <alignment horizontal="center" vertical="center"/>
    </xf>
    <xf numFmtId="1" fontId="10" fillId="3" borderId="10" xfId="0" applyNumberFormat="1" applyFont="1" applyFill="1" applyBorder="1" applyAlignment="1">
      <alignment horizontal="center" vertical="center"/>
    </xf>
    <xf numFmtId="1" fontId="10" fillId="3" borderId="1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49" xfId="0" applyFont="1" applyFill="1" applyBorder="1" applyAlignment="1">
      <alignment horizontal="center" vertical="top"/>
    </xf>
    <xf numFmtId="0" fontId="2" fillId="2" borderId="50" xfId="0" applyFont="1" applyFill="1" applyBorder="1" applyAlignment="1">
      <alignment horizontal="center" vertical="top"/>
    </xf>
    <xf numFmtId="0" fontId="12" fillId="3" borderId="27" xfId="0" applyFont="1" applyFill="1" applyBorder="1" applyAlignment="1">
      <alignment horizontal="left" vertical="center" wrapText="1"/>
    </xf>
    <xf numFmtId="0" fontId="12" fillId="3" borderId="25" xfId="0" applyFont="1" applyFill="1" applyBorder="1" applyAlignment="1">
      <alignment horizontal="left" vertical="center" wrapText="1"/>
    </xf>
    <xf numFmtId="0" fontId="12" fillId="3" borderId="26" xfId="0" applyFont="1" applyFill="1" applyBorder="1" applyAlignment="1">
      <alignment horizontal="left" vertical="center" wrapText="1"/>
    </xf>
    <xf numFmtId="0" fontId="2" fillId="2" borderId="5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49" xfId="0" applyFont="1" applyFill="1" applyBorder="1" applyAlignment="1">
      <alignment horizontal="left" vertical="center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0" fontId="2" fillId="2" borderId="43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12" fillId="3" borderId="33" xfId="0" applyFont="1" applyFill="1" applyBorder="1" applyAlignment="1">
      <alignment horizontal="left" vertical="center" wrapText="1"/>
    </xf>
    <xf numFmtId="0" fontId="12" fillId="3" borderId="28" xfId="0" applyFont="1" applyFill="1" applyBorder="1" applyAlignment="1">
      <alignment horizontal="left" vertical="center" wrapText="1"/>
    </xf>
    <xf numFmtId="0" fontId="12" fillId="3" borderId="29" xfId="0" applyFont="1" applyFill="1" applyBorder="1" applyAlignment="1">
      <alignment horizontal="left" vertical="center" wrapText="1"/>
    </xf>
    <xf numFmtId="2" fontId="10" fillId="2" borderId="31" xfId="0" applyNumberFormat="1" applyFont="1" applyFill="1" applyBorder="1" applyAlignment="1" applyProtection="1">
      <alignment horizontal="right" vertical="center"/>
      <protection locked="0"/>
    </xf>
    <xf numFmtId="0" fontId="10" fillId="2" borderId="31" xfId="0" applyFont="1" applyFill="1" applyBorder="1" applyAlignment="1">
      <alignment horizontal="left" vertical="center"/>
    </xf>
    <xf numFmtId="0" fontId="10" fillId="2" borderId="35" xfId="0" applyFont="1" applyFill="1" applyBorder="1" applyAlignment="1">
      <alignment horizontal="left" vertical="center"/>
    </xf>
    <xf numFmtId="0" fontId="10" fillId="2" borderId="32" xfId="0" applyFont="1" applyFill="1" applyBorder="1" applyAlignment="1">
      <alignment horizontal="left" vertical="center"/>
    </xf>
    <xf numFmtId="9" fontId="10" fillId="2" borderId="18" xfId="1" applyFont="1" applyFill="1" applyBorder="1" applyAlignment="1" applyProtection="1">
      <alignment horizontal="right" vertical="center"/>
      <protection locked="0"/>
    </xf>
    <xf numFmtId="9" fontId="10" fillId="2" borderId="16" xfId="1" applyFont="1" applyFill="1" applyBorder="1" applyAlignment="1" applyProtection="1">
      <alignment horizontal="right" vertical="center"/>
      <protection locked="0"/>
    </xf>
    <xf numFmtId="9" fontId="10" fillId="2" borderId="16" xfId="1" applyFont="1" applyFill="1" applyBorder="1" applyAlignment="1" applyProtection="1">
      <alignment horizontal="left" vertical="center"/>
    </xf>
    <xf numFmtId="9" fontId="10" fillId="2" borderId="17" xfId="1" applyFont="1" applyFill="1" applyBorder="1" applyAlignment="1" applyProtection="1">
      <alignment horizontal="left" vertical="center"/>
    </xf>
    <xf numFmtId="9" fontId="10" fillId="2" borderId="19" xfId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  <protection locked="0"/>
    </xf>
    <xf numFmtId="0" fontId="10" fillId="2" borderId="10" xfId="0" applyFont="1" applyFill="1" applyBorder="1" applyAlignment="1" applyProtection="1">
      <alignment horizontal="right" vertical="center"/>
      <protection locked="0"/>
    </xf>
    <xf numFmtId="0" fontId="10" fillId="2" borderId="10" xfId="0" applyFont="1" applyFill="1" applyBorder="1" applyAlignment="1" applyProtection="1">
      <alignment horizontal="left" vertical="center"/>
      <protection locked="0"/>
    </xf>
    <xf numFmtId="0" fontId="10" fillId="2" borderId="13" xfId="0" applyFont="1" applyFill="1" applyBorder="1" applyAlignment="1" applyProtection="1">
      <alignment horizontal="left" vertical="center"/>
      <protection locked="0"/>
    </xf>
    <xf numFmtId="2" fontId="10" fillId="2" borderId="18" xfId="0" applyNumberFormat="1" applyFont="1" applyFill="1" applyBorder="1" applyAlignment="1" applyProtection="1">
      <alignment horizontal="right" vertical="center"/>
      <protection locked="0"/>
    </xf>
    <xf numFmtId="2" fontId="10" fillId="2" borderId="16" xfId="0" applyNumberFormat="1" applyFont="1" applyFill="1" applyBorder="1" applyAlignment="1" applyProtection="1">
      <alignment horizontal="right" vertical="center"/>
      <protection locked="0"/>
    </xf>
    <xf numFmtId="0" fontId="10" fillId="2" borderId="16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horizontal="left" vertical="center"/>
    </xf>
    <xf numFmtId="2" fontId="10" fillId="2" borderId="26" xfId="0" applyNumberFormat="1" applyFont="1" applyFill="1" applyBorder="1" applyAlignment="1" applyProtection="1">
      <alignment horizontal="center" vertical="center"/>
      <protection locked="0"/>
    </xf>
    <xf numFmtId="0" fontId="14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0" fillId="2" borderId="52" xfId="0" quotePrefix="1" applyFont="1" applyFill="1" applyBorder="1" applyAlignment="1" applyProtection="1">
      <alignment horizontal="center" vertical="center"/>
      <protection locked="0"/>
    </xf>
    <xf numFmtId="0" fontId="10" fillId="2" borderId="52" xfId="0" applyFont="1" applyFill="1" applyBorder="1" applyAlignment="1" applyProtection="1">
      <alignment horizontal="center" vertical="center"/>
      <protection locked="0"/>
    </xf>
    <xf numFmtId="0" fontId="10" fillId="2" borderId="53" xfId="0" applyFont="1" applyFill="1" applyBorder="1" applyAlignment="1" applyProtection="1">
      <alignment horizontal="center" vertical="center"/>
      <protection locked="0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left" vertical="center" wrapText="1"/>
    </xf>
    <xf numFmtId="0" fontId="2" fillId="3" borderId="58" xfId="0" applyFont="1" applyFill="1" applyBorder="1" applyAlignment="1">
      <alignment horizontal="left" vertical="center" wrapText="1"/>
    </xf>
    <xf numFmtId="0" fontId="2" fillId="3" borderId="59" xfId="0" applyFont="1" applyFill="1" applyBorder="1" applyAlignment="1">
      <alignment horizontal="left" vertical="center" wrapText="1"/>
    </xf>
    <xf numFmtId="0" fontId="2" fillId="2" borderId="60" xfId="0" applyFont="1" applyFill="1" applyBorder="1" applyAlignment="1">
      <alignment horizontal="left" vertical="center"/>
    </xf>
    <xf numFmtId="0" fontId="2" fillId="2" borderId="61" xfId="0" applyFont="1" applyFill="1" applyBorder="1" applyAlignment="1">
      <alignment horizontal="left" vertical="center"/>
    </xf>
    <xf numFmtId="0" fontId="2" fillId="2" borderId="61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2" fontId="10" fillId="2" borderId="64" xfId="0" applyNumberFormat="1" applyFont="1" applyFill="1" applyBorder="1" applyAlignment="1" applyProtection="1">
      <alignment horizontal="center" vertical="center"/>
      <protection locked="0"/>
    </xf>
    <xf numFmtId="2" fontId="10" fillId="2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37" xfId="0" applyFont="1" applyFill="1" applyBorder="1" applyAlignment="1">
      <alignment horizontal="left" vertical="center" wrapText="1"/>
    </xf>
    <xf numFmtId="0" fontId="2" fillId="3" borderId="38" xfId="0" applyFont="1" applyFill="1" applyBorder="1" applyAlignment="1">
      <alignment vertical="center"/>
    </xf>
    <xf numFmtId="0" fontId="2" fillId="3" borderId="39" xfId="0" applyFont="1" applyFill="1" applyBorder="1" applyAlignment="1">
      <alignment vertical="center"/>
    </xf>
    <xf numFmtId="0" fontId="2" fillId="3" borderId="42" xfId="0" applyFont="1" applyFill="1" applyBorder="1" applyAlignment="1">
      <alignment vertical="center"/>
    </xf>
    <xf numFmtId="1" fontId="10" fillId="2" borderId="23" xfId="0" applyNumberFormat="1" applyFont="1" applyFill="1" applyBorder="1" applyAlignment="1" applyProtection="1">
      <alignment horizontal="center" vertical="top"/>
      <protection locked="0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17" xfId="0" applyFont="1" applyFill="1" applyBorder="1" applyAlignment="1">
      <alignment horizontal="center" vertical="center" shrinkToFit="1"/>
    </xf>
    <xf numFmtId="2" fontId="10" fillId="2" borderId="41" xfId="0" applyNumberFormat="1" applyFont="1" applyFill="1" applyBorder="1" applyAlignment="1" applyProtection="1">
      <alignment horizontal="center" vertical="center"/>
      <protection locked="0"/>
    </xf>
    <xf numFmtId="2" fontId="10" fillId="2" borderId="39" xfId="0" applyNumberFormat="1" applyFont="1" applyFill="1" applyBorder="1" applyAlignment="1" applyProtection="1">
      <alignment horizontal="center" vertical="center"/>
      <protection locked="0"/>
    </xf>
    <xf numFmtId="0" fontId="10" fillId="2" borderId="39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164" fontId="10" fillId="2" borderId="25" xfId="0" applyNumberFormat="1" applyFont="1" applyFill="1" applyBorder="1" applyAlignment="1" applyProtection="1">
      <alignment horizontal="center" vertical="center"/>
      <protection locked="0"/>
    </xf>
    <xf numFmtId="164" fontId="10" fillId="2" borderId="25" xfId="0" quotePrefix="1" applyNumberFormat="1" applyFont="1" applyFill="1" applyBorder="1" applyAlignment="1">
      <alignment horizontal="center" vertical="center"/>
    </xf>
    <xf numFmtId="164" fontId="10" fillId="2" borderId="25" xfId="0" applyNumberFormat="1" applyFont="1" applyFill="1" applyBorder="1" applyAlignment="1">
      <alignment horizontal="center" vertical="center"/>
    </xf>
    <xf numFmtId="164" fontId="10" fillId="2" borderId="26" xfId="0" applyNumberFormat="1" applyFont="1" applyFill="1" applyBorder="1" applyAlignment="1">
      <alignment horizontal="center" vertical="center"/>
    </xf>
    <xf numFmtId="0" fontId="2" fillId="2" borderId="65" xfId="0" applyFont="1" applyFill="1" applyBorder="1" applyAlignment="1">
      <alignment vertical="center" shrinkToFit="1"/>
    </xf>
    <xf numFmtId="2" fontId="10" fillId="2" borderId="65" xfId="0" applyNumberFormat="1" applyFont="1" applyFill="1" applyBorder="1" applyAlignment="1" applyProtection="1">
      <alignment vertical="center"/>
      <protection locked="0"/>
    </xf>
    <xf numFmtId="0" fontId="10" fillId="2" borderId="65" xfId="0" applyFont="1" applyFill="1" applyBorder="1" applyAlignment="1">
      <alignment vertical="center"/>
    </xf>
    <xf numFmtId="0" fontId="2" fillId="3" borderId="38" xfId="0" applyFont="1" applyFill="1" applyBorder="1" applyAlignment="1">
      <alignment horizontal="left" vertical="center" wrapText="1"/>
    </xf>
    <xf numFmtId="0" fontId="2" fillId="3" borderId="39" xfId="0" applyFont="1" applyFill="1" applyBorder="1" applyAlignment="1">
      <alignment horizontal="left" vertical="center" wrapText="1"/>
    </xf>
    <xf numFmtId="0" fontId="2" fillId="3" borderId="42" xfId="0" applyFont="1" applyFill="1" applyBorder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/>
    </xf>
    <xf numFmtId="0" fontId="3" fillId="2" borderId="46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3" borderId="66" xfId="0" applyFont="1" applyFill="1" applyBorder="1" applyAlignment="1">
      <alignment horizontal="left" vertical="center" wrapText="1"/>
    </xf>
    <xf numFmtId="0" fontId="3" fillId="3" borderId="67" xfId="0" applyFont="1" applyFill="1" applyBorder="1" applyAlignment="1">
      <alignment horizontal="left" vertical="center"/>
    </xf>
    <xf numFmtId="0" fontId="3" fillId="3" borderId="6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65" xfId="0" applyFont="1" applyFill="1" applyBorder="1" applyAlignment="1" applyProtection="1">
      <alignment vertical="center"/>
      <protection locked="0"/>
    </xf>
    <xf numFmtId="0" fontId="2" fillId="3" borderId="69" xfId="0" applyFont="1" applyFill="1" applyBorder="1" applyAlignment="1" applyProtection="1">
      <alignment vertical="center"/>
      <protection locked="0"/>
    </xf>
    <xf numFmtId="1" fontId="10" fillId="2" borderId="28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2" fontId="10" fillId="2" borderId="70" xfId="0" applyNumberFormat="1" applyFont="1" applyFill="1" applyBorder="1" applyAlignment="1" applyProtection="1">
      <alignment horizontal="left" vertical="center"/>
      <protection locked="0"/>
    </xf>
    <xf numFmtId="2" fontId="10" fillId="2" borderId="71" xfId="0" applyNumberFormat="1" applyFont="1" applyFill="1" applyBorder="1" applyAlignment="1" applyProtection="1">
      <alignment horizontal="left" vertical="center"/>
      <protection locked="0"/>
    </xf>
    <xf numFmtId="2" fontId="10" fillId="2" borderId="72" xfId="0" applyNumberFormat="1" applyFont="1" applyFill="1" applyBorder="1" applyAlignment="1" applyProtection="1">
      <alignment horizontal="left" vertical="center"/>
      <protection locked="0"/>
    </xf>
    <xf numFmtId="0" fontId="10" fillId="2" borderId="73" xfId="0" quotePrefix="1" applyFont="1" applyFill="1" applyBorder="1" applyAlignment="1" applyProtection="1">
      <alignment horizontal="right" vertical="center"/>
      <protection locked="0"/>
    </xf>
    <xf numFmtId="0" fontId="10" fillId="2" borderId="41" xfId="0" quotePrefix="1" applyFont="1" applyFill="1" applyBorder="1" applyAlignment="1" applyProtection="1">
      <alignment horizontal="right" vertical="center"/>
      <protection locked="0"/>
    </xf>
    <xf numFmtId="0" fontId="10" fillId="2" borderId="40" xfId="0" applyFont="1" applyFill="1" applyBorder="1" applyAlignment="1" applyProtection="1">
      <alignment horizontal="left" vertical="center"/>
      <protection locked="0"/>
    </xf>
    <xf numFmtId="0" fontId="10" fillId="2" borderId="74" xfId="0" applyFont="1" applyFill="1" applyBorder="1" applyAlignment="1" applyProtection="1">
      <alignment horizontal="left" vertical="center"/>
      <protection locked="0"/>
    </xf>
    <xf numFmtId="0" fontId="3" fillId="3" borderId="60" xfId="0" applyFont="1" applyFill="1" applyBorder="1" applyAlignment="1">
      <alignment horizontal="left" vertical="center"/>
    </xf>
    <xf numFmtId="0" fontId="3" fillId="3" borderId="61" xfId="0" applyFont="1" applyFill="1" applyBorder="1" applyAlignment="1">
      <alignment horizontal="left" vertical="center"/>
    </xf>
    <xf numFmtId="0" fontId="3" fillId="3" borderId="62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4" borderId="44" xfId="0" applyFont="1" applyFill="1" applyBorder="1" applyAlignment="1" applyProtection="1">
      <alignment horizontal="center" vertical="center"/>
      <protection locked="0"/>
    </xf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50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 applyProtection="1">
      <alignment horizontal="center" vertical="center"/>
      <protection locked="0"/>
    </xf>
    <xf numFmtId="0" fontId="2" fillId="3" borderId="25" xfId="0" applyFont="1" applyFill="1" applyBorder="1" applyAlignment="1" applyProtection="1">
      <alignment horizontal="center" vertical="center"/>
      <protection locked="0"/>
    </xf>
    <xf numFmtId="0" fontId="2" fillId="3" borderId="25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 applyProtection="1">
      <alignment horizontal="center" vertical="center"/>
      <protection locked="0"/>
    </xf>
    <xf numFmtId="0" fontId="2" fillId="4" borderId="26" xfId="0" applyFont="1" applyFill="1" applyBorder="1" applyAlignment="1" applyProtection="1">
      <alignment horizontal="center" vertical="center"/>
      <protection locked="0"/>
    </xf>
    <xf numFmtId="0" fontId="2" fillId="3" borderId="26" xfId="0" applyFont="1" applyFill="1" applyBorder="1" applyAlignment="1">
      <alignment horizontal="left" vertical="center"/>
    </xf>
    <xf numFmtId="0" fontId="12" fillId="2" borderId="57" xfId="0" applyFont="1" applyFill="1" applyBorder="1" applyAlignment="1">
      <alignment horizontal="center" vertical="top"/>
    </xf>
    <xf numFmtId="0" fontId="12" fillId="2" borderId="58" xfId="0" applyFont="1" applyFill="1" applyBorder="1" applyAlignment="1">
      <alignment horizontal="center" vertical="top"/>
    </xf>
    <xf numFmtId="0" fontId="12" fillId="2" borderId="75" xfId="0" applyFont="1" applyFill="1" applyBorder="1" applyAlignment="1">
      <alignment horizontal="center" vertical="top"/>
    </xf>
    <xf numFmtId="0" fontId="2" fillId="2" borderId="76" xfId="0" applyFont="1" applyFill="1" applyBorder="1" applyAlignment="1">
      <alignment horizontal="center" vertical="top"/>
    </xf>
    <xf numFmtId="0" fontId="2" fillId="2" borderId="75" xfId="0" applyFont="1" applyFill="1" applyBorder="1" applyAlignment="1">
      <alignment horizontal="center" vertical="top"/>
    </xf>
    <xf numFmtId="0" fontId="15" fillId="2" borderId="77" xfId="0" applyFont="1" applyFill="1" applyBorder="1" applyAlignment="1">
      <alignment horizontal="center" vertical="center" textRotation="90" shrinkToFit="1"/>
    </xf>
    <xf numFmtId="0" fontId="2" fillId="2" borderId="36" xfId="0" applyFont="1" applyFill="1" applyBorder="1" applyAlignment="1">
      <alignment horizontal="center" vertical="top"/>
    </xf>
    <xf numFmtId="0" fontId="2" fillId="2" borderId="78" xfId="0" applyFont="1" applyFill="1" applyBorder="1" applyAlignment="1">
      <alignment horizontal="center" vertical="top"/>
    </xf>
    <xf numFmtId="0" fontId="15" fillId="2" borderId="79" xfId="0" applyFont="1" applyFill="1" applyBorder="1" applyAlignment="1">
      <alignment horizontal="center" vertical="center" textRotation="90" shrinkToFit="1"/>
    </xf>
    <xf numFmtId="0" fontId="2" fillId="2" borderId="37" xfId="0" applyFont="1" applyFill="1" applyBorder="1" applyAlignment="1">
      <alignment horizontal="center" vertical="top"/>
    </xf>
    <xf numFmtId="0" fontId="2" fillId="2" borderId="48" xfId="0" applyFont="1" applyFill="1" applyBorder="1" applyAlignment="1">
      <alignment vertical="center"/>
    </xf>
    <xf numFmtId="2" fontId="10" fillId="2" borderId="0" xfId="0" applyNumberFormat="1" applyFont="1" applyFill="1" applyAlignment="1">
      <alignment vertical="center"/>
    </xf>
    <xf numFmtId="2" fontId="10" fillId="2" borderId="36" xfId="0" applyNumberFormat="1" applyFont="1" applyFill="1" applyBorder="1" applyAlignment="1" applyProtection="1">
      <alignment horizontal="center" vertical="center" wrapText="1"/>
      <protection locked="0"/>
    </xf>
    <xf numFmtId="2" fontId="10" fillId="2" borderId="78" xfId="0" applyNumberFormat="1" applyFont="1" applyFill="1" applyBorder="1" applyAlignment="1" applyProtection="1">
      <alignment horizontal="center" vertical="center" wrapText="1"/>
      <protection locked="0"/>
    </xf>
    <xf numFmtId="2" fontId="10" fillId="2" borderId="37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38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2" fontId="10" fillId="2" borderId="41" xfId="0" applyNumberFormat="1" applyFont="1" applyFill="1" applyBorder="1" applyAlignment="1" applyProtection="1">
      <alignment horizontal="center" vertical="center" wrapText="1"/>
      <protection locked="0"/>
    </xf>
    <xf numFmtId="2" fontId="10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73" xfId="0" applyFont="1" applyFill="1" applyBorder="1" applyAlignment="1">
      <alignment horizontal="center" vertical="center" textRotation="90" shrinkToFit="1"/>
    </xf>
    <xf numFmtId="2" fontId="10" fillId="2" borderId="42" xfId="0" applyNumberFormat="1" applyFont="1" applyFill="1" applyBorder="1" applyAlignment="1" applyProtection="1">
      <alignment horizontal="center" vertical="center" wrapText="1"/>
      <protection locked="0"/>
    </xf>
    <xf numFmtId="1" fontId="10" fillId="2" borderId="0" xfId="0" applyNumberFormat="1" applyFont="1" applyFill="1" applyAlignment="1">
      <alignment vertical="center"/>
    </xf>
    <xf numFmtId="164" fontId="10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 applyProtection="1">
      <alignment horizontal="center" vertical="center"/>
      <protection locked="0"/>
    </xf>
    <xf numFmtId="0" fontId="2" fillId="4" borderId="29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vertical="center"/>
      <protection locked="0" hidden="1"/>
    </xf>
    <xf numFmtId="0" fontId="10" fillId="2" borderId="0" xfId="0" applyFont="1" applyFill="1" applyAlignment="1" applyProtection="1">
      <alignment horizontal="left" vertical="center"/>
      <protection locked="0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169" fontId="10" fillId="2" borderId="14" xfId="0" applyNumberFormat="1" applyFont="1" applyFill="1" applyBorder="1" applyAlignment="1" applyProtection="1">
      <alignment horizontal="center" vertical="center"/>
      <protection locked="0"/>
    </xf>
    <xf numFmtId="0" fontId="10" fillId="2" borderId="14" xfId="0" applyFont="1" applyFill="1" applyBorder="1" applyAlignment="1" applyProtection="1">
      <alignment horizontal="left" vertical="center"/>
      <protection locked="0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2" borderId="0" xfId="0" applyFont="1" applyFill="1"/>
    <xf numFmtId="0" fontId="18" fillId="5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" fillId="3" borderId="80" xfId="0" applyFont="1" applyFill="1" applyBorder="1"/>
    <xf numFmtId="0" fontId="3" fillId="3" borderId="8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82" xfId="0" applyFont="1" applyFill="1" applyBorder="1" applyAlignment="1">
      <alignment horizontal="left"/>
    </xf>
    <xf numFmtId="0" fontId="2" fillId="3" borderId="69" xfId="0" applyFont="1" applyFill="1" applyBorder="1"/>
    <xf numFmtId="0" fontId="2" fillId="3" borderId="48" xfId="0" applyFont="1" applyFill="1" applyBorder="1"/>
    <xf numFmtId="0" fontId="2" fillId="3" borderId="23" xfId="0" applyFont="1" applyFill="1" applyBorder="1" applyAlignment="1">
      <alignment horizontal="left"/>
    </xf>
    <xf numFmtId="9" fontId="2" fillId="3" borderId="44" xfId="1" applyFont="1" applyFill="1" applyBorder="1" applyAlignment="1" applyProtection="1">
      <alignment horizontal="center"/>
      <protection locked="0"/>
    </xf>
    <xf numFmtId="9" fontId="2" fillId="3" borderId="49" xfId="1" applyFont="1" applyFill="1" applyBorder="1" applyAlignment="1" applyProtection="1">
      <alignment horizontal="center"/>
      <protection locked="0"/>
    </xf>
    <xf numFmtId="9" fontId="2" fillId="3" borderId="37" xfId="0" applyNumberFormat="1" applyFont="1" applyFill="1" applyBorder="1"/>
    <xf numFmtId="0" fontId="2" fillId="3" borderId="25" xfId="0" applyFont="1" applyFill="1" applyBorder="1" applyAlignment="1">
      <alignment horizontal="left"/>
    </xf>
    <xf numFmtId="9" fontId="2" fillId="3" borderId="12" xfId="1" applyFont="1" applyFill="1" applyBorder="1" applyAlignment="1" applyProtection="1">
      <alignment horizontal="center"/>
      <protection locked="0"/>
    </xf>
    <xf numFmtId="9" fontId="2" fillId="3" borderId="11" xfId="1" applyFont="1" applyFill="1" applyBorder="1" applyAlignment="1" applyProtection="1">
      <alignment horizontal="center"/>
      <protection locked="0"/>
    </xf>
    <xf numFmtId="0" fontId="2" fillId="3" borderId="37" xfId="0" applyFont="1" applyFill="1" applyBorder="1"/>
    <xf numFmtId="0" fontId="2" fillId="3" borderId="38" xfId="0" applyFont="1" applyFill="1" applyBorder="1"/>
    <xf numFmtId="0" fontId="2" fillId="3" borderId="39" xfId="0" applyFont="1" applyFill="1" applyBorder="1"/>
    <xf numFmtId="0" fontId="2" fillId="3" borderId="42" xfId="0" applyFont="1" applyFill="1" applyBorder="1"/>
    <xf numFmtId="0" fontId="2" fillId="2" borderId="4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2" fontId="10" fillId="2" borderId="16" xfId="0" applyNumberFormat="1" applyFont="1" applyFill="1" applyBorder="1" applyAlignment="1" applyProtection="1">
      <alignment horizontal="center" vertical="center"/>
      <protection locked="0"/>
    </xf>
    <xf numFmtId="2" fontId="10" fillId="2" borderId="17" xfId="0" applyNumberFormat="1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2" fontId="10" fillId="2" borderId="16" xfId="0" applyNumberFormat="1" applyFont="1" applyFill="1" applyBorder="1" applyAlignment="1">
      <alignment horizontal="center" vertical="center"/>
    </xf>
    <xf numFmtId="2" fontId="10" fillId="2" borderId="17" xfId="0" applyNumberFormat="1" applyFont="1" applyFill="1" applyBorder="1" applyAlignment="1">
      <alignment horizontal="center" vertical="center"/>
    </xf>
    <xf numFmtId="1" fontId="10" fillId="2" borderId="16" xfId="0" applyNumberFormat="1" applyFont="1" applyFill="1" applyBorder="1" applyAlignment="1">
      <alignment horizontal="center" vertical="center"/>
    </xf>
    <xf numFmtId="1" fontId="10" fillId="2" borderId="17" xfId="0" applyNumberFormat="1" applyFont="1" applyFill="1" applyBorder="1" applyAlignment="1">
      <alignment horizontal="center" vertical="center"/>
    </xf>
    <xf numFmtId="1" fontId="10" fillId="2" borderId="16" xfId="0" applyNumberFormat="1" applyFont="1" applyFill="1" applyBorder="1" applyAlignment="1" applyProtection="1">
      <alignment horizontal="center" vertical="center"/>
      <protection locked="0"/>
    </xf>
    <xf numFmtId="1" fontId="10" fillId="2" borderId="17" xfId="0" applyNumberFormat="1" applyFont="1" applyFill="1" applyBorder="1" applyAlignment="1" applyProtection="1">
      <alignment horizontal="center" vertical="center"/>
      <protection locked="0"/>
    </xf>
    <xf numFmtId="1" fontId="10" fillId="2" borderId="19" xfId="0" applyNumberFormat="1" applyFont="1" applyFill="1" applyBorder="1" applyAlignment="1">
      <alignment horizontal="center" vertical="center"/>
    </xf>
    <xf numFmtId="167" fontId="2" fillId="3" borderId="38" xfId="0" applyNumberFormat="1" applyFont="1" applyFill="1" applyBorder="1" applyAlignment="1">
      <alignment horizontal="left"/>
    </xf>
    <xf numFmtId="167" fontId="2" fillId="3" borderId="39" xfId="0" applyNumberFormat="1" applyFont="1" applyFill="1" applyBorder="1" applyAlignment="1">
      <alignment horizontal="left"/>
    </xf>
    <xf numFmtId="167" fontId="2" fillId="3" borderId="42" xfId="0" applyNumberFormat="1" applyFont="1" applyFill="1" applyBorder="1" applyAlignment="1">
      <alignment horizontal="left"/>
    </xf>
    <xf numFmtId="0" fontId="3" fillId="3" borderId="22" xfId="0" applyFont="1" applyFill="1" applyBorder="1" applyAlignment="1">
      <alignment vertical="center"/>
    </xf>
    <xf numFmtId="0" fontId="0" fillId="0" borderId="0" xfId="0" applyAlignment="1">
      <alignment vertical="center"/>
    </xf>
    <xf numFmtId="2" fontId="10" fillId="2" borderId="83" xfId="0" applyNumberFormat="1" applyFont="1" applyFill="1" applyBorder="1" applyAlignment="1" applyProtection="1">
      <alignment horizontal="left" vertical="center"/>
      <protection locked="0"/>
    </xf>
    <xf numFmtId="2" fontId="10" fillId="2" borderId="73" xfId="0" applyNumberFormat="1" applyFont="1" applyFill="1" applyBorder="1" applyAlignment="1" applyProtection="1">
      <alignment horizontal="left" vertical="center"/>
      <protection locked="0"/>
    </xf>
    <xf numFmtId="0" fontId="2" fillId="2" borderId="83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left" vertical="center"/>
    </xf>
    <xf numFmtId="0" fontId="3" fillId="2" borderId="67" xfId="0" applyFont="1" applyFill="1" applyBorder="1" applyAlignment="1">
      <alignment horizontal="left" vertical="center"/>
    </xf>
    <xf numFmtId="0" fontId="3" fillId="2" borderId="68" xfId="0" applyFont="1" applyFill="1" applyBorder="1" applyAlignment="1">
      <alignment horizontal="left" vertical="center"/>
    </xf>
    <xf numFmtId="0" fontId="3" fillId="3" borderId="67" xfId="0" applyFont="1" applyFill="1" applyBorder="1" applyAlignment="1">
      <alignment horizontal="left" vertical="center" wrapText="1"/>
    </xf>
    <xf numFmtId="0" fontId="3" fillId="3" borderId="68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84" xfId="0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13" xfId="0" applyNumberFormat="1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left" vertical="center" wrapText="1"/>
    </xf>
    <xf numFmtId="0" fontId="3" fillId="3" borderId="61" xfId="0" applyFont="1" applyFill="1" applyBorder="1" applyAlignment="1">
      <alignment horizontal="left" vertical="center" wrapText="1"/>
    </xf>
    <xf numFmtId="0" fontId="3" fillId="3" borderId="62" xfId="0" applyFont="1" applyFill="1" applyBorder="1" applyAlignment="1">
      <alignment horizontal="left" vertical="center" wrapText="1"/>
    </xf>
    <xf numFmtId="1" fontId="2" fillId="3" borderId="0" xfId="0" applyNumberFormat="1" applyFont="1" applyFill="1" applyAlignment="1" applyProtection="1">
      <alignment vertical="center"/>
      <protection locked="0"/>
    </xf>
    <xf numFmtId="0" fontId="2" fillId="2" borderId="60" xfId="0" applyFont="1" applyFill="1" applyBorder="1" applyAlignment="1">
      <alignment horizontal="center" vertical="center"/>
    </xf>
    <xf numFmtId="0" fontId="2" fillId="2" borderId="85" xfId="0" applyFont="1" applyFill="1" applyBorder="1" applyAlignment="1">
      <alignment horizontal="center" vertical="center"/>
    </xf>
    <xf numFmtId="2" fontId="10" fillId="2" borderId="86" xfId="0" applyNumberFormat="1" applyFont="1" applyFill="1" applyBorder="1" applyAlignment="1">
      <alignment horizontal="center" vertical="center"/>
    </xf>
    <xf numFmtId="2" fontId="10" fillId="2" borderId="87" xfId="0" applyNumberFormat="1" applyFont="1" applyFill="1" applyBorder="1" applyAlignment="1">
      <alignment horizontal="center" vertical="center"/>
    </xf>
    <xf numFmtId="2" fontId="10" fillId="2" borderId="88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2" fontId="10" fillId="2" borderId="23" xfId="0" applyNumberFormat="1" applyFont="1" applyFill="1" applyBorder="1" applyAlignment="1">
      <alignment horizontal="center" vertical="center"/>
    </xf>
    <xf numFmtId="2" fontId="10" fillId="2" borderId="89" xfId="0" applyNumberFormat="1" applyFont="1" applyFill="1" applyBorder="1" applyAlignment="1">
      <alignment horizontal="center" vertical="center"/>
    </xf>
    <xf numFmtId="1" fontId="10" fillId="2" borderId="23" xfId="0" applyNumberFormat="1" applyFont="1" applyFill="1" applyBorder="1" applyAlignment="1" applyProtection="1">
      <alignment horizontal="center" vertical="center"/>
      <protection locked="0"/>
    </xf>
    <xf numFmtId="1" fontId="10" fillId="2" borderId="24" xfId="0" applyNumberFormat="1" applyFont="1" applyFill="1" applyBorder="1" applyAlignment="1" applyProtection="1">
      <alignment horizontal="center" vertical="center"/>
      <protection locked="0"/>
    </xf>
    <xf numFmtId="2" fontId="10" fillId="2" borderId="25" xfId="0" applyNumberFormat="1" applyFont="1" applyFill="1" applyBorder="1" applyAlignment="1">
      <alignment horizontal="center" vertical="center"/>
    </xf>
    <xf numFmtId="2" fontId="10" fillId="2" borderId="84" xfId="0" applyNumberFormat="1" applyFont="1" applyFill="1" applyBorder="1" applyAlignment="1">
      <alignment horizontal="center" vertical="center"/>
    </xf>
    <xf numFmtId="1" fontId="10" fillId="2" borderId="25" xfId="0" applyNumberFormat="1" applyFont="1" applyFill="1" applyBorder="1" applyAlignment="1" applyProtection="1">
      <alignment horizontal="center" vertical="center"/>
      <protection locked="0"/>
    </xf>
    <xf numFmtId="1" fontId="10" fillId="2" borderId="26" xfId="0" applyNumberFormat="1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2" fontId="10" fillId="3" borderId="28" xfId="0" applyNumberFormat="1" applyFont="1" applyFill="1" applyBorder="1" applyAlignment="1">
      <alignment horizontal="center" vertical="center"/>
    </xf>
    <xf numFmtId="2" fontId="10" fillId="3" borderId="29" xfId="0" applyNumberFormat="1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49" xfId="0" applyFont="1" applyFill="1" applyBorder="1" applyAlignment="1">
      <alignment horizontal="left" vertical="center"/>
    </xf>
    <xf numFmtId="1" fontId="10" fillId="2" borderId="11" xfId="0" applyNumberFormat="1" applyFont="1" applyFill="1" applyBorder="1" applyAlignment="1" applyProtection="1">
      <alignment horizontal="center" vertical="center"/>
      <protection locked="0"/>
    </xf>
    <xf numFmtId="2" fontId="10" fillId="2" borderId="61" xfId="0" applyNumberFormat="1" applyFont="1" applyFill="1" applyBorder="1" applyAlignment="1">
      <alignment horizontal="center" vertical="center"/>
    </xf>
    <xf numFmtId="2" fontId="10" fillId="2" borderId="85" xfId="0" applyNumberFormat="1" applyFont="1" applyFill="1" applyBorder="1" applyAlignment="1">
      <alignment horizontal="center" vertical="center"/>
    </xf>
    <xf numFmtId="1" fontId="10" fillId="2" borderId="90" xfId="0" applyNumberFormat="1" applyFont="1" applyFill="1" applyBorder="1" applyAlignment="1" applyProtection="1">
      <alignment horizontal="center" vertical="center"/>
      <protection locked="0"/>
    </xf>
    <xf numFmtId="1" fontId="10" fillId="2" borderId="61" xfId="0" applyNumberFormat="1" applyFont="1" applyFill="1" applyBorder="1" applyAlignment="1" applyProtection="1">
      <alignment horizontal="center" vertical="center"/>
      <protection locked="0"/>
    </xf>
    <xf numFmtId="1" fontId="10" fillId="2" borderId="62" xfId="0" applyNumberFormat="1" applyFont="1" applyFill="1" applyBorder="1" applyAlignment="1" applyProtection="1">
      <alignment horizontal="center" vertical="center"/>
      <protection locked="0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1" fontId="10" fillId="2" borderId="91" xfId="0" applyNumberFormat="1" applyFont="1" applyFill="1" applyBorder="1" applyAlignment="1">
      <alignment horizontal="center" vertical="center"/>
    </xf>
    <xf numFmtId="0" fontId="10" fillId="2" borderId="92" xfId="0" applyFont="1" applyFill="1" applyBorder="1" applyAlignment="1">
      <alignment horizontal="center" vertical="center"/>
    </xf>
    <xf numFmtId="1" fontId="10" fillId="2" borderId="93" xfId="0" applyNumberFormat="1" applyFont="1" applyFill="1" applyBorder="1" applyAlignment="1">
      <alignment horizontal="center" vertical="center"/>
    </xf>
    <xf numFmtId="1" fontId="10" fillId="2" borderId="71" xfId="0" applyNumberFormat="1" applyFont="1" applyFill="1" applyBorder="1" applyAlignment="1">
      <alignment horizontal="center" vertical="center"/>
    </xf>
    <xf numFmtId="1" fontId="10" fillId="2" borderId="72" xfId="0" applyNumberFormat="1" applyFont="1" applyFill="1" applyBorder="1" applyAlignment="1">
      <alignment horizontal="center" vertical="center"/>
    </xf>
    <xf numFmtId="1" fontId="10" fillId="2" borderId="94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170" fontId="10" fillId="3" borderId="28" xfId="0" applyNumberFormat="1" applyFont="1" applyFill="1" applyBorder="1" applyAlignment="1">
      <alignment horizontal="center" vertical="center" shrinkToFit="1"/>
    </xf>
    <xf numFmtId="170" fontId="10" fillId="3" borderId="29" xfId="0" applyNumberFormat="1" applyFont="1" applyFill="1" applyBorder="1" applyAlignment="1">
      <alignment horizontal="center" vertical="center" shrinkToFit="1"/>
    </xf>
    <xf numFmtId="0" fontId="2" fillId="2" borderId="66" xfId="0" applyFont="1" applyFill="1" applyBorder="1" applyAlignment="1">
      <alignment horizontal="left" vertical="center"/>
    </xf>
    <xf numFmtId="0" fontId="2" fillId="2" borderId="67" xfId="0" applyFont="1" applyFill="1" applyBorder="1" applyAlignment="1">
      <alignment horizontal="left" vertical="center"/>
    </xf>
    <xf numFmtId="2" fontId="10" fillId="2" borderId="64" xfId="0" applyNumberFormat="1" applyFont="1" applyFill="1" applyBorder="1" applyAlignment="1" applyProtection="1">
      <alignment horizontal="right" vertical="center"/>
      <protection locked="0"/>
    </xf>
    <xf numFmtId="2" fontId="10" fillId="2" borderId="21" xfId="0" applyNumberFormat="1" applyFont="1" applyFill="1" applyBorder="1" applyAlignment="1" applyProtection="1">
      <alignment horizontal="right" vertical="center"/>
      <protection locked="0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center" vertical="center"/>
    </xf>
    <xf numFmtId="170" fontId="10" fillId="3" borderId="25" xfId="0" applyNumberFormat="1" applyFont="1" applyFill="1" applyBorder="1" applyAlignment="1">
      <alignment horizontal="center" vertical="center" shrinkToFit="1"/>
    </xf>
    <xf numFmtId="170" fontId="10" fillId="3" borderId="26" xfId="0" applyNumberFormat="1" applyFont="1" applyFill="1" applyBorder="1" applyAlignment="1">
      <alignment horizontal="center" vertical="center" shrinkToFit="1"/>
    </xf>
    <xf numFmtId="0" fontId="10" fillId="2" borderId="0" xfId="0" applyFont="1" applyFill="1" applyAlignment="1" applyProtection="1">
      <alignment vertical="center"/>
      <protection locked="0"/>
    </xf>
    <xf numFmtId="164" fontId="10" fillId="2" borderId="12" xfId="0" applyNumberFormat="1" applyFont="1" applyFill="1" applyBorder="1" applyAlignment="1" applyProtection="1">
      <alignment horizontal="right" vertical="center"/>
      <protection locked="0"/>
    </xf>
    <xf numFmtId="164" fontId="10" fillId="2" borderId="10" xfId="0" applyNumberFormat="1" applyFont="1" applyFill="1" applyBorder="1" applyAlignment="1" applyProtection="1">
      <alignment horizontal="right" vertical="center"/>
      <protection locked="0"/>
    </xf>
    <xf numFmtId="0" fontId="2" fillId="2" borderId="13" xfId="0" applyFont="1" applyFill="1" applyBorder="1" applyAlignment="1">
      <alignment horizontal="left" vertical="center"/>
    </xf>
    <xf numFmtId="1" fontId="10" fillId="2" borderId="12" xfId="0" applyNumberFormat="1" applyFont="1" applyFill="1" applyBorder="1" applyAlignment="1">
      <alignment horizontal="right" vertical="center"/>
    </xf>
    <xf numFmtId="1" fontId="10" fillId="2" borderId="10" xfId="0" applyNumberFormat="1" applyFont="1" applyFill="1" applyBorder="1" applyAlignment="1">
      <alignment horizontal="right" vertical="center"/>
    </xf>
    <xf numFmtId="1" fontId="10" fillId="2" borderId="12" xfId="0" applyNumberFormat="1" applyFont="1" applyFill="1" applyBorder="1" applyAlignment="1">
      <alignment horizontal="center" vertical="center"/>
    </xf>
    <xf numFmtId="1" fontId="10" fillId="2" borderId="10" xfId="0" applyNumberFormat="1" applyFont="1" applyFill="1" applyBorder="1" applyAlignment="1">
      <alignment horizontal="center" vertical="center"/>
    </xf>
    <xf numFmtId="1" fontId="10" fillId="2" borderId="13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2" fontId="10" fillId="2" borderId="10" xfId="0" applyNumberFormat="1" applyFont="1" applyFill="1" applyBorder="1" applyAlignment="1" applyProtection="1">
      <alignment horizontal="center" vertical="center"/>
      <protection locked="0"/>
    </xf>
    <xf numFmtId="2" fontId="10" fillId="2" borderId="13" xfId="0" applyNumberFormat="1" applyFont="1" applyFill="1" applyBorder="1" applyAlignment="1" applyProtection="1">
      <alignment horizontal="center" vertical="center"/>
      <protection locked="0"/>
    </xf>
    <xf numFmtId="2" fontId="10" fillId="2" borderId="12" xfId="0" applyNumberFormat="1" applyFont="1" applyFill="1" applyBorder="1" applyAlignment="1">
      <alignment horizontal="right" vertical="center"/>
    </xf>
    <xf numFmtId="2" fontId="10" fillId="2" borderId="10" xfId="0" applyNumberFormat="1" applyFont="1" applyFill="1" applyBorder="1" applyAlignment="1">
      <alignment horizontal="right" vertical="center"/>
    </xf>
    <xf numFmtId="1" fontId="10" fillId="2" borderId="18" xfId="0" applyNumberFormat="1" applyFont="1" applyFill="1" applyBorder="1" applyAlignment="1">
      <alignment horizontal="right" vertical="center"/>
    </xf>
    <xf numFmtId="1" fontId="10" fillId="2" borderId="16" xfId="0" applyNumberFormat="1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10" fillId="2" borderId="14" xfId="0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13" fillId="3" borderId="27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2" borderId="95" xfId="0" applyFont="1" applyFill="1" applyBorder="1" applyAlignment="1">
      <alignment horizontal="center" vertical="center"/>
    </xf>
    <xf numFmtId="0" fontId="2" fillId="2" borderId="79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2" fontId="20" fillId="2" borderId="10" xfId="0" applyNumberFormat="1" applyFont="1" applyFill="1" applyBorder="1" applyAlignment="1">
      <alignment horizontal="center" vertical="center"/>
    </xf>
    <xf numFmtId="167" fontId="2" fillId="3" borderId="38" xfId="0" applyNumberFormat="1" applyFont="1" applyFill="1" applyBorder="1" applyAlignment="1">
      <alignment horizontal="left" vertical="top"/>
    </xf>
    <xf numFmtId="167" fontId="2" fillId="3" borderId="39" xfId="0" applyNumberFormat="1" applyFont="1" applyFill="1" applyBorder="1" applyAlignment="1">
      <alignment horizontal="left" vertical="top"/>
    </xf>
    <xf numFmtId="167" fontId="2" fillId="3" borderId="42" xfId="0" applyNumberFormat="1" applyFont="1" applyFill="1" applyBorder="1" applyAlignment="1">
      <alignment horizontal="left" vertical="top"/>
    </xf>
    <xf numFmtId="0" fontId="20" fillId="2" borderId="15" xfId="0" applyFont="1" applyFill="1" applyBorder="1" applyAlignment="1">
      <alignment horizontal="center" vertical="center"/>
    </xf>
    <xf numFmtId="2" fontId="20" fillId="2" borderId="16" xfId="0" applyNumberFormat="1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vertical="center"/>
    </xf>
    <xf numFmtId="0" fontId="2" fillId="2" borderId="65" xfId="0" applyFont="1" applyFill="1" applyBorder="1" applyAlignment="1">
      <alignment vertical="center"/>
    </xf>
    <xf numFmtId="0" fontId="10" fillId="2" borderId="96" xfId="0" applyFont="1" applyFill="1" applyBorder="1" applyAlignment="1">
      <alignment horizontal="center" vertical="center"/>
    </xf>
    <xf numFmtId="0" fontId="10" fillId="2" borderId="97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vertical="center"/>
    </xf>
    <xf numFmtId="0" fontId="3" fillId="2" borderId="67" xfId="0" applyFont="1" applyFill="1" applyBorder="1" applyAlignment="1">
      <alignment vertical="center"/>
    </xf>
    <xf numFmtId="0" fontId="3" fillId="2" borderId="68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2" fontId="2" fillId="2" borderId="12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2" fontId="2" fillId="2" borderId="11" xfId="0" applyNumberFormat="1" applyFont="1" applyFill="1" applyBorder="1" applyAlignment="1">
      <alignment horizontal="center" vertical="center"/>
    </xf>
    <xf numFmtId="2" fontId="2" fillId="2" borderId="44" xfId="0" applyNumberFormat="1" applyFont="1" applyFill="1" applyBorder="1" applyAlignment="1">
      <alignment horizontal="center" vertical="center"/>
    </xf>
    <xf numFmtId="2" fontId="2" fillId="2" borderId="14" xfId="0" applyNumberFormat="1" applyFont="1" applyFill="1" applyBorder="1" applyAlignment="1">
      <alignment horizontal="center" vertical="center"/>
    </xf>
    <xf numFmtId="2" fontId="2" fillId="2" borderId="49" xfId="0" applyNumberFormat="1" applyFont="1" applyFill="1" applyBorder="1" applyAlignment="1">
      <alignment horizontal="center" vertical="center"/>
    </xf>
    <xf numFmtId="2" fontId="2" fillId="2" borderId="64" xfId="0" applyNumberFormat="1" applyFont="1" applyFill="1" applyBorder="1" applyAlignment="1">
      <alignment horizontal="center" vertical="center"/>
    </xf>
    <xf numFmtId="2" fontId="2" fillId="2" borderId="21" xfId="0" applyNumberFormat="1" applyFont="1" applyFill="1" applyBorder="1" applyAlignment="1">
      <alignment horizontal="center" vertical="center"/>
    </xf>
    <xf numFmtId="2" fontId="2" fillId="2" borderId="22" xfId="0" applyNumberFormat="1" applyFont="1" applyFill="1" applyBorder="1" applyAlignment="1">
      <alignment horizontal="center" vertical="center"/>
    </xf>
    <xf numFmtId="0" fontId="2" fillId="2" borderId="98" xfId="0" applyFont="1" applyFill="1" applyBorder="1" applyAlignment="1">
      <alignment horizontal="center" vertical="center"/>
    </xf>
    <xf numFmtId="0" fontId="2" fillId="2" borderId="99" xfId="0" applyFont="1" applyFill="1" applyBorder="1" applyAlignment="1">
      <alignment horizontal="center" vertical="center"/>
    </xf>
    <xf numFmtId="0" fontId="2" fillId="2" borderId="87" xfId="0" applyFont="1" applyFill="1" applyBorder="1" applyAlignment="1">
      <alignment horizontal="center" vertical="center"/>
    </xf>
    <xf numFmtId="2" fontId="20" fillId="2" borderId="61" xfId="0" applyNumberFormat="1" applyFont="1" applyFill="1" applyBorder="1" applyAlignment="1">
      <alignment horizontal="center" vertical="center"/>
    </xf>
    <xf numFmtId="2" fontId="20" fillId="2" borderId="99" xfId="0" applyNumberFormat="1" applyFont="1" applyFill="1" applyBorder="1" applyAlignment="1">
      <alignment horizontal="center" vertical="center"/>
    </xf>
    <xf numFmtId="2" fontId="20" fillId="2" borderId="6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10" fillId="2" borderId="7" xfId="0" applyNumberFormat="1" applyFont="1" applyFill="1" applyBorder="1" applyAlignment="1" applyProtection="1">
      <alignment horizontal="center" vertical="center"/>
      <protection locked="0"/>
    </xf>
    <xf numFmtId="2" fontId="10" fillId="2" borderId="6" xfId="0" applyNumberFormat="1" applyFont="1" applyFill="1" applyBorder="1" applyAlignment="1" applyProtection="1">
      <alignment horizontal="center" vertical="center"/>
      <protection locked="0"/>
    </xf>
    <xf numFmtId="1" fontId="10" fillId="2" borderId="23" xfId="0" applyNumberFormat="1" applyFont="1" applyFill="1" applyBorder="1" applyAlignment="1">
      <alignment horizontal="center" vertical="center"/>
    </xf>
    <xf numFmtId="2" fontId="10" fillId="2" borderId="23" xfId="0" applyNumberFormat="1" applyFont="1" applyFill="1" applyBorder="1" applyAlignment="1" applyProtection="1">
      <alignment horizontal="center" vertical="center"/>
      <protection locked="0"/>
    </xf>
    <xf numFmtId="2" fontId="10" fillId="2" borderId="49" xfId="0" applyNumberFormat="1" applyFont="1" applyFill="1" applyBorder="1" applyAlignment="1" applyProtection="1">
      <alignment horizontal="center" vertical="center"/>
      <protection locked="0"/>
    </xf>
    <xf numFmtId="1" fontId="10" fillId="2" borderId="24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2" fontId="10" fillId="2" borderId="79" xfId="0" applyNumberFormat="1" applyFont="1" applyFill="1" applyBorder="1" applyAlignment="1" applyProtection="1">
      <alignment horizontal="center" vertical="center"/>
      <protection locked="0"/>
    </xf>
    <xf numFmtId="1" fontId="10" fillId="2" borderId="79" xfId="0" applyNumberFormat="1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top"/>
    </xf>
    <xf numFmtId="0" fontId="2" fillId="2" borderId="71" xfId="0" applyFont="1" applyFill="1" applyBorder="1" applyAlignment="1">
      <alignment horizontal="center" vertical="top"/>
    </xf>
    <xf numFmtId="0" fontId="10" fillId="2" borderId="100" xfId="0" applyFont="1" applyFill="1" applyBorder="1" applyAlignment="1">
      <alignment horizontal="center" vertical="center"/>
    </xf>
    <xf numFmtId="0" fontId="10" fillId="2" borderId="71" xfId="0" applyFont="1" applyFill="1" applyBorder="1" applyAlignment="1">
      <alignment horizontal="center" vertical="center"/>
    </xf>
    <xf numFmtId="0" fontId="10" fillId="2" borderId="93" xfId="0" applyFont="1" applyFill="1" applyBorder="1" applyAlignment="1">
      <alignment horizontal="center" vertical="center"/>
    </xf>
    <xf numFmtId="0" fontId="10" fillId="2" borderId="72" xfId="0" applyFont="1" applyFill="1" applyBorder="1" applyAlignment="1">
      <alignment horizontal="center" vertical="center"/>
    </xf>
    <xf numFmtId="2" fontId="20" fillId="2" borderId="64" xfId="0" applyNumberFormat="1" applyFont="1" applyFill="1" applyBorder="1" applyAlignment="1">
      <alignment horizontal="center" vertical="center"/>
    </xf>
    <xf numFmtId="2" fontId="20" fillId="2" borderId="21" xfId="0" applyNumberFormat="1" applyFont="1" applyFill="1" applyBorder="1" applyAlignment="1">
      <alignment vertical="center"/>
    </xf>
    <xf numFmtId="2" fontId="10" fillId="2" borderId="21" xfId="0" applyNumberFormat="1" applyFont="1" applyFill="1" applyBorder="1" applyAlignment="1" applyProtection="1">
      <alignment horizontal="left" vertical="center"/>
      <protection locked="0"/>
    </xf>
    <xf numFmtId="0" fontId="2" fillId="0" borderId="21" xfId="0" applyFont="1" applyBorder="1" applyAlignment="1">
      <alignment vertical="center"/>
    </xf>
    <xf numFmtId="2" fontId="10" fillId="2" borderId="22" xfId="0" applyNumberFormat="1" applyFont="1" applyFill="1" applyBorder="1" applyAlignment="1" applyProtection="1">
      <alignment horizontal="left" vertical="center"/>
      <protection locked="0"/>
    </xf>
    <xf numFmtId="0" fontId="22" fillId="6" borderId="0" xfId="0" applyFont="1" applyFill="1" applyAlignment="1" applyProtection="1">
      <alignment horizontal="left" vertical="center"/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2" fillId="6" borderId="0" xfId="0" applyFont="1" applyFill="1" applyAlignment="1" applyProtection="1">
      <alignment horizontal="left" vertical="center"/>
      <protection locked="0"/>
    </xf>
    <xf numFmtId="0" fontId="3" fillId="3" borderId="0" xfId="0" applyFont="1" applyFill="1" applyAlignment="1">
      <alignment horizontal="center"/>
    </xf>
    <xf numFmtId="0" fontId="2" fillId="3" borderId="0" xfId="0" applyFont="1" applyFill="1" applyProtection="1">
      <protection locked="0"/>
    </xf>
    <xf numFmtId="0" fontId="9" fillId="2" borderId="0" xfId="0" applyFont="1" applyFill="1" applyAlignment="1" applyProtection="1">
      <alignment horizontal="right" vertical="center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left" vertical="center"/>
    </xf>
    <xf numFmtId="0" fontId="20" fillId="2" borderId="17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1" fontId="2" fillId="2" borderId="11" xfId="0" applyNumberFormat="1" applyFont="1" applyFill="1" applyBorder="1" applyAlignment="1">
      <alignment horizontal="center" vertical="center"/>
    </xf>
    <xf numFmtId="170" fontId="20" fillId="2" borderId="86" xfId="0" applyNumberFormat="1" applyFont="1" applyFill="1" applyBorder="1" applyAlignment="1">
      <alignment horizontal="center" vertical="center"/>
    </xf>
    <xf numFmtId="170" fontId="20" fillId="2" borderId="87" xfId="0" applyNumberFormat="1" applyFont="1" applyFill="1" applyBorder="1" applyAlignment="1">
      <alignment horizontal="center" vertical="center"/>
    </xf>
    <xf numFmtId="170" fontId="20" fillId="2" borderId="88" xfId="0" applyNumberFormat="1" applyFont="1" applyFill="1" applyBorder="1" applyAlignment="1">
      <alignment horizontal="center" vertical="center"/>
    </xf>
    <xf numFmtId="0" fontId="2" fillId="2" borderId="101" xfId="0" applyFont="1" applyFill="1" applyBorder="1" applyAlignment="1">
      <alignment horizontal="center" vertical="center"/>
    </xf>
    <xf numFmtId="0" fontId="2" fillId="2" borderId="102" xfId="0" applyFont="1" applyFill="1" applyBorder="1" applyAlignment="1">
      <alignment horizontal="center" vertical="center"/>
    </xf>
    <xf numFmtId="2" fontId="2" fillId="2" borderId="102" xfId="0" applyNumberFormat="1" applyFont="1" applyFill="1" applyBorder="1" applyAlignment="1">
      <alignment horizontal="center" vertical="center"/>
    </xf>
    <xf numFmtId="1" fontId="10" fillId="2" borderId="49" xfId="0" applyNumberFormat="1" applyFont="1" applyFill="1" applyBorder="1" applyAlignment="1">
      <alignment horizontal="center" vertical="center"/>
    </xf>
    <xf numFmtId="2" fontId="2" fillId="2" borderId="25" xfId="0" applyNumberFormat="1" applyFont="1" applyFill="1" applyBorder="1" applyAlignment="1">
      <alignment horizontal="center" vertical="center"/>
    </xf>
    <xf numFmtId="2" fontId="10" fillId="2" borderId="11" xfId="0" applyNumberFormat="1" applyFont="1" applyFill="1" applyBorder="1" applyAlignment="1" applyProtection="1">
      <alignment horizontal="center" vertical="center"/>
      <protection locked="0"/>
    </xf>
    <xf numFmtId="2" fontId="2" fillId="2" borderId="23" xfId="0" applyNumberFormat="1" applyFont="1" applyFill="1" applyBorder="1" applyAlignment="1">
      <alignment horizontal="center" vertical="center"/>
    </xf>
    <xf numFmtId="2" fontId="2" fillId="2" borderId="61" xfId="0" applyNumberFormat="1" applyFont="1" applyFill="1" applyBorder="1" applyAlignment="1">
      <alignment horizontal="center" vertical="center"/>
    </xf>
    <xf numFmtId="2" fontId="10" fillId="2" borderId="35" xfId="0" applyNumberFormat="1" applyFont="1" applyFill="1" applyBorder="1" applyAlignment="1" applyProtection="1">
      <alignment horizontal="center" vertical="center"/>
      <protection locked="0"/>
    </xf>
    <xf numFmtId="2" fontId="10" fillId="2" borderId="52" xfId="0" applyNumberFormat="1" applyFont="1" applyFill="1" applyBorder="1" applyAlignment="1" applyProtection="1">
      <alignment horizontal="center" vertical="center"/>
      <protection locked="0"/>
    </xf>
    <xf numFmtId="1" fontId="10" fillId="2" borderId="35" xfId="0" applyNumberFormat="1" applyFont="1" applyFill="1" applyBorder="1" applyAlignment="1">
      <alignment horizontal="center" vertical="center"/>
    </xf>
    <xf numFmtId="1" fontId="10" fillId="2" borderId="52" xfId="0" applyNumberFormat="1" applyFont="1" applyFill="1" applyBorder="1" applyAlignment="1">
      <alignment horizontal="center" vertical="center"/>
    </xf>
    <xf numFmtId="2" fontId="10" fillId="2" borderId="78" xfId="0" applyNumberFormat="1" applyFont="1" applyFill="1" applyBorder="1" applyAlignment="1" applyProtection="1">
      <alignment horizontal="center" vertical="center"/>
      <protection locked="0"/>
    </xf>
    <xf numFmtId="1" fontId="10" fillId="2" borderId="78" xfId="0" applyNumberFormat="1" applyFont="1" applyFill="1" applyBorder="1" applyAlignment="1">
      <alignment horizontal="center" vertical="center"/>
    </xf>
    <xf numFmtId="1" fontId="10" fillId="2" borderId="103" xfId="0" applyNumberFormat="1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/>
    </xf>
    <xf numFmtId="167" fontId="10" fillId="2" borderId="91" xfId="0" quotePrefix="1" applyNumberFormat="1" applyFont="1" applyFill="1" applyBorder="1" applyAlignment="1">
      <alignment horizontal="center" vertical="center"/>
    </xf>
    <xf numFmtId="167" fontId="10" fillId="2" borderId="92" xfId="0" applyNumberFormat="1" applyFont="1" applyFill="1" applyBorder="1" applyAlignment="1">
      <alignment horizontal="center" vertical="center"/>
    </xf>
    <xf numFmtId="1" fontId="10" fillId="2" borderId="92" xfId="0" applyNumberFormat="1" applyFont="1" applyFill="1" applyBorder="1" applyAlignment="1">
      <alignment horizontal="center" vertical="center"/>
    </xf>
    <xf numFmtId="167" fontId="10" fillId="2" borderId="92" xfId="0" quotePrefix="1" applyNumberFormat="1" applyFont="1" applyFill="1" applyBorder="1" applyAlignment="1">
      <alignment horizontal="center" vertical="center"/>
    </xf>
    <xf numFmtId="0" fontId="10" fillId="2" borderId="104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left"/>
      <protection locked="0"/>
    </xf>
    <xf numFmtId="0" fontId="2" fillId="3" borderId="54" xfId="0" applyFont="1" applyFill="1" applyBorder="1" applyAlignment="1" applyProtection="1">
      <alignment horizontal="center"/>
      <protection locked="0"/>
    </xf>
    <xf numFmtId="0" fontId="2" fillId="3" borderId="55" xfId="0" applyFont="1" applyFill="1" applyBorder="1" applyAlignment="1" applyProtection="1">
      <alignment horizontal="center"/>
      <protection locked="0"/>
    </xf>
    <xf numFmtId="0" fontId="2" fillId="3" borderId="56" xfId="0" applyFont="1" applyFill="1" applyBorder="1" applyAlignment="1" applyProtection="1">
      <alignment horizontal="center"/>
      <protection locked="0"/>
    </xf>
    <xf numFmtId="0" fontId="3" fillId="3" borderId="80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2" fillId="3" borderId="51" xfId="0" applyFont="1" applyFill="1" applyBorder="1" applyAlignment="1" applyProtection="1">
      <alignment horizontal="center" vertical="center"/>
      <protection locked="0"/>
    </xf>
    <xf numFmtId="0" fontId="2" fillId="3" borderId="14" xfId="0" applyFont="1" applyFill="1" applyBorder="1" applyAlignment="1" applyProtection="1">
      <alignment horizontal="center" vertical="center"/>
      <protection locked="0"/>
    </xf>
    <xf numFmtId="0" fontId="2" fillId="3" borderId="49" xfId="0" applyFont="1" applyFill="1" applyBorder="1" applyAlignment="1" applyProtection="1">
      <alignment horizontal="center" vertical="center"/>
      <protection locked="0"/>
    </xf>
    <xf numFmtId="0" fontId="2" fillId="3" borderId="44" xfId="0" applyFont="1" applyFill="1" applyBorder="1" applyAlignment="1" applyProtection="1">
      <alignment horizontal="center" vertical="center"/>
      <protection locked="0"/>
    </xf>
    <xf numFmtId="0" fontId="2" fillId="3" borderId="23" xfId="0" applyFont="1" applyFill="1" applyBorder="1" applyAlignment="1" applyProtection="1">
      <alignment horizontal="center" vertical="center"/>
      <protection locked="0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2" fillId="2" borderId="66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/>
    </xf>
    <xf numFmtId="0" fontId="2" fillId="2" borderId="105" xfId="0" applyFont="1" applyFill="1" applyBorder="1" applyAlignment="1">
      <alignment horizontal="center" vertical="center"/>
    </xf>
    <xf numFmtId="0" fontId="2" fillId="2" borderId="65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/>
    </xf>
    <xf numFmtId="0" fontId="2" fillId="2" borderId="107" xfId="0" applyFont="1" applyFill="1" applyBorder="1" applyAlignment="1">
      <alignment horizontal="center" vertical="center"/>
    </xf>
    <xf numFmtId="0" fontId="2" fillId="2" borderId="108" xfId="0" applyFont="1" applyFill="1" applyBorder="1" applyAlignment="1">
      <alignment horizontal="center" vertical="center"/>
    </xf>
    <xf numFmtId="0" fontId="3" fillId="3" borderId="109" xfId="0" applyFont="1" applyFill="1" applyBorder="1" applyAlignment="1">
      <alignment horizontal="center" vertical="center" wrapText="1"/>
    </xf>
    <xf numFmtId="0" fontId="3" fillId="3" borderId="107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left"/>
    </xf>
    <xf numFmtId="0" fontId="3" fillId="3" borderId="46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/>
    </xf>
    <xf numFmtId="0" fontId="10" fillId="2" borderId="43" xfId="0" applyFont="1" applyFill="1" applyBorder="1" applyAlignment="1" applyProtection="1">
      <alignment horizontal="center" shrinkToFit="1"/>
      <protection locked="0"/>
    </xf>
    <xf numFmtId="0" fontId="10" fillId="2" borderId="23" xfId="0" applyFont="1" applyFill="1" applyBorder="1" applyAlignment="1" applyProtection="1">
      <alignment horizontal="center" shrinkToFit="1"/>
      <protection locked="0"/>
    </xf>
    <xf numFmtId="1" fontId="10" fillId="2" borderId="23" xfId="0" applyNumberFormat="1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 applyProtection="1">
      <alignment horizontal="center"/>
      <protection locked="0"/>
    </xf>
    <xf numFmtId="0" fontId="10" fillId="2" borderId="5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 applyProtection="1">
      <alignment horizontal="center"/>
      <protection locked="0"/>
    </xf>
    <xf numFmtId="0" fontId="2" fillId="3" borderId="4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167" fontId="2" fillId="3" borderId="48" xfId="0" applyNumberFormat="1" applyFont="1" applyFill="1" applyBorder="1" applyAlignment="1">
      <alignment horizontal="left"/>
    </xf>
    <xf numFmtId="167" fontId="2" fillId="3" borderId="0" xfId="0" applyNumberFormat="1" applyFont="1" applyFill="1" applyAlignment="1">
      <alignment horizontal="left"/>
    </xf>
    <xf numFmtId="167" fontId="2" fillId="3" borderId="37" xfId="0" applyNumberFormat="1" applyFont="1" applyFill="1" applyBorder="1" applyAlignment="1">
      <alignment horizontal="left"/>
    </xf>
    <xf numFmtId="0" fontId="10" fillId="2" borderId="27" xfId="0" applyFont="1" applyFill="1" applyBorder="1" applyAlignment="1" applyProtection="1">
      <alignment horizontal="center" vertical="center" shrinkToFit="1"/>
      <protection locked="0"/>
    </xf>
    <xf numFmtId="0" fontId="10" fillId="2" borderId="25" xfId="0" applyFont="1" applyFill="1" applyBorder="1" applyAlignment="1" applyProtection="1">
      <alignment horizontal="center" vertical="center" shrinkToFit="1"/>
      <protection locked="0"/>
    </xf>
    <xf numFmtId="0" fontId="2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0" fillId="2" borderId="38" xfId="0" applyFont="1" applyFill="1" applyBorder="1" applyAlignment="1">
      <alignment horizontal="right" vertical="center"/>
    </xf>
    <xf numFmtId="0" fontId="20" fillId="2" borderId="39" xfId="0" applyFont="1" applyFill="1" applyBorder="1" applyAlignment="1">
      <alignment horizontal="right" vertical="center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3" borderId="33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Alignment="1" applyProtection="1">
      <alignment horizontal="right" vertical="center"/>
    </xf>
    <xf numFmtId="0" fontId="3" fillId="3" borderId="0" xfId="0" applyFont="1" applyFill="1" applyAlignment="1" applyProtection="1">
      <alignment horizontal="center"/>
      <protection locked="0"/>
    </xf>
    <xf numFmtId="0" fontId="3" fillId="3" borderId="80" xfId="0" applyFont="1" applyFill="1" applyBorder="1" applyAlignment="1">
      <alignment horizontal="left" vertical="center"/>
    </xf>
    <xf numFmtId="0" fontId="3" fillId="3" borderId="65" xfId="0" applyFont="1" applyFill="1" applyBorder="1" applyAlignment="1">
      <alignment horizontal="left" vertical="center"/>
    </xf>
    <xf numFmtId="0" fontId="3" fillId="3" borderId="110" xfId="0" applyFont="1" applyFill="1" applyBorder="1" applyAlignment="1">
      <alignment horizontal="left" vertical="center"/>
    </xf>
    <xf numFmtId="0" fontId="3" fillId="3" borderId="64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3" fillId="3" borderId="109" xfId="0" applyFont="1" applyFill="1" applyBorder="1" applyAlignment="1">
      <alignment horizontal="left" vertical="center"/>
    </xf>
    <xf numFmtId="0" fontId="3" fillId="3" borderId="107" xfId="0" applyFont="1" applyFill="1" applyBorder="1" applyAlignment="1">
      <alignment horizontal="left" vertical="center"/>
    </xf>
    <xf numFmtId="0" fontId="3" fillId="3" borderId="111" xfId="0" applyFont="1" applyFill="1" applyBorder="1" applyAlignment="1">
      <alignment horizontal="left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6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4" fillId="7" borderId="44" xfId="0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0" fontId="24" fillId="7" borderId="49" xfId="0" applyFont="1" applyFill="1" applyBorder="1" applyAlignment="1">
      <alignment horizontal="center" vertical="center"/>
    </xf>
    <xf numFmtId="0" fontId="2" fillId="3" borderId="112" xfId="0" applyFont="1" applyFill="1" applyBorder="1"/>
    <xf numFmtId="0" fontId="2" fillId="3" borderId="113" xfId="0" applyFont="1" applyFill="1" applyBorder="1"/>
    <xf numFmtId="0" fontId="2" fillId="3" borderId="12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14" xfId="0" applyFont="1" applyFill="1" applyBorder="1" applyAlignment="1">
      <alignment horizontal="center" vertical="center"/>
    </xf>
    <xf numFmtId="0" fontId="24" fillId="8" borderId="49" xfId="0" applyFont="1" applyFill="1" applyBorder="1" applyAlignment="1">
      <alignment horizontal="center" vertical="center"/>
    </xf>
    <xf numFmtId="0" fontId="2" fillId="3" borderId="114" xfId="0" applyFont="1" applyFill="1" applyBorder="1"/>
    <xf numFmtId="0" fontId="2" fillId="3" borderId="115" xfId="0" applyFont="1" applyFill="1" applyBorder="1"/>
    <xf numFmtId="0" fontId="2" fillId="3" borderId="116" xfId="0" applyFont="1" applyFill="1" applyBorder="1"/>
    <xf numFmtId="0" fontId="3" fillId="2" borderId="0" xfId="0" applyFont="1" applyFill="1" applyAlignment="1">
      <alignment vertical="center"/>
    </xf>
    <xf numFmtId="0" fontId="2" fillId="3" borderId="117" xfId="0" applyFont="1" applyFill="1" applyBorder="1"/>
    <xf numFmtId="0" fontId="24" fillId="8" borderId="12" xfId="0" applyFont="1" applyFill="1" applyBorder="1" applyAlignment="1">
      <alignment horizontal="center" vertical="center"/>
    </xf>
    <xf numFmtId="0" fontId="24" fillId="8" borderId="10" xfId="0" applyFont="1" applyFill="1" applyBorder="1" applyAlignment="1">
      <alignment horizontal="center" vertical="center"/>
    </xf>
    <xf numFmtId="0" fontId="24" fillId="8" borderId="1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left" vertical="center" shrinkToFit="1"/>
    </xf>
    <xf numFmtId="0" fontId="2" fillId="2" borderId="23" xfId="0" applyFont="1" applyFill="1" applyBorder="1" applyAlignment="1">
      <alignment horizontal="left" vertical="center" shrinkToFit="1"/>
    </xf>
    <xf numFmtId="0" fontId="2" fillId="3" borderId="118" xfId="0" applyFont="1" applyFill="1" applyBorder="1"/>
    <xf numFmtId="0" fontId="24" fillId="7" borderId="12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/>
    </xf>
    <xf numFmtId="0" fontId="2" fillId="3" borderId="0" xfId="0" applyFont="1" applyFill="1"/>
    <xf numFmtId="1" fontId="10" fillId="2" borderId="12" xfId="0" applyNumberFormat="1" applyFont="1" applyFill="1" applyBorder="1" applyAlignment="1" applyProtection="1">
      <alignment horizontal="right" vertical="center"/>
      <protection locked="0"/>
    </xf>
    <xf numFmtId="1" fontId="10" fillId="2" borderId="10" xfId="0" applyNumberFormat="1" applyFont="1" applyFill="1" applyBorder="1" applyAlignment="1" applyProtection="1">
      <alignment horizontal="right" vertical="center"/>
      <protection locked="0"/>
    </xf>
    <xf numFmtId="0" fontId="10" fillId="2" borderId="10" xfId="0" applyFont="1" applyFill="1" applyBorder="1" applyAlignment="1">
      <alignment horizontal="left" vertical="center"/>
    </xf>
    <xf numFmtId="1" fontId="10" fillId="2" borderId="25" xfId="0" applyNumberFormat="1" applyFont="1" applyFill="1" applyBorder="1" applyAlignment="1">
      <alignment horizontal="center" vertical="center"/>
    </xf>
    <xf numFmtId="1" fontId="10" fillId="2" borderId="26" xfId="0" applyNumberFormat="1" applyFont="1" applyFill="1" applyBorder="1" applyAlignment="1">
      <alignment horizontal="center" vertical="center"/>
    </xf>
    <xf numFmtId="0" fontId="24" fillId="7" borderId="10" xfId="0" applyFont="1" applyFill="1" applyBorder="1" applyAlignment="1">
      <alignment horizontal="center" vertical="center"/>
    </xf>
    <xf numFmtId="1" fontId="10" fillId="2" borderId="28" xfId="0" applyNumberFormat="1" applyFont="1" applyFill="1" applyBorder="1" applyAlignment="1" applyProtection="1">
      <alignment horizontal="center" vertical="center"/>
      <protection locked="0"/>
    </xf>
    <xf numFmtId="1" fontId="10" fillId="2" borderId="29" xfId="0" applyNumberFormat="1" applyFont="1" applyFill="1" applyBorder="1" applyAlignment="1" applyProtection="1">
      <alignment horizontal="center" vertical="center"/>
      <protection locked="0"/>
    </xf>
    <xf numFmtId="0" fontId="24" fillId="9" borderId="12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/>
    </xf>
    <xf numFmtId="0" fontId="24" fillId="9" borderId="11" xfId="0" applyFont="1" applyFill="1" applyBorder="1" applyAlignment="1">
      <alignment horizontal="center" vertical="center"/>
    </xf>
    <xf numFmtId="2" fontId="10" fillId="2" borderId="29" xfId="0" applyNumberFormat="1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7" borderId="25" xfId="0" applyFont="1" applyFill="1" applyBorder="1"/>
    <xf numFmtId="0" fontId="2" fillId="3" borderId="119" xfId="0" applyFont="1" applyFill="1" applyBorder="1"/>
    <xf numFmtId="0" fontId="3" fillId="2" borderId="80" xfId="0" applyFont="1" applyFill="1" applyBorder="1" applyAlignment="1">
      <alignment vertical="center"/>
    </xf>
    <xf numFmtId="0" fontId="3" fillId="2" borderId="65" xfId="0" applyFont="1" applyFill="1" applyBorder="1" applyAlignment="1">
      <alignment vertical="center"/>
    </xf>
    <xf numFmtId="0" fontId="3" fillId="2" borderId="69" xfId="0" applyFont="1" applyFill="1" applyBorder="1" applyAlignment="1">
      <alignment vertical="center"/>
    </xf>
    <xf numFmtId="0" fontId="2" fillId="8" borderId="25" xfId="0" applyFont="1" applyFill="1" applyBorder="1"/>
    <xf numFmtId="0" fontId="24" fillId="8" borderId="1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vertical="center"/>
    </xf>
    <xf numFmtId="0" fontId="2" fillId="9" borderId="25" xfId="0" applyFont="1" applyFill="1" applyBorder="1"/>
    <xf numFmtId="0" fontId="24" fillId="7" borderId="26" xfId="0" applyFont="1" applyFill="1" applyBorder="1" applyAlignment="1">
      <alignment horizontal="center" vertical="center"/>
    </xf>
    <xf numFmtId="0" fontId="2" fillId="3" borderId="33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20" xfId="0" applyFont="1" applyFill="1" applyBorder="1"/>
    <xf numFmtId="0" fontId="2" fillId="3" borderId="121" xfId="0" applyFont="1" applyFill="1" applyBorder="1"/>
    <xf numFmtId="0" fontId="2" fillId="3" borderId="80" xfId="0" applyFont="1" applyFill="1" applyBorder="1" applyAlignment="1">
      <alignment vertical="center"/>
    </xf>
    <xf numFmtId="0" fontId="3" fillId="3" borderId="81" xfId="0" applyFont="1" applyFill="1" applyBorder="1" applyAlignment="1">
      <alignment horizontal="left" vertical="center"/>
    </xf>
    <xf numFmtId="0" fontId="3" fillId="3" borderId="82" xfId="0" applyFont="1" applyFill="1" applyBorder="1" applyAlignment="1">
      <alignment horizontal="left" vertical="center"/>
    </xf>
    <xf numFmtId="0" fontId="2" fillId="3" borderId="69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9" fontId="2" fillId="3" borderId="7" xfId="1" applyFont="1" applyFill="1" applyBorder="1" applyAlignment="1" applyProtection="1">
      <alignment horizontal="center" vertical="center"/>
      <protection locked="0"/>
    </xf>
    <xf numFmtId="9" fontId="2" fillId="3" borderId="6" xfId="1" applyFont="1" applyFill="1" applyBorder="1" applyAlignment="1" applyProtection="1">
      <alignment horizontal="center" vertical="center"/>
      <protection locked="0"/>
    </xf>
    <xf numFmtId="9" fontId="2" fillId="3" borderId="37" xfId="0" applyNumberFormat="1" applyFont="1" applyFill="1" applyBorder="1" applyAlignment="1">
      <alignment vertical="center"/>
    </xf>
    <xf numFmtId="0" fontId="3" fillId="3" borderId="80" xfId="0" applyFont="1" applyFill="1" applyBorder="1" applyAlignment="1">
      <alignment horizontal="center" wrapText="1"/>
    </xf>
    <xf numFmtId="0" fontId="3" fillId="3" borderId="65" xfId="0" applyFont="1" applyFill="1" applyBorder="1" applyAlignment="1">
      <alignment horizontal="center" wrapText="1"/>
    </xf>
    <xf numFmtId="0" fontId="3" fillId="3" borderId="69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left" vertical="center"/>
    </xf>
    <xf numFmtId="9" fontId="2" fillId="3" borderId="12" xfId="1" applyFont="1" applyFill="1" applyBorder="1" applyAlignment="1" applyProtection="1">
      <alignment horizontal="center" vertical="center"/>
      <protection locked="0"/>
    </xf>
    <xf numFmtId="9" fontId="2" fillId="3" borderId="11" xfId="1" applyFont="1" applyFill="1" applyBorder="1" applyAlignment="1" applyProtection="1">
      <alignment horizontal="center" vertical="center"/>
      <protection locked="0"/>
    </xf>
    <xf numFmtId="0" fontId="3" fillId="3" borderId="48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37" xfId="0" applyFont="1" applyFill="1" applyBorder="1" applyAlignment="1">
      <alignment horizontal="center" wrapText="1"/>
    </xf>
    <xf numFmtId="0" fontId="3" fillId="3" borderId="109" xfId="0" applyFont="1" applyFill="1" applyBorder="1" applyAlignment="1">
      <alignment horizontal="center" wrapText="1"/>
    </xf>
    <xf numFmtId="0" fontId="3" fillId="3" borderId="107" xfId="0" applyFont="1" applyFill="1" applyBorder="1" applyAlignment="1">
      <alignment horizontal="center" wrapText="1"/>
    </xf>
    <xf numFmtId="0" fontId="3" fillId="3" borderId="108" xfId="0" applyFont="1" applyFill="1" applyBorder="1" applyAlignment="1">
      <alignment horizontal="center" wrapText="1"/>
    </xf>
    <xf numFmtId="0" fontId="10" fillId="2" borderId="43" xfId="0" applyFont="1" applyFill="1" applyBorder="1" applyAlignment="1" applyProtection="1">
      <alignment horizontal="center" vertical="center" shrinkToFit="1"/>
      <protection locked="0"/>
    </xf>
    <xf numFmtId="0" fontId="10" fillId="2" borderId="23" xfId="0" applyFont="1" applyFill="1" applyBorder="1" applyAlignment="1" applyProtection="1">
      <alignment horizontal="center" vertical="center" shrinkToFit="1"/>
      <protection locked="0"/>
    </xf>
    <xf numFmtId="0" fontId="10" fillId="2" borderId="24" xfId="0" applyFont="1" applyFill="1" applyBorder="1" applyAlignment="1" applyProtection="1">
      <alignment horizontal="center"/>
      <protection locked="0"/>
    </xf>
    <xf numFmtId="0" fontId="2" fillId="3" borderId="43" xfId="0" applyFont="1" applyFill="1" applyBorder="1" applyAlignment="1" applyProtection="1">
      <alignment horizontal="center"/>
      <protection locked="0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167" fontId="2" fillId="3" borderId="48" xfId="0" applyNumberFormat="1" applyFont="1" applyFill="1" applyBorder="1" applyAlignment="1">
      <alignment horizontal="left" vertical="center"/>
    </xf>
    <xf numFmtId="167" fontId="2" fillId="3" borderId="0" xfId="0" applyNumberFormat="1" applyFont="1" applyFill="1" applyAlignment="1">
      <alignment horizontal="left" vertical="center"/>
    </xf>
    <xf numFmtId="167" fontId="2" fillId="3" borderId="37" xfId="0" applyNumberFormat="1" applyFont="1" applyFill="1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center"/>
      <protection locked="0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28" xfId="0" applyFont="1" applyFill="1" applyBorder="1" applyAlignment="1" applyProtection="1">
      <alignment horizontal="center"/>
      <protection locked="0"/>
    </xf>
    <xf numFmtId="0" fontId="2" fillId="3" borderId="29" xfId="0" applyFont="1" applyFill="1" applyBorder="1" applyAlignment="1" applyProtection="1">
      <alignment horizontal="center"/>
      <protection locked="0"/>
    </xf>
    <xf numFmtId="167" fontId="2" fillId="3" borderId="38" xfId="0" applyNumberFormat="1" applyFont="1" applyFill="1" applyBorder="1" applyAlignment="1">
      <alignment horizontal="left" vertical="center"/>
    </xf>
    <xf numFmtId="167" fontId="2" fillId="3" borderId="39" xfId="0" applyNumberFormat="1" applyFont="1" applyFill="1" applyBorder="1" applyAlignment="1">
      <alignment horizontal="left" vertical="center"/>
    </xf>
    <xf numFmtId="167" fontId="2" fillId="3" borderId="42" xfId="0" applyNumberFormat="1" applyFont="1" applyFill="1" applyBorder="1" applyAlignment="1">
      <alignment horizontal="left" vertical="center"/>
    </xf>
    <xf numFmtId="0" fontId="3" fillId="3" borderId="0" xfId="0" applyFont="1" applyFill="1" applyProtection="1">
      <protection locked="0"/>
    </xf>
    <xf numFmtId="0" fontId="2" fillId="2" borderId="4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/>
    </xf>
    <xf numFmtId="0" fontId="3" fillId="3" borderId="0" xfId="0" applyFont="1" applyFill="1" applyAlignment="1" applyProtection="1">
      <alignment vertical="center" wrapText="1"/>
      <protection locked="0"/>
    </xf>
    <xf numFmtId="0" fontId="10" fillId="3" borderId="0" xfId="0" applyFont="1" applyFill="1" applyAlignment="1" applyProtection="1">
      <alignment vertical="center"/>
      <protection locked="0"/>
    </xf>
    <xf numFmtId="1" fontId="10" fillId="3" borderId="0" xfId="0" applyNumberFormat="1" applyFont="1" applyFill="1" applyAlignment="1" applyProtection="1">
      <alignment vertical="center"/>
      <protection locked="0"/>
    </xf>
    <xf numFmtId="2" fontId="10" fillId="3" borderId="0" xfId="0" applyNumberFormat="1" applyFont="1" applyFill="1" applyAlignment="1" applyProtection="1">
      <alignment vertical="center"/>
      <protection locked="0"/>
    </xf>
    <xf numFmtId="1" fontId="10" fillId="2" borderId="25" xfId="0" quotePrefix="1" applyNumberFormat="1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right" vertical="center"/>
    </xf>
    <xf numFmtId="0" fontId="20" fillId="2" borderId="16" xfId="0" applyFont="1" applyFill="1" applyBorder="1" applyAlignment="1">
      <alignment horizontal="right" vertical="center"/>
    </xf>
    <xf numFmtId="0" fontId="20" fillId="2" borderId="17" xfId="0" applyFont="1" applyFill="1" applyBorder="1" applyAlignment="1">
      <alignment horizontal="right" vertical="center"/>
    </xf>
    <xf numFmtId="1" fontId="10" fillId="2" borderId="18" xfId="0" applyNumberFormat="1" applyFont="1" applyFill="1" applyBorder="1" applyAlignment="1">
      <alignment horizontal="center" vertical="center"/>
    </xf>
    <xf numFmtId="1" fontId="20" fillId="2" borderId="39" xfId="0" quotePrefix="1" applyNumberFormat="1" applyFont="1" applyFill="1" applyBorder="1" applyAlignment="1">
      <alignment horizontal="center" vertical="center"/>
    </xf>
    <xf numFmtId="1" fontId="20" fillId="2" borderId="42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23" fillId="2" borderId="0" xfId="0" applyNumberFormat="1" applyFont="1" applyFill="1" applyAlignment="1">
      <alignment vertical="center"/>
    </xf>
  </cellXfs>
  <cellStyles count="2">
    <cellStyle name="Normal" xfId="0" builtinId="0"/>
    <cellStyle name="Percent" xfId="1" builtinId="5"/>
  </cellStyles>
  <dxfs count="265"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numFmt numFmtId="166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6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left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6" formatCode=";;;"/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numFmt numFmtId="166" formatCode=";;;"/>
      <fill>
        <patternFill>
          <bgColor theme="0" tint="-0.24994659260841701"/>
        </patternFill>
      </fill>
    </dxf>
    <dxf>
      <border>
        <right style="thin">
          <color theme="0" tint="-0.14996795556505021"/>
        </right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bottom style="thin">
          <color theme="0" tint="-0.14996795556505021"/>
        </bottom>
        <vertical/>
        <horizontal/>
      </border>
    </dxf>
    <dxf>
      <numFmt numFmtId="166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6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numFmt numFmtId="166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6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6" formatCode=";;;"/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right/>
      </border>
    </dxf>
    <dxf>
      <fill>
        <patternFill>
          <bgColor theme="0" tint="-0.14996795556505021"/>
        </patternFill>
      </fill>
      <border>
        <left/>
        <right/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1CCED2E6-4DDB-4251-ADCD-3590C4754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161925</xdr:colOff>
      <xdr:row>21</xdr:row>
      <xdr:rowOff>20210</xdr:rowOff>
    </xdr:from>
    <xdr:to>
      <xdr:col>69</xdr:col>
      <xdr:colOff>108506</xdr:colOff>
      <xdr:row>33</xdr:row>
      <xdr:rowOff>144837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6C00F87-6733-433E-87A6-9B5DAB983D57}"/>
            </a:ext>
          </a:extLst>
        </xdr:cNvPr>
        <xdr:cNvGrpSpPr/>
      </xdr:nvGrpSpPr>
      <xdr:grpSpPr>
        <a:xfrm>
          <a:off x="9934575" y="3249185"/>
          <a:ext cx="2661206" cy="1972477"/>
          <a:chOff x="11189641" y="7141465"/>
          <a:chExt cx="3098446" cy="2541753"/>
        </a:xfrm>
      </xdr:grpSpPr>
      <xdr:grpSp>
        <xdr:nvGrpSpPr>
          <xdr:cNvPr id="3" name="Group 104">
            <a:extLst>
              <a:ext uri="{FF2B5EF4-FFF2-40B4-BE49-F238E27FC236}">
                <a16:creationId xmlns:a16="http://schemas.microsoft.com/office/drawing/2014/main" id="{30FD3BCE-DEAE-7B40-31FD-79BF5BEB09AB}"/>
              </a:ext>
            </a:extLst>
          </xdr:cNvPr>
          <xdr:cNvGrpSpPr>
            <a:grpSpLocks/>
          </xdr:cNvGrpSpPr>
        </xdr:nvGrpSpPr>
        <xdr:grpSpPr bwMode="auto">
          <a:xfrm>
            <a:off x="12291520" y="8111593"/>
            <a:ext cx="1045123" cy="1571625"/>
            <a:chOff x="6162675" y="8010525"/>
            <a:chExt cx="1047750" cy="1571625"/>
          </a:xfrm>
        </xdr:grpSpPr>
        <xdr:sp macro="" textlink="">
          <xdr:nvSpPr>
            <xdr:cNvPr id="28" name="Oval 94">
              <a:extLst>
                <a:ext uri="{FF2B5EF4-FFF2-40B4-BE49-F238E27FC236}">
                  <a16:creationId xmlns:a16="http://schemas.microsoft.com/office/drawing/2014/main" id="{F8D23549-3F63-7DED-5461-9CE80FC481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96025" y="9210675"/>
              <a:ext cx="381000" cy="371475"/>
            </a:xfrm>
            <a:prstGeom prst="ellipse">
              <a:avLst/>
            </a:prstGeom>
            <a:solidFill>
              <a:srgbClr val="7F7F7F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Oval 91">
              <a:extLst>
                <a:ext uri="{FF2B5EF4-FFF2-40B4-BE49-F238E27FC236}">
                  <a16:creationId xmlns:a16="http://schemas.microsoft.com/office/drawing/2014/main" id="{629FDAC5-46DF-856C-F1C4-A33B4C0F5D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00800" y="9296400"/>
              <a:ext cx="190500" cy="209550"/>
            </a:xfrm>
            <a:prstGeom prst="ellipse">
              <a:avLst/>
            </a:prstGeom>
            <a:solidFill>
              <a:srgbClr val="BFBFBF"/>
            </a:solidFill>
            <a:ln w="1587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" name="Oval 92">
              <a:extLst>
                <a:ext uri="{FF2B5EF4-FFF2-40B4-BE49-F238E27FC236}">
                  <a16:creationId xmlns:a16="http://schemas.microsoft.com/office/drawing/2014/main" id="{C2A7CD6F-A9D4-6C94-18D0-D4BF1D0C2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57950" y="9363075"/>
              <a:ext cx="76200" cy="76200"/>
            </a:xfrm>
            <a:prstGeom prst="ellipse">
              <a:avLst/>
            </a:prstGeom>
            <a:solidFill>
              <a:srgbClr val="00000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" name="Oval 38">
              <a:extLst>
                <a:ext uri="{FF2B5EF4-FFF2-40B4-BE49-F238E27FC236}">
                  <a16:creationId xmlns:a16="http://schemas.microsoft.com/office/drawing/2014/main" id="{B48BFDD3-807E-0D84-7B80-80FEC98461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2675" y="8258175"/>
              <a:ext cx="1047750" cy="952500"/>
            </a:xfrm>
            <a:prstGeom prst="ellipse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2" name="Rectangle 39">
              <a:extLst>
                <a:ext uri="{FF2B5EF4-FFF2-40B4-BE49-F238E27FC236}">
                  <a16:creationId xmlns:a16="http://schemas.microsoft.com/office/drawing/2014/main" id="{33FB1732-0027-92A7-3FF5-F53B101774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0825" y="8010525"/>
              <a:ext cx="609600" cy="790575"/>
            </a:xfrm>
            <a:prstGeom prst="rect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3" name="Oval 41">
              <a:extLst>
                <a:ext uri="{FF2B5EF4-FFF2-40B4-BE49-F238E27FC236}">
                  <a16:creationId xmlns:a16="http://schemas.microsoft.com/office/drawing/2014/main" id="{AD2361E7-F568-CE4B-C067-D594B319CC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91275" y="8486775"/>
              <a:ext cx="571500" cy="504825"/>
            </a:xfrm>
            <a:prstGeom prst="ellipse">
              <a:avLst/>
            </a:prstGeom>
            <a:solidFill>
              <a:srgbClr val="D9D9D9"/>
            </a:solidFill>
            <a:ln w="9525" algn="ctr">
              <a:solidFill>
                <a:srgbClr val="C0504D"/>
              </a:solidFill>
              <a:round/>
              <a:headEnd/>
              <a:tailEnd/>
            </a:ln>
          </xdr:spPr>
        </xdr:sp>
        <xdr:grpSp>
          <xdr:nvGrpSpPr>
            <xdr:cNvPr id="34" name="Group 89">
              <a:extLst>
                <a:ext uri="{FF2B5EF4-FFF2-40B4-BE49-F238E27FC236}">
                  <a16:creationId xmlns:a16="http://schemas.microsoft.com/office/drawing/2014/main" id="{9BEC09FA-4B3E-156B-FE6A-980F3CB3C15A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3675" y="8610600"/>
              <a:ext cx="266700" cy="266700"/>
              <a:chOff x="7553325" y="7058025"/>
              <a:chExt cx="266700" cy="266700"/>
            </a:xfrm>
          </xdr:grpSpPr>
          <xdr:sp macro="" textlink="">
            <xdr:nvSpPr>
              <xdr:cNvPr id="45" name="Oval 87">
                <a:extLst>
                  <a:ext uri="{FF2B5EF4-FFF2-40B4-BE49-F238E27FC236}">
                    <a16:creationId xmlns:a16="http://schemas.microsoft.com/office/drawing/2014/main" id="{1B3ACFA9-F177-7D77-5D56-34A93D2136A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553325" y="7058025"/>
                <a:ext cx="266700" cy="266700"/>
              </a:xfrm>
              <a:prstGeom prst="ellipse">
                <a:avLst/>
              </a:prstGeom>
              <a:grpFill/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6" name="Oval 88">
                <a:extLst>
                  <a:ext uri="{FF2B5EF4-FFF2-40B4-BE49-F238E27FC236}">
                    <a16:creationId xmlns:a16="http://schemas.microsoft.com/office/drawing/2014/main" id="{9E433B48-4DCC-F4B1-36B9-5F43C5DEF8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39050" y="7143750"/>
                <a:ext cx="95250" cy="95250"/>
              </a:xfrm>
              <a:prstGeom prst="ellipse">
                <a:avLst/>
              </a:prstGeom>
              <a:solidFill>
                <a:srgbClr val="000000"/>
              </a:solidFill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cxnSp macro="">
          <xdr:nvCxnSpPr>
            <xdr:cNvPr id="35" name="Straight Connector 100">
              <a:extLst>
                <a:ext uri="{FF2B5EF4-FFF2-40B4-BE49-F238E27FC236}">
                  <a16:creationId xmlns:a16="http://schemas.microsoft.com/office/drawing/2014/main" id="{2E17439E-8060-3AEF-DF2F-CFFC4ECD0CEF}"/>
                </a:ext>
              </a:extLst>
            </xdr:cNvPr>
            <xdr:cNvCxnSpPr>
              <a:cxnSpLocks noChangeShapeType="1"/>
              <a:stCxn id="45" idx="2"/>
              <a:endCxn id="29" idx="2"/>
            </xdr:cNvCxnSpPr>
          </xdr:nvCxnSpPr>
          <xdr:spPr bwMode="auto">
            <a:xfrm rot="10800000" flipV="1">
              <a:off x="6400800" y="8743950"/>
              <a:ext cx="142875" cy="65722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6" name="Straight Connector 103">
              <a:extLst>
                <a:ext uri="{FF2B5EF4-FFF2-40B4-BE49-F238E27FC236}">
                  <a16:creationId xmlns:a16="http://schemas.microsoft.com/office/drawing/2014/main" id="{CF78F264-474E-EFFB-059B-B1D64EAAFB86}"/>
                </a:ext>
              </a:extLst>
            </xdr:cNvPr>
            <xdr:cNvCxnSpPr>
              <a:cxnSpLocks noChangeShapeType="1"/>
              <a:stCxn id="45" idx="5"/>
              <a:endCxn id="29" idx="6"/>
            </xdr:cNvCxnSpPr>
          </xdr:nvCxnSpPr>
          <xdr:spPr bwMode="auto">
            <a:xfrm rot="5400000">
              <a:off x="6400800" y="9029700"/>
              <a:ext cx="561975" cy="18097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" name="Straight Connector 88">
              <a:extLst>
                <a:ext uri="{FF2B5EF4-FFF2-40B4-BE49-F238E27FC236}">
                  <a16:creationId xmlns:a16="http://schemas.microsoft.com/office/drawing/2014/main" id="{1566F9C7-2D5A-03B3-5DBF-8E47C235C581}"/>
                </a:ext>
              </a:extLst>
            </xdr:cNvPr>
            <xdr:cNvCxnSpPr>
              <a:cxnSpLocks noChangeShapeType="1"/>
              <a:stCxn id="33" idx="6"/>
              <a:endCxn id="45" idx="5"/>
            </xdr:cNvCxnSpPr>
          </xdr:nvCxnSpPr>
          <xdr:spPr bwMode="auto">
            <a:xfrm flipH="1">
              <a:off x="6772275" y="874395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8" name="Straight Connector 95">
              <a:extLst>
                <a:ext uri="{FF2B5EF4-FFF2-40B4-BE49-F238E27FC236}">
                  <a16:creationId xmlns:a16="http://schemas.microsoft.com/office/drawing/2014/main" id="{7555FD41-56E2-8588-7AC5-9292D19E2D3A}"/>
                </a:ext>
              </a:extLst>
            </xdr:cNvPr>
            <xdr:cNvCxnSpPr>
              <a:cxnSpLocks noChangeShapeType="1"/>
              <a:stCxn id="33" idx="0"/>
              <a:endCxn id="45" idx="7"/>
            </xdr:cNvCxnSpPr>
          </xdr:nvCxnSpPr>
          <xdr:spPr bwMode="auto">
            <a:xfrm rot="16200000" flipH="1">
              <a:off x="6643687" y="8520113"/>
              <a:ext cx="161925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9" name="Straight Connector 98">
              <a:extLst>
                <a:ext uri="{FF2B5EF4-FFF2-40B4-BE49-F238E27FC236}">
                  <a16:creationId xmlns:a16="http://schemas.microsoft.com/office/drawing/2014/main" id="{BF80EE2C-FDAB-D938-C9C1-9C86163A9601}"/>
                </a:ext>
              </a:extLst>
            </xdr:cNvPr>
            <xdr:cNvCxnSpPr>
              <a:cxnSpLocks noChangeShapeType="1"/>
              <a:stCxn id="33" idx="2"/>
              <a:endCxn id="45" idx="1"/>
            </xdr:cNvCxnSpPr>
          </xdr:nvCxnSpPr>
          <xdr:spPr bwMode="auto">
            <a:xfrm rot="10800000" flipH="1">
              <a:off x="6391275" y="864870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0" name="Straight Connector 101">
              <a:extLst>
                <a:ext uri="{FF2B5EF4-FFF2-40B4-BE49-F238E27FC236}">
                  <a16:creationId xmlns:a16="http://schemas.microsoft.com/office/drawing/2014/main" id="{B0837D54-5FAF-404F-8443-572A42801942}"/>
                </a:ext>
              </a:extLst>
            </xdr:cNvPr>
            <xdr:cNvCxnSpPr>
              <a:cxnSpLocks noChangeShapeType="1"/>
              <a:stCxn id="33" idx="4"/>
              <a:endCxn id="45" idx="3"/>
            </xdr:cNvCxnSpPr>
          </xdr:nvCxnSpPr>
          <xdr:spPr bwMode="auto">
            <a:xfrm rot="5400000" flipH="1">
              <a:off x="6553200" y="8867775"/>
              <a:ext cx="1524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1" name="Straight Connector 105">
              <a:extLst>
                <a:ext uri="{FF2B5EF4-FFF2-40B4-BE49-F238E27FC236}">
                  <a16:creationId xmlns:a16="http://schemas.microsoft.com/office/drawing/2014/main" id="{0C186239-918D-BDA6-7E85-3BB50E0AD9D5}"/>
                </a:ext>
              </a:extLst>
            </xdr:cNvPr>
            <xdr:cNvCxnSpPr>
              <a:cxnSpLocks noChangeShapeType="1"/>
              <a:stCxn id="33" idx="7"/>
              <a:endCxn id="45" idx="6"/>
            </xdr:cNvCxnSpPr>
          </xdr:nvCxnSpPr>
          <xdr:spPr bwMode="auto">
            <a:xfrm rot="-5400000" flipH="1" flipV="1">
              <a:off x="6753225" y="8620125"/>
              <a:ext cx="180975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2" name="Straight Connector 108">
              <a:extLst>
                <a:ext uri="{FF2B5EF4-FFF2-40B4-BE49-F238E27FC236}">
                  <a16:creationId xmlns:a16="http://schemas.microsoft.com/office/drawing/2014/main" id="{D9CE9E1E-716A-70EF-69C1-D2070215EBCB}"/>
                </a:ext>
              </a:extLst>
            </xdr:cNvPr>
            <xdr:cNvCxnSpPr>
              <a:cxnSpLocks noChangeShapeType="1"/>
              <a:stCxn id="33" idx="1"/>
              <a:endCxn id="45" idx="0"/>
            </xdr:cNvCxnSpPr>
          </xdr:nvCxnSpPr>
          <xdr:spPr bwMode="auto">
            <a:xfrm rot="16200000" flipH="1">
              <a:off x="6553200" y="8486775"/>
              <a:ext cx="47625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3" name="Straight Connector 111">
              <a:extLst>
                <a:ext uri="{FF2B5EF4-FFF2-40B4-BE49-F238E27FC236}">
                  <a16:creationId xmlns:a16="http://schemas.microsoft.com/office/drawing/2014/main" id="{8C090D41-F6F5-951D-83D4-3C5509458341}"/>
                </a:ext>
              </a:extLst>
            </xdr:cNvPr>
            <xdr:cNvCxnSpPr>
              <a:cxnSpLocks noChangeShapeType="1"/>
              <a:stCxn id="33" idx="3"/>
              <a:endCxn id="45" idx="2"/>
            </xdr:cNvCxnSpPr>
          </xdr:nvCxnSpPr>
          <xdr:spPr bwMode="auto">
            <a:xfrm rot="5400000" flipH="1" flipV="1">
              <a:off x="6424613" y="8796337"/>
              <a:ext cx="171450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4" name="Straight Connector 114">
              <a:extLst>
                <a:ext uri="{FF2B5EF4-FFF2-40B4-BE49-F238E27FC236}">
                  <a16:creationId xmlns:a16="http://schemas.microsoft.com/office/drawing/2014/main" id="{85367FD1-16D7-BC57-B7E7-8678E2553970}"/>
                </a:ext>
              </a:extLst>
            </xdr:cNvPr>
            <xdr:cNvCxnSpPr>
              <a:cxnSpLocks noChangeShapeType="1"/>
              <a:stCxn id="33" idx="5"/>
              <a:endCxn id="45" idx="4"/>
            </xdr:cNvCxnSpPr>
          </xdr:nvCxnSpPr>
          <xdr:spPr bwMode="auto">
            <a:xfrm rot="5400000" flipH="1">
              <a:off x="6757988" y="8796337"/>
              <a:ext cx="38100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" name="Group 126">
            <a:extLst>
              <a:ext uri="{FF2B5EF4-FFF2-40B4-BE49-F238E27FC236}">
                <a16:creationId xmlns:a16="http://schemas.microsoft.com/office/drawing/2014/main" id="{BB7F0F6D-F472-EA0D-8F7E-8F2A5138C743}"/>
              </a:ext>
            </a:extLst>
          </xdr:cNvPr>
          <xdr:cNvGrpSpPr>
            <a:grpSpLocks/>
          </xdr:cNvGrpSpPr>
        </xdr:nvGrpSpPr>
        <xdr:grpSpPr bwMode="auto">
          <a:xfrm rot="10800000" flipH="1">
            <a:off x="12457467" y="7141465"/>
            <a:ext cx="868089" cy="753167"/>
            <a:chOff x="5924550" y="8229600"/>
            <a:chExt cx="1200150" cy="1266825"/>
          </a:xfrm>
        </xdr:grpSpPr>
        <xdr:grpSp>
          <xdr:nvGrpSpPr>
            <xdr:cNvPr id="11" name="Group 48">
              <a:extLst>
                <a:ext uri="{FF2B5EF4-FFF2-40B4-BE49-F238E27FC236}">
                  <a16:creationId xmlns:a16="http://schemas.microsoft.com/office/drawing/2014/main" id="{980CC73C-2396-AD60-E0A1-82191AA8705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4408" y="8229600"/>
              <a:ext cx="580292" cy="914038"/>
              <a:chOff x="1012" y="923"/>
              <a:chExt cx="61" cy="96"/>
            </a:xfrm>
            <a:solidFill>
              <a:schemeClr val="tx2">
                <a:lumMod val="40000"/>
                <a:lumOff val="60000"/>
              </a:schemeClr>
            </a:solidFill>
          </xdr:grpSpPr>
          <xdr:grpSp>
            <xdr:nvGrpSpPr>
              <xdr:cNvPr id="20" name="Group 49">
                <a:extLst>
                  <a:ext uri="{FF2B5EF4-FFF2-40B4-BE49-F238E27FC236}">
                    <a16:creationId xmlns:a16="http://schemas.microsoft.com/office/drawing/2014/main" id="{1A2E7985-35F2-D274-0E2A-9E5F39578326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2" y="923"/>
                <a:ext cx="61" cy="96"/>
                <a:chOff x="1073" y="936"/>
                <a:chExt cx="61" cy="96"/>
              </a:xfrm>
              <a:grpFill/>
            </xdr:grpSpPr>
            <xdr:sp macro="" textlink="">
              <xdr:nvSpPr>
                <xdr:cNvPr id="26" name="Rectangle 50">
                  <a:extLst>
                    <a:ext uri="{FF2B5EF4-FFF2-40B4-BE49-F238E27FC236}">
                      <a16:creationId xmlns:a16="http://schemas.microsoft.com/office/drawing/2014/main" id="{9DF1FC26-E859-820F-1C31-70E6F538AB3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90" y="936"/>
                  <a:ext cx="44" cy="96"/>
                </a:xfrm>
                <a:prstGeom prst="rect">
                  <a:avLst/>
                </a:prstGeom>
                <a:grpFill/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  <xdr:sp macro="" textlink="">
              <xdr:nvSpPr>
                <xdr:cNvPr id="27" name="AutoShape 51">
                  <a:extLst>
                    <a:ext uri="{FF2B5EF4-FFF2-40B4-BE49-F238E27FC236}">
                      <a16:creationId xmlns:a16="http://schemas.microsoft.com/office/drawing/2014/main" id="{1C71A308-A88D-A0A0-17A4-4112757195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3" y="936"/>
                  <a:ext cx="17" cy="96"/>
                </a:xfrm>
                <a:prstGeom prst="leftBracket">
                  <a:avLst>
                    <a:gd name="adj" fmla="val 47059"/>
                  </a:avLst>
                </a:prstGeom>
                <a:grp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</xdr:grpSp>
          <xdr:sp macro="" textlink="">
            <xdr:nvSpPr>
              <xdr:cNvPr id="21" name="Line 52">
                <a:extLst>
                  <a:ext uri="{FF2B5EF4-FFF2-40B4-BE49-F238E27FC236}">
                    <a16:creationId xmlns:a16="http://schemas.microsoft.com/office/drawing/2014/main" id="{E83D7709-D318-9F58-DC39-D0940C1DBDCF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36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2" name="Line 53">
                <a:extLst>
                  <a:ext uri="{FF2B5EF4-FFF2-40B4-BE49-F238E27FC236}">
                    <a16:creationId xmlns:a16="http://schemas.microsoft.com/office/drawing/2014/main" id="{7AC294E5-6A48-AE6F-E9A6-C8AE37F08F4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55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3" name="Line 54">
                <a:extLst>
                  <a:ext uri="{FF2B5EF4-FFF2-40B4-BE49-F238E27FC236}">
                    <a16:creationId xmlns:a16="http://schemas.microsoft.com/office/drawing/2014/main" id="{F999F5FE-DED5-51B3-ED69-1D00A1AD0EE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72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4" name="Line 55">
                <a:extLst>
                  <a:ext uri="{FF2B5EF4-FFF2-40B4-BE49-F238E27FC236}">
                    <a16:creationId xmlns:a16="http://schemas.microsoft.com/office/drawing/2014/main" id="{6AC5A64C-1243-AA6C-6EEC-9DCCB212B426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89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5" name="Line 56">
                <a:extLst>
                  <a:ext uri="{FF2B5EF4-FFF2-40B4-BE49-F238E27FC236}">
                    <a16:creationId xmlns:a16="http://schemas.microsoft.com/office/drawing/2014/main" id="{180CC621-9CB2-ACE4-8878-5EEF2B47E97E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1004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  <xdr:sp macro="" textlink="">
          <xdr:nvSpPr>
            <xdr:cNvPr id="12" name="Rounded Rectangle 128">
              <a:extLst>
                <a:ext uri="{FF2B5EF4-FFF2-40B4-BE49-F238E27FC236}">
                  <a16:creationId xmlns:a16="http://schemas.microsoft.com/office/drawing/2014/main" id="{7841AC8E-5AAC-9830-A245-2CAC612F05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24550" y="9124950"/>
              <a:ext cx="352425" cy="342900"/>
            </a:xfrm>
            <a:prstGeom prst="roundRect">
              <a:avLst>
                <a:gd name="adj" fmla="val 16667"/>
              </a:avLst>
            </a:prstGeom>
            <a:solidFill>
              <a:srgbClr val="FFFF99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13" name="Group 89">
              <a:extLst>
                <a:ext uri="{FF2B5EF4-FFF2-40B4-BE49-F238E27FC236}">
                  <a16:creationId xmlns:a16="http://schemas.microsoft.com/office/drawing/2014/main" id="{56CA6106-C070-3453-100F-66B5E01B3B9A}"/>
                </a:ext>
              </a:extLst>
            </xdr:cNvPr>
            <xdr:cNvGrpSpPr/>
          </xdr:nvGrpSpPr>
          <xdr:grpSpPr>
            <a:xfrm>
              <a:off x="6254262" y="9063459"/>
              <a:ext cx="171450" cy="432966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93895631-705D-91F9-1587-8290C252B7AD}"/>
                  </a:ext>
                </a:extLst>
              </xdr:cNvPr>
              <xdr:cNvSpPr/>
            </xdr:nvSpPr>
            <xdr:spPr bwMode="auto">
              <a:xfrm>
                <a:off x="8991600" y="9137650"/>
                <a:ext cx="99646" cy="7937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778595FC-C368-5849-19EE-6A4CAC4F494A}"/>
                  </a:ext>
                </a:extLst>
              </xdr:cNvPr>
              <xdr:cNvSpPr/>
            </xdr:nvSpPr>
            <xdr:spPr bwMode="auto">
              <a:xfrm>
                <a:off x="9091246" y="8963025"/>
                <a:ext cx="62279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grpSp>
          <xdr:nvGrpSpPr>
            <xdr:cNvPr id="14" name="Group 90">
              <a:extLst>
                <a:ext uri="{FF2B5EF4-FFF2-40B4-BE49-F238E27FC236}">
                  <a16:creationId xmlns:a16="http://schemas.microsoft.com/office/drawing/2014/main" id="{BFF7A059-1945-5466-32CB-F11F3A1A7086}"/>
                </a:ext>
              </a:extLst>
            </xdr:cNvPr>
            <xdr:cNvGrpSpPr/>
          </xdr:nvGrpSpPr>
          <xdr:grpSpPr>
            <a:xfrm flipH="1">
              <a:off x="6359769" y="8502208"/>
              <a:ext cx="184638" cy="416930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62B319B0-9599-8BE8-533C-0AC7D321C738}"/>
                  </a:ext>
                </a:extLst>
              </xdr:cNvPr>
              <xdr:cNvSpPr/>
            </xdr:nvSpPr>
            <xdr:spPr bwMode="auto">
              <a:xfrm>
                <a:off x="8991599" y="9127881"/>
                <a:ext cx="104095" cy="82428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448DDF3B-A123-127F-3727-A0425C74DF31}"/>
                  </a:ext>
                </a:extLst>
              </xdr:cNvPr>
              <xdr:cNvSpPr/>
            </xdr:nvSpPr>
            <xdr:spPr bwMode="auto">
              <a:xfrm>
                <a:off x="9095693" y="8963025"/>
                <a:ext cx="57830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cxnSp macro="">
          <xdr:nvCxnSpPr>
            <xdr:cNvPr id="15" name="Straight Connector 131">
              <a:extLst>
                <a:ext uri="{FF2B5EF4-FFF2-40B4-BE49-F238E27FC236}">
                  <a16:creationId xmlns:a16="http://schemas.microsoft.com/office/drawing/2014/main" id="{9E25C94D-6AD3-4AA4-33FF-F3F45E01A119}"/>
                </a:ext>
              </a:extLst>
            </xdr:cNvPr>
            <xdr:cNvCxnSpPr>
              <a:cxnSpLocks noChangeShapeType="1"/>
              <a:stCxn id="17" idx="0"/>
              <a:endCxn id="19" idx="2"/>
            </xdr:cNvCxnSpPr>
          </xdr:nvCxnSpPr>
          <xdr:spPr bwMode="auto">
            <a:xfrm rot="-5400000" flipH="1" flipV="1">
              <a:off x="5892893" y="8994681"/>
              <a:ext cx="1000125" cy="3361"/>
            </a:xfrm>
            <a:prstGeom prst="line">
              <a:avLst/>
            </a:prstGeom>
            <a:noFill/>
            <a:ln w="31750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5" name="Straight Connector 153">
            <a:extLst>
              <a:ext uri="{FF2B5EF4-FFF2-40B4-BE49-F238E27FC236}">
                <a16:creationId xmlns:a16="http://schemas.microsoft.com/office/drawing/2014/main" id="{B543BB3A-FC30-4ED5-E9CA-D829F0BDD80C}"/>
              </a:ext>
            </a:extLst>
          </xdr:cNvPr>
          <xdr:cNvCxnSpPr>
            <a:cxnSpLocks noChangeShapeType="1"/>
            <a:stCxn id="19" idx="2"/>
            <a:endCxn id="46" idx="0"/>
          </xdr:cNvCxnSpPr>
        </xdr:nvCxnSpPr>
        <xdr:spPr bwMode="auto">
          <a:xfrm>
            <a:off x="12796613" y="7141465"/>
            <a:ext cx="8381" cy="1655840"/>
          </a:xfrm>
          <a:prstGeom prst="line">
            <a:avLst/>
          </a:prstGeom>
          <a:noFill/>
          <a:ln w="9525" algn="ctr">
            <a:solidFill>
              <a:srgbClr val="000000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" name="Curved Left Arrow 6">
            <a:extLst>
              <a:ext uri="{FF2B5EF4-FFF2-40B4-BE49-F238E27FC236}">
                <a16:creationId xmlns:a16="http://schemas.microsoft.com/office/drawing/2014/main" id="{1C544287-42E4-C8C3-94AA-7C086416239B}"/>
              </a:ext>
            </a:extLst>
          </xdr:cNvPr>
          <xdr:cNvSpPr/>
        </xdr:nvSpPr>
        <xdr:spPr bwMode="auto">
          <a:xfrm flipV="1">
            <a:off x="12993414" y="8438125"/>
            <a:ext cx="256190" cy="727007"/>
          </a:xfrm>
          <a:prstGeom prst="curved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Left Arrow 7">
            <a:extLst>
              <a:ext uri="{FF2B5EF4-FFF2-40B4-BE49-F238E27FC236}">
                <a16:creationId xmlns:a16="http://schemas.microsoft.com/office/drawing/2014/main" id="{34420E91-A51C-179E-6843-C31A046A9F1F}"/>
              </a:ext>
            </a:extLst>
          </xdr:cNvPr>
          <xdr:cNvSpPr/>
        </xdr:nvSpPr>
        <xdr:spPr bwMode="auto">
          <a:xfrm>
            <a:off x="13367845" y="8785069"/>
            <a:ext cx="307048" cy="113573"/>
          </a:xfrm>
          <a:prstGeom prst="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pic>
        <xdr:nvPicPr>
          <xdr:cNvPr id="8" name="Picture 7" descr="C:\Users\Joseph Campos\AppData\Local\Microsoft\Windows\Temporary Internet Files\Content.IE5\KOY32B7X\eye-side[1].png">
            <a:extLst>
              <a:ext uri="{FF2B5EF4-FFF2-40B4-BE49-F238E27FC236}">
                <a16:creationId xmlns:a16="http://schemas.microsoft.com/office/drawing/2014/main" id="{9CDE9D04-8AC9-3C5D-AC7F-5CBCF674D9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947199" y="7370567"/>
            <a:ext cx="328882" cy="537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74EFD80A-F62C-BD88-2B47-F758D5D61CD4}"/>
              </a:ext>
            </a:extLst>
          </xdr:cNvPr>
          <xdr:cNvSpPr txBox="1"/>
        </xdr:nvSpPr>
        <xdr:spPr>
          <a:xfrm>
            <a:off x="11189641" y="7498379"/>
            <a:ext cx="895600" cy="3017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LOOKING</a:t>
            </a:r>
          </a:p>
          <a:p>
            <a:endParaRPr 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84B3C38D-B5C5-E1FF-E4B4-F96E1EF34CD7}"/>
              </a:ext>
            </a:extLst>
          </xdr:cNvPr>
          <xdr:cNvSpPr txBox="1"/>
        </xdr:nvSpPr>
        <xdr:spPr>
          <a:xfrm>
            <a:off x="13705489" y="8729405"/>
            <a:ext cx="582598" cy="2295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CCW</a:t>
            </a:r>
          </a:p>
          <a:p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47" name="logo">
          <a:extLst>
            <a:ext uri="{FF2B5EF4-FFF2-40B4-BE49-F238E27FC236}">
              <a16:creationId xmlns:a16="http://schemas.microsoft.com/office/drawing/2014/main" id="{CE7D08A6-7F05-44BD-B7E3-BD0B6A57F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1A4EC4FE-98B0-4C3D-83E2-6A844F8CF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6C272B0-CF9D-420E-9760-740F67BF4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9F310BC-4D5E-402D-8BA8-0F90471C7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C207F8BB-4A06-4150-B729-DF21770F0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4BAA19-C3A6-4B45-8639-0EFC6B3F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D4E4B09-556E-4BD3-861A-2461C4D95FA9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A7DCBEF7-3419-68E5-B4D2-F90676546345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B7496F31-13EB-4392-F7FC-8A9A25DBF3DC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4E6978DF-D8D8-5B97-A98A-BE16DBB6A011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243CCCCB-5C16-4A92-89C6-C0B59FEE5F17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FE2550AB-D421-63D4-DCA8-551ACCA1ACE1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D4194BE-381B-61B6-D348-366D558DC85B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40B04085-365E-EA86-6F0E-E7827EA496CA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B8ED94F0-BC2B-4108-98CB-712AE8BEE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8253D25-248C-4006-9B35-4EDE94FC0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3D45D15-5A53-40EE-804C-15C55AA0D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B253FF0-1EB2-435D-A8FC-A92B47B5A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BCFC2-777B-4F6E-B69B-FE3F20DEB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AD59D9C-26EF-4E4C-A278-AA52AFB026C2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93F192E7-E0BC-3947-EFD1-B19339E8C397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20F5F519-468C-6D15-9A47-FAEABE06CCBB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7167E79F-BDAF-409C-BD97-BC36C00939AB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80AE1F5E-A555-1979-AB63-E26A46CA7267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E023CAC3-4157-F5C8-0529-3396B4573DB8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6F6C7B74-0525-7FE8-D107-BCA691450096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C94E2BF0-F768-459A-F12A-EEFCD4C0D2F2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658BD567-A7B0-43DC-AC13-CCC57A7B4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5EDCC23-BEB1-4482-A8A2-3DE62F8C8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A207F809-E73A-45A4-A415-7ACFEE4E5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6227C1C9-CE7E-4866-81C5-49B454B00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7B186B-01A5-45AE-85A3-D31BE8F2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A89802A-F2DB-4E93-9AE0-D208781E9BD6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A08AAF59-F812-9E60-0761-46ED86DB0961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385561B-FC3F-A72F-0B84-1CF3F757B48E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77913052-D68B-DF6B-5E10-79C04EEC1CBD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336E7C5C-9DCD-C98D-815A-73D6308F51E4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D18AA541-324D-5A13-5D30-D24EC0613696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38DEFBD8-A776-5EDA-F7C4-F7C5B143C6C4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306FECD-E297-1895-D27D-2AA37E798D21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530FCB56-3373-4526-8F94-761449671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DB255B-C6C8-40AD-B5DC-364EDAF80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8C4A716F-3647-4977-A622-186D23E1E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136208</xdr:colOff>
      <xdr:row>3</xdr:row>
      <xdr:rowOff>56761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1F1929E-108B-4BBB-9F75-A0810D63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22058" cy="51396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F1A51219-989D-4628-B7C2-85B2EAEE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4A2AFB-0004-499E-893F-F2687966A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91DC953A-9652-4176-8BDC-0F0DD32E7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DE61BB-D116-477C-A7F1-502B88D80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9E254D1F-DBB3-4D1B-8EF8-45D0ECCC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65118E-ACEC-464E-8F24-37AA58EC4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5097B5D4-8D54-4822-A2CE-4A2F50052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EBF047-F5F9-481D-8900-254EE989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B390169D-A411-48F9-9E8E-259F0F8A5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98E14-E7E0-47FF-89C2-67B423973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DD5CBE44-AF1A-4E79-ADA6-35D634415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F8E396-3767-499D-AB22-888849F73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90B61BEE-D499-449A-A14D-8C7A7798F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E527C3-A128-4B0D-92A1-83549507F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8D28AB9-D608-4FC2-9432-9867AF9C9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E2372-804D-47C6-852A-EE2F77369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B06C9E5C-AB2F-4EED-B2AE-116F25AD1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DC6E44-F6BF-408E-8B4A-EB9125562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AD2DD45E-274C-4474-B821-E523080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DE69AC-DEE8-4D07-BB15-0389A539C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1A18B4CA-68C3-49CD-A846-9186425BC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0A7B5A-4EB5-4B32-9BE1-27DB72E01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71EC0C4B-3B31-4189-A5A7-988888FB6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3F0ABD-551A-4928-B99C-B72538AB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rkt\AppData\Local\Temp\Rar$DIa42712.16732\Report%20Builder%20DPS%20_V5.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Campos/report-builder-branches/report-builder/Copy%20of%20Report%20Builder_V7.12.6%20-%20PreTAB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Joseph%20Campos\Project%20Template\Archive\V1.4-Template%20-%20T&amp;B%20Project\03%20-%20Project\Report%20Buil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PUMPMT"/>
      <sheetName val="logo"/>
      <sheetName val="DURATIONS"/>
      <sheetName val="TPFLYER"/>
      <sheetName val="CERTFLYER"/>
      <sheetName val="DIAGCERTFLYER"/>
      <sheetName val="TOCFLYER"/>
      <sheetName val="FLYERMT"/>
      <sheetName val="MAINMT"/>
      <sheetName val="DFMT"/>
      <sheetName val="DF_SINGLE_SPMT"/>
      <sheetName val="DF_DOUBLE_SPMT"/>
      <sheetName val="CURVEMT"/>
      <sheetName val="OUTLETSUMMT"/>
      <sheetName val="TRAVMT"/>
      <sheetName val="STDPTORAVMT"/>
      <sheetName val="STD_AF_TRAVMT"/>
      <sheetName val="RNDTRAVMT"/>
      <sheetName val="RND_AF_TRAVMT"/>
      <sheetName val="ATUSUMMT"/>
      <sheetName val="ATUMT"/>
      <sheetName val="DDATUMT"/>
      <sheetName val="SFPBMT"/>
      <sheetName val="SFPBOAMT"/>
      <sheetName val="PFPBMT"/>
      <sheetName val="SAVMT"/>
      <sheetName val="RAVMT"/>
      <sheetName val="EAVMT"/>
      <sheetName val="FANMT"/>
      <sheetName val="UHMT"/>
      <sheetName val="ACCHILLERMT"/>
      <sheetName val="WCCHILLERMT"/>
      <sheetName val="HRCHMT"/>
      <sheetName val="HEXMT"/>
      <sheetName val="HEX_STEAMMT"/>
      <sheetName val="CTMT"/>
      <sheetName val="BOILERMT"/>
      <sheetName val="CHWMT"/>
      <sheetName val="DXMT"/>
      <sheetName val="HHWMT"/>
      <sheetName val="HPMT"/>
      <sheetName val="ERCSUMFLYER"/>
      <sheetName val="ERC_SUMMERMT"/>
      <sheetName val="ERC_WINTERMT"/>
      <sheetName val="WHEELSUMFLYER"/>
      <sheetName val="WHEEL_SUMMERMT"/>
      <sheetName val="WHEEL_WINTERMT"/>
      <sheetName val="GASMT"/>
      <sheetName val="DHWMT"/>
      <sheetName val="EHMT"/>
      <sheetName val="ABBREVMT"/>
      <sheetName val="CALIBMT"/>
      <sheetName val="IMPORTMT"/>
    </sheetNames>
    <sheetDataSet>
      <sheetData sheetId="0">
        <row r="41">
          <cell r="C41">
            <v>0</v>
          </cell>
        </row>
        <row r="43">
          <cell r="D43" t="str">
            <v>AHU</v>
          </cell>
        </row>
        <row r="49">
          <cell r="D49" t="str">
            <v>AHU-ATU</v>
          </cell>
        </row>
        <row r="55">
          <cell r="D55" t="str">
            <v>AHU-Outlet</v>
          </cell>
        </row>
        <row r="61">
          <cell r="D61" t="str">
            <v>AHU-ATU-Outlet</v>
          </cell>
        </row>
        <row r="67">
          <cell r="D67" t="str">
            <v>AHU-Ducted Return - Inlet</v>
          </cell>
        </row>
        <row r="72">
          <cell r="C72">
            <v>0</v>
          </cell>
        </row>
        <row r="74">
          <cell r="D74" t="str">
            <v>RTU</v>
          </cell>
        </row>
        <row r="80">
          <cell r="D80" t="str">
            <v>RTU-ATU</v>
          </cell>
        </row>
        <row r="86">
          <cell r="D86" t="str">
            <v>RTU-Outlet</v>
          </cell>
        </row>
        <row r="92">
          <cell r="D92" t="str">
            <v>RTU-ATU-Outlet</v>
          </cell>
        </row>
        <row r="98">
          <cell r="D98" t="str">
            <v>RTU-Ducted Return - Inlet</v>
          </cell>
        </row>
        <row r="103">
          <cell r="C103">
            <v>0</v>
          </cell>
        </row>
        <row r="105">
          <cell r="D105" t="str">
            <v>FCU</v>
          </cell>
        </row>
        <row r="111">
          <cell r="D111" t="str">
            <v>FCU-Outlet</v>
          </cell>
        </row>
        <row r="117">
          <cell r="D117" t="str">
            <v>FCU-Ducted Return - Inlet</v>
          </cell>
        </row>
        <row r="122">
          <cell r="C122">
            <v>0</v>
          </cell>
        </row>
        <row r="124">
          <cell r="D124" t="str">
            <v>A/C</v>
          </cell>
        </row>
        <row r="130">
          <cell r="D130" t="str">
            <v>A/C-Outlet</v>
          </cell>
        </row>
        <row r="136">
          <cell r="D136" t="str">
            <v>A/C-Ducted Return - Inlet</v>
          </cell>
        </row>
        <row r="141">
          <cell r="C141">
            <v>0</v>
          </cell>
        </row>
        <row r="143">
          <cell r="D143" t="str">
            <v>CRAC</v>
          </cell>
        </row>
        <row r="149">
          <cell r="D149" t="str">
            <v>CRAC-Outlet</v>
          </cell>
        </row>
        <row r="155">
          <cell r="D155" t="str">
            <v>CRAC-Ducted Return - Inlet</v>
          </cell>
        </row>
        <row r="160">
          <cell r="C160">
            <v>0</v>
          </cell>
        </row>
        <row r="162">
          <cell r="D162" t="str">
            <v>ERV</v>
          </cell>
        </row>
        <row r="169">
          <cell r="D169" t="str">
            <v>ERV-ATU</v>
          </cell>
        </row>
        <row r="175">
          <cell r="D175" t="str">
            <v>ERV-Outlet</v>
          </cell>
        </row>
        <row r="181">
          <cell r="D181" t="str">
            <v>ERV-ATU-Outlet</v>
          </cell>
        </row>
        <row r="187">
          <cell r="D187" t="str">
            <v>ERV-Ducted Return - Inlet</v>
          </cell>
        </row>
        <row r="192">
          <cell r="C192">
            <v>0</v>
          </cell>
        </row>
        <row r="194">
          <cell r="D194" t="str">
            <v>FAN</v>
          </cell>
        </row>
        <row r="200">
          <cell r="D200" t="str">
            <v>FAN-Inlet</v>
          </cell>
        </row>
        <row r="205">
          <cell r="C205">
            <v>0</v>
          </cell>
        </row>
        <row r="207">
          <cell r="D207" t="str">
            <v>UH</v>
          </cell>
        </row>
        <row r="212">
          <cell r="C212">
            <v>0</v>
          </cell>
        </row>
        <row r="214">
          <cell r="D214" t="str">
            <v>CHILLER</v>
          </cell>
        </row>
        <row r="219">
          <cell r="C219">
            <v>0</v>
          </cell>
        </row>
        <row r="221">
          <cell r="D221" t="str">
            <v>CHWP</v>
          </cell>
        </row>
        <row r="226">
          <cell r="C226">
            <v>0</v>
          </cell>
        </row>
        <row r="228">
          <cell r="D228" t="str">
            <v>CWP</v>
          </cell>
        </row>
        <row r="233">
          <cell r="C233">
            <v>0</v>
          </cell>
        </row>
        <row r="235">
          <cell r="D235" t="str">
            <v>HWP</v>
          </cell>
        </row>
        <row r="240">
          <cell r="C240">
            <v>0</v>
          </cell>
        </row>
        <row r="242">
          <cell r="D242" t="str">
            <v>CT</v>
          </cell>
        </row>
        <row r="248">
          <cell r="C248">
            <v>0</v>
          </cell>
        </row>
        <row r="250">
          <cell r="D250" t="str">
            <v>BOILER</v>
          </cell>
        </row>
        <row r="257">
          <cell r="D257" t="str">
            <v>CHW COIL SUMMARY</v>
          </cell>
        </row>
      </sheetData>
      <sheetData sheetId="1" refreshError="1"/>
      <sheetData sheetId="2" refreshError="1"/>
      <sheetData sheetId="3">
        <row r="10">
          <cell r="B10">
            <v>8</v>
          </cell>
        </row>
        <row r="11">
          <cell r="B11">
            <v>6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8</v>
          </cell>
        </row>
        <row r="16">
          <cell r="B16">
            <v>2</v>
          </cell>
        </row>
        <row r="17">
          <cell r="B17">
            <v>1.25</v>
          </cell>
        </row>
        <row r="18">
          <cell r="B18">
            <v>0.14000000000000001</v>
          </cell>
        </row>
        <row r="19">
          <cell r="B19">
            <v>0.14000000000000001</v>
          </cell>
        </row>
        <row r="20">
          <cell r="B20">
            <v>0.5</v>
          </cell>
        </row>
        <row r="21">
          <cell r="B21">
            <v>4</v>
          </cell>
        </row>
        <row r="22">
          <cell r="B22">
            <v>2</v>
          </cell>
        </row>
        <row r="23">
          <cell r="B23">
            <v>4</v>
          </cell>
        </row>
        <row r="24">
          <cell r="B24">
            <v>1</v>
          </cell>
        </row>
        <row r="25">
          <cell r="B25">
            <v>0.5</v>
          </cell>
        </row>
        <row r="26">
          <cell r="B26">
            <v>0.5</v>
          </cell>
        </row>
        <row r="27">
          <cell r="B27">
            <v>0.5</v>
          </cell>
        </row>
        <row r="28">
          <cell r="B28">
            <v>0.5</v>
          </cell>
        </row>
        <row r="29">
          <cell r="B29">
            <v>0.5</v>
          </cell>
        </row>
        <row r="30">
          <cell r="B30">
            <v>0.5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Engineer List"/>
      <sheetName val="TESTINGONLY"/>
      <sheetName val="HPMT1"/>
      <sheetName val="PUMPMT"/>
      <sheetName val="CTMT"/>
      <sheetName val="logo"/>
      <sheetName val="DURATIONS"/>
      <sheetName val="TPFLYER"/>
      <sheetName val="CERTFLYER"/>
      <sheetName val="DIAGCERTFLYER"/>
      <sheetName val="TOCFLYER"/>
      <sheetName val="SUMFLYER"/>
      <sheetName val="FLYERMT"/>
      <sheetName val="MAINMT"/>
      <sheetName val="DFMT"/>
      <sheetName val="DF_SINGLE_SPMT"/>
      <sheetName val="DF_DOUBLE_SPMT"/>
      <sheetName val="CURVEMT"/>
      <sheetName val="OUTLETSUMMT"/>
      <sheetName val="TRAVMT"/>
      <sheetName val="STDPTORAVMT"/>
      <sheetName val="STD_AF_TRAVMT"/>
      <sheetName val="RNDTRAVMT"/>
      <sheetName val="RND_AF_TRAVMT"/>
      <sheetName val="ATUSUMMT"/>
      <sheetName val="ATUMT"/>
      <sheetName val="DDATUMT"/>
      <sheetName val="SFPBMT"/>
      <sheetName val="SFPBOAMT"/>
      <sheetName val="PFPBMT"/>
      <sheetName val="SAVMT"/>
      <sheetName val="RAVMT"/>
      <sheetName val="EAVMT"/>
      <sheetName val="FANMT"/>
      <sheetName val="UHMT"/>
      <sheetName val="ACCHILLERMT"/>
      <sheetName val="WCCHILLERMT"/>
      <sheetName val="HRCHMT"/>
      <sheetName val="HEXMT"/>
      <sheetName val="HEX_STEAMMT"/>
      <sheetName val="BOILERMT"/>
      <sheetName val="CHWMT"/>
      <sheetName val="DXMT"/>
      <sheetName val="HHWMT"/>
      <sheetName val="ERCSUMFLYER"/>
      <sheetName val="ERC_SUMMERMT"/>
      <sheetName val="ERC_WINTERMT"/>
      <sheetName val="WHEELSUMFLYER"/>
      <sheetName val="WHEEL_SUMMERMT"/>
      <sheetName val="WHEEL_WINTERMT"/>
      <sheetName val="GASMT"/>
      <sheetName val="DHWMT"/>
      <sheetName val="EHMT"/>
      <sheetName val="ABBREVMT"/>
      <sheetName val="CALIBMT"/>
      <sheetName val="Sheet1"/>
      <sheetName val="IMPORTMT"/>
    </sheetNames>
    <sheetDataSet>
      <sheetData sheetId="0">
        <row r="10">
          <cell r="C10" t="str">
            <v>EHC - Tallahassee Reno. &amp; Add.</v>
          </cell>
        </row>
        <row r="41">
          <cell r="C41">
            <v>0</v>
          </cell>
        </row>
        <row r="43">
          <cell r="D43" t="str">
            <v>AHU</v>
          </cell>
        </row>
        <row r="49">
          <cell r="D49" t="str">
            <v>AHU-ATU</v>
          </cell>
        </row>
        <row r="55">
          <cell r="D55" t="str">
            <v>AHU-Outlet</v>
          </cell>
        </row>
        <row r="61">
          <cell r="D61" t="str">
            <v>AHU-ATU-Outlet</v>
          </cell>
        </row>
        <row r="67">
          <cell r="D67" t="str">
            <v>AHU-Ducted Return - Inlet</v>
          </cell>
        </row>
        <row r="72">
          <cell r="C72">
            <v>8</v>
          </cell>
        </row>
        <row r="74">
          <cell r="D74" t="str">
            <v>RTU</v>
          </cell>
        </row>
        <row r="77">
          <cell r="D77">
            <v>1</v>
          </cell>
          <cell r="AF77">
            <v>12</v>
          </cell>
          <cell r="AG77">
            <v>12</v>
          </cell>
        </row>
        <row r="87">
          <cell r="D87" t="str">
            <v>RTU-ATU</v>
          </cell>
        </row>
        <row r="90">
          <cell r="D90">
            <v>1</v>
          </cell>
          <cell r="O90">
            <v>390</v>
          </cell>
          <cell r="AI90">
            <v>2</v>
          </cell>
        </row>
        <row r="121">
          <cell r="D121" t="str">
            <v>RTU-Outlet</v>
          </cell>
        </row>
        <row r="124">
          <cell r="D124">
            <v>1</v>
          </cell>
        </row>
        <row r="176">
          <cell r="D176" t="str">
            <v>RTU-ATU-Outlet</v>
          </cell>
        </row>
        <row r="179">
          <cell r="D179">
            <v>1</v>
          </cell>
          <cell r="J179">
            <v>300</v>
          </cell>
        </row>
        <row r="236">
          <cell r="D236" t="str">
            <v>RTU-Ducted Return - Inlet</v>
          </cell>
        </row>
        <row r="239">
          <cell r="D239">
            <v>1</v>
          </cell>
          <cell r="J239">
            <v>200</v>
          </cell>
        </row>
        <row r="324">
          <cell r="C324">
            <v>3</v>
          </cell>
        </row>
        <row r="326">
          <cell r="D326" t="str">
            <v>FCU</v>
          </cell>
        </row>
        <row r="329">
          <cell r="D329">
            <v>1</v>
          </cell>
          <cell r="AC329">
            <v>1</v>
          </cell>
          <cell r="AD329">
            <v>1</v>
          </cell>
        </row>
        <row r="334">
          <cell r="D334" t="str">
            <v>FCU-Outlet</v>
          </cell>
        </row>
        <row r="337">
          <cell r="D337">
            <v>1</v>
          </cell>
          <cell r="J337">
            <v>706</v>
          </cell>
        </row>
        <row r="342">
          <cell r="D342" t="str">
            <v>FCU-Ducted Return - Inlet</v>
          </cell>
        </row>
        <row r="347">
          <cell r="C347">
            <v>0</v>
          </cell>
        </row>
        <row r="349">
          <cell r="D349" t="str">
            <v>A/C</v>
          </cell>
        </row>
        <row r="355">
          <cell r="D355" t="str">
            <v>A/C-Outlet</v>
          </cell>
        </row>
        <row r="361">
          <cell r="D361" t="str">
            <v>A/C-Ducted Return - Inlet</v>
          </cell>
        </row>
        <row r="366">
          <cell r="C366">
            <v>0</v>
          </cell>
        </row>
        <row r="368">
          <cell r="D368" t="str">
            <v>CRAC</v>
          </cell>
        </row>
        <row r="374">
          <cell r="D374" t="str">
            <v>CRAC-Outlet</v>
          </cell>
        </row>
        <row r="380">
          <cell r="D380" t="str">
            <v>CRAC-Ducted Return - Inlet</v>
          </cell>
        </row>
        <row r="385">
          <cell r="C385">
            <v>0</v>
          </cell>
        </row>
        <row r="387">
          <cell r="D387" t="str">
            <v>ERV</v>
          </cell>
        </row>
        <row r="394">
          <cell r="D394" t="str">
            <v>ERV-ATU</v>
          </cell>
        </row>
        <row r="400">
          <cell r="D400" t="str">
            <v>ERV-Outlet</v>
          </cell>
        </row>
        <row r="406">
          <cell r="D406" t="str">
            <v>ERV-ATU-Outlet</v>
          </cell>
        </row>
        <row r="412">
          <cell r="D412" t="str">
            <v>ERV-Ducted Return - Inlet</v>
          </cell>
        </row>
        <row r="417">
          <cell r="C417">
            <v>15</v>
          </cell>
        </row>
        <row r="419">
          <cell r="D419" t="str">
            <v>FAN</v>
          </cell>
        </row>
        <row r="422">
          <cell r="D422">
            <v>1</v>
          </cell>
          <cell r="T422">
            <v>5</v>
          </cell>
        </row>
        <row r="439">
          <cell r="D439" t="str">
            <v>FAN-Inlet</v>
          </cell>
        </row>
        <row r="442">
          <cell r="D442">
            <v>1</v>
          </cell>
          <cell r="J442">
            <v>75</v>
          </cell>
        </row>
        <row r="528">
          <cell r="C528">
            <v>5</v>
          </cell>
        </row>
        <row r="530">
          <cell r="D530" t="str">
            <v>UH</v>
          </cell>
        </row>
        <row r="533">
          <cell r="D533">
            <v>1</v>
          </cell>
        </row>
        <row r="539">
          <cell r="C539">
            <v>0</v>
          </cell>
        </row>
        <row r="541">
          <cell r="D541" t="str">
            <v>CHILLER</v>
          </cell>
        </row>
        <row r="546">
          <cell r="C546">
            <v>0</v>
          </cell>
        </row>
        <row r="548">
          <cell r="D548" t="str">
            <v>CHWP</v>
          </cell>
        </row>
        <row r="553">
          <cell r="C553">
            <v>0</v>
          </cell>
        </row>
        <row r="555">
          <cell r="D555" t="str">
            <v>CWP</v>
          </cell>
        </row>
        <row r="560">
          <cell r="C560">
            <v>0</v>
          </cell>
        </row>
        <row r="562">
          <cell r="D562" t="str">
            <v>HWP</v>
          </cell>
        </row>
        <row r="567">
          <cell r="C567">
            <v>0</v>
          </cell>
        </row>
        <row r="569">
          <cell r="D569" t="str">
            <v>CT</v>
          </cell>
        </row>
        <row r="575">
          <cell r="C575">
            <v>0</v>
          </cell>
        </row>
        <row r="577">
          <cell r="D577" t="str">
            <v>BOILER</v>
          </cell>
        </row>
        <row r="584">
          <cell r="D584" t="str">
            <v>CHW COIL SUMMARY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0">
          <cell r="B10">
            <v>8</v>
          </cell>
        </row>
        <row r="11">
          <cell r="B11">
            <v>6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8</v>
          </cell>
        </row>
        <row r="16">
          <cell r="B16">
            <v>2</v>
          </cell>
        </row>
        <row r="17">
          <cell r="B17">
            <v>1.25</v>
          </cell>
        </row>
        <row r="18">
          <cell r="B18">
            <v>0.14000000000000001</v>
          </cell>
        </row>
        <row r="19">
          <cell r="B19">
            <v>0.14000000000000001</v>
          </cell>
        </row>
        <row r="20">
          <cell r="B20">
            <v>0.5</v>
          </cell>
        </row>
        <row r="21">
          <cell r="B21">
            <v>4</v>
          </cell>
        </row>
        <row r="22">
          <cell r="B22">
            <v>2</v>
          </cell>
        </row>
        <row r="23">
          <cell r="B23">
            <v>4</v>
          </cell>
        </row>
        <row r="24">
          <cell r="B24">
            <v>1</v>
          </cell>
        </row>
        <row r="25">
          <cell r="B25">
            <v>0.5</v>
          </cell>
        </row>
        <row r="26">
          <cell r="B26">
            <v>0.5</v>
          </cell>
        </row>
        <row r="27">
          <cell r="B27">
            <v>0.5</v>
          </cell>
        </row>
        <row r="28">
          <cell r="B28">
            <v>0.5</v>
          </cell>
        </row>
        <row r="29">
          <cell r="B29">
            <v>0.5</v>
          </cell>
        </row>
        <row r="30">
          <cell r="B30">
            <v>0.5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TPFLYER"/>
      <sheetName val="CERTFLYER"/>
      <sheetName val="TOCFLYER"/>
      <sheetName val="FLYERMT"/>
      <sheetName val="MAINMT"/>
      <sheetName val="CURVEMT"/>
      <sheetName val="TRAVMT"/>
      <sheetName val="OUTLETSUMMT"/>
      <sheetName val="ATUSUMMT"/>
      <sheetName val="ATUMT"/>
      <sheetName val="DDATUMT"/>
      <sheetName val="FANMT"/>
      <sheetName val="UHMT"/>
      <sheetName val="WCCHILLERMT"/>
      <sheetName val="ACCHILLERMT"/>
      <sheetName val="PUMPMT"/>
      <sheetName val="CTMT"/>
      <sheetName val="BOILERMT"/>
      <sheetName val="CHWMT"/>
      <sheetName val="HHWMT"/>
      <sheetName val="ABBREVMT"/>
      <sheetName val="CALIBM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1071-1CA1-42AE-AAB3-9CE6BA8493BE}">
  <sheetPr codeName="Sheet58">
    <pageSetUpPr fitToPage="1"/>
  </sheetPr>
  <dimension ref="A1:BV62"/>
  <sheetViews>
    <sheetView zoomScaleNormal="100" workbookViewId="0">
      <selection activeCell="N3" sqref="N3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7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71" ht="9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71" ht="8.1" customHeight="1" x14ac:dyDescent="0.2">
      <c r="A5" s="4"/>
      <c r="B5" s="4"/>
      <c r="C5" s="4"/>
      <c r="D5" s="4"/>
      <c r="E5" s="4"/>
      <c r="F5" s="4"/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N5" s="5"/>
      <c r="AO5" s="5"/>
      <c r="AP5" s="5"/>
    </row>
    <row r="6" spans="1:71" ht="15" customHeight="1" x14ac:dyDescent="0.2">
      <c r="A6" s="6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N6" s="5"/>
      <c r="AO6" s="5"/>
      <c r="AP6" s="5"/>
    </row>
    <row r="7" spans="1:71" ht="13.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N7" s="5"/>
      <c r="AO7" s="5"/>
      <c r="AP7" s="5"/>
    </row>
    <row r="8" spans="1:71" ht="12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N8" s="5"/>
      <c r="AO8" s="5"/>
      <c r="AP8" s="5"/>
      <c r="AQ8" s="8"/>
      <c r="AR8" s="8"/>
      <c r="AS8" s="8"/>
    </row>
    <row r="9" spans="1:71" ht="12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71" ht="12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71" ht="14.2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71" ht="12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71" ht="12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71" ht="12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T14" s="10"/>
      <c r="AU14" s="10"/>
      <c r="AV14" s="10"/>
      <c r="AW14" s="10"/>
    </row>
    <row r="15" spans="1:71" ht="12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T15" s="11"/>
      <c r="AU15" s="11"/>
      <c r="AV15" s="11"/>
      <c r="AW15" s="11"/>
    </row>
    <row r="16" spans="1:71" ht="12.7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T16" s="8"/>
      <c r="AU16" s="8"/>
      <c r="AV16" s="8"/>
      <c r="AW16" s="8"/>
    </row>
    <row r="17" spans="1:35" ht="12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2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2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2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2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2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2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2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2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2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2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2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2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2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2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2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2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spans="1:3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spans="1:3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ht="12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spans="1:3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</sheetData>
  <sheetProtection sheet="1" scenarios="1" selectLockedCells="1" selectUnlockedCells="1"/>
  <mergeCells count="4">
    <mergeCell ref="A5:F5"/>
    <mergeCell ref="H5:AI5"/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418B-C343-4213-99C5-C18F71A4BCAE}">
  <sheetPr codeName="Sheet2"/>
  <dimension ref="A1:FW62"/>
  <sheetViews>
    <sheetView tabSelected="1" topLeftCell="A12" zoomScaleNormal="100" workbookViewId="0">
      <selection activeCell="U34" sqref="U34"/>
    </sheetView>
  </sheetViews>
  <sheetFormatPr defaultColWidth="0" defaultRowHeight="12" customHeight="1" zeroHeight="1" x14ac:dyDescent="0.2"/>
  <cols>
    <col min="1" max="80" width="2.7109375" style="3" customWidth="1"/>
    <col min="81" max="179" width="2.7109375" style="3" hidden="1" customWidth="1"/>
    <col min="180" max="180" width="9.140625" style="3" hidden="1" customWidth="1"/>
    <col min="181" max="16384" width="9.140625" style="3" hidden="1"/>
  </cols>
  <sheetData>
    <row r="1" spans="1:109" ht="12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4" t="s">
        <v>1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</row>
    <row r="2" spans="1:109" ht="12" customHeight="1" thickBo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</row>
    <row r="3" spans="1:109" ht="12" customHeight="1" thickBo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7"/>
      <c r="AK3" s="18" t="s">
        <v>2</v>
      </c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20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</row>
    <row r="4" spans="1:109" ht="12" customHeight="1" thickTop="1" x14ac:dyDescent="0.2">
      <c r="A4" s="2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7"/>
      <c r="AK4" s="22"/>
      <c r="AL4" s="23"/>
      <c r="AM4" s="23"/>
      <c r="AN4" s="23"/>
      <c r="AO4" s="24"/>
      <c r="AP4" s="25"/>
      <c r="AQ4" s="23"/>
      <c r="AR4" s="23"/>
      <c r="AS4" s="23"/>
      <c r="AT4" s="24"/>
      <c r="AU4" s="25"/>
      <c r="AV4" s="23"/>
      <c r="AW4" s="23"/>
      <c r="AX4" s="23"/>
      <c r="AY4" s="26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</row>
    <row r="5" spans="1:109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125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17"/>
      <c r="AK5" s="28"/>
      <c r="AL5" s="29"/>
      <c r="AM5" s="29"/>
      <c r="AN5" s="29"/>
      <c r="AO5" s="30"/>
      <c r="AP5" s="31"/>
      <c r="AQ5" s="29"/>
      <c r="AR5" s="29"/>
      <c r="AS5" s="29"/>
      <c r="AT5" s="30"/>
      <c r="AU5" s="31"/>
      <c r="AV5" s="29"/>
      <c r="AW5" s="29"/>
      <c r="AX5" s="29"/>
      <c r="AY5" s="32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</row>
    <row r="6" spans="1:109" ht="12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7"/>
      <c r="AK6" s="28"/>
      <c r="AL6" s="29"/>
      <c r="AM6" s="29"/>
      <c r="AN6" s="29"/>
      <c r="AO6" s="30"/>
      <c r="AP6" s="31"/>
      <c r="AQ6" s="29"/>
      <c r="AR6" s="29"/>
      <c r="AS6" s="29"/>
      <c r="AT6" s="30"/>
      <c r="AU6" s="31"/>
      <c r="AV6" s="29"/>
      <c r="AW6" s="29"/>
      <c r="AX6" s="29"/>
      <c r="AY6" s="32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</row>
    <row r="7" spans="1:109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17"/>
      <c r="AK7" s="28"/>
      <c r="AL7" s="29"/>
      <c r="AM7" s="29"/>
      <c r="AN7" s="29"/>
      <c r="AO7" s="30"/>
      <c r="AP7" s="31"/>
      <c r="AQ7" s="29"/>
      <c r="AR7" s="29"/>
      <c r="AS7" s="29"/>
      <c r="AT7" s="30"/>
      <c r="AU7" s="31"/>
      <c r="AV7" s="29"/>
      <c r="AW7" s="29"/>
      <c r="AX7" s="29"/>
      <c r="AY7" s="32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</row>
    <row r="8" spans="1:109" ht="12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7"/>
      <c r="AK8" s="28"/>
      <c r="AL8" s="29"/>
      <c r="AM8" s="29"/>
      <c r="AN8" s="29"/>
      <c r="AO8" s="30"/>
      <c r="AP8" s="31"/>
      <c r="AQ8" s="29"/>
      <c r="AR8" s="29"/>
      <c r="AS8" s="29"/>
      <c r="AT8" s="30"/>
      <c r="AU8" s="31"/>
      <c r="AV8" s="29"/>
      <c r="AW8" s="29"/>
      <c r="AX8" s="29"/>
      <c r="AY8" s="32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</row>
    <row r="9" spans="1:109" ht="12" customHeight="1" thickBot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129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17"/>
      <c r="AK9" s="36"/>
      <c r="AL9" s="37"/>
      <c r="AM9" s="37"/>
      <c r="AN9" s="37"/>
      <c r="AO9" s="38"/>
      <c r="AP9" s="39"/>
      <c r="AQ9" s="37"/>
      <c r="AR9" s="37"/>
      <c r="AS9" s="37"/>
      <c r="AT9" s="38"/>
      <c r="AU9" s="39"/>
      <c r="AV9" s="37"/>
      <c r="AW9" s="37"/>
      <c r="AX9" s="37"/>
      <c r="AY9" s="40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</row>
    <row r="10" spans="1:109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</row>
    <row r="11" spans="1:109" ht="12.75" thickBot="1" x14ac:dyDescent="0.25">
      <c r="A11" s="41" t="s">
        <v>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15"/>
      <c r="T11" s="41" t="s">
        <v>8</v>
      </c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3"/>
      <c r="AJ11" s="17"/>
      <c r="AK11" s="44" t="s">
        <v>9</v>
      </c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6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1:109" ht="12" customHeight="1" thickTop="1" x14ac:dyDescent="0.2">
      <c r="A12" s="47" t="s">
        <v>10</v>
      </c>
      <c r="B12" s="48"/>
      <c r="C12" s="48"/>
      <c r="D12" s="48"/>
      <c r="E12" s="48"/>
      <c r="F12" s="49"/>
      <c r="G12" s="50" t="s">
        <v>130</v>
      </c>
      <c r="H12" s="50"/>
      <c r="I12" s="50"/>
      <c r="J12" s="50"/>
      <c r="K12" s="50"/>
      <c r="L12" s="50"/>
      <c r="M12" s="50"/>
      <c r="N12" s="50"/>
      <c r="O12" s="50"/>
      <c r="P12" s="51"/>
      <c r="Q12" s="15"/>
      <c r="R12" s="15"/>
      <c r="S12" s="15"/>
      <c r="T12" s="52" t="s">
        <v>11</v>
      </c>
      <c r="U12" s="53"/>
      <c r="V12" s="53"/>
      <c r="W12" s="53"/>
      <c r="X12" s="53"/>
      <c r="Y12" s="54"/>
      <c r="Z12" s="50"/>
      <c r="AA12" s="50"/>
      <c r="AB12" s="50"/>
      <c r="AC12" s="50"/>
      <c r="AD12" s="50"/>
      <c r="AE12" s="55"/>
      <c r="AF12" s="56"/>
      <c r="AG12" s="56"/>
      <c r="AH12" s="56"/>
      <c r="AI12" s="57"/>
      <c r="AJ12" s="17"/>
      <c r="AK12" s="58"/>
      <c r="AL12" s="59"/>
      <c r="AM12" s="60"/>
      <c r="AN12" s="61" t="s">
        <v>12</v>
      </c>
      <c r="AO12" s="61"/>
      <c r="AP12" s="61"/>
      <c r="AQ12" s="61" t="s">
        <v>13</v>
      </c>
      <c r="AR12" s="61"/>
      <c r="AS12" s="61"/>
      <c r="AT12" s="61"/>
      <c r="AU12" s="61"/>
      <c r="AV12" s="61"/>
      <c r="AW12" s="61"/>
      <c r="AX12" s="61"/>
      <c r="AY12" s="62"/>
      <c r="AZ12" s="61" t="s">
        <v>14</v>
      </c>
      <c r="BA12" s="61"/>
      <c r="BB12" s="61"/>
      <c r="BC12" s="61"/>
      <c r="BD12" s="61"/>
      <c r="BE12" s="61"/>
      <c r="BF12" s="61"/>
      <c r="BG12" s="61"/>
      <c r="BH12" s="62" t="s">
        <v>15</v>
      </c>
      <c r="BI12" s="63"/>
      <c r="BJ12" s="63"/>
      <c r="BK12" s="63"/>
      <c r="BL12" s="63"/>
      <c r="BM12" s="63"/>
      <c r="BN12" s="63"/>
      <c r="BO12" s="64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</row>
    <row r="13" spans="1:109" ht="12" customHeight="1" x14ac:dyDescent="0.2">
      <c r="A13" s="65" t="s">
        <v>16</v>
      </c>
      <c r="B13" s="66"/>
      <c r="C13" s="66"/>
      <c r="D13" s="66"/>
      <c r="E13" s="66"/>
      <c r="F13" s="67"/>
      <c r="G13" s="68"/>
      <c r="H13" s="68"/>
      <c r="I13" s="68"/>
      <c r="J13" s="68"/>
      <c r="K13" s="68"/>
      <c r="L13" s="68"/>
      <c r="M13" s="68"/>
      <c r="N13" s="68"/>
      <c r="O13" s="68"/>
      <c r="P13" s="69"/>
      <c r="Q13" s="15"/>
      <c r="R13" s="15"/>
      <c r="S13" s="15"/>
      <c r="T13" s="70" t="s">
        <v>17</v>
      </c>
      <c r="U13" s="71"/>
      <c r="V13" s="71"/>
      <c r="W13" s="71"/>
      <c r="X13" s="71"/>
      <c r="Y13" s="71"/>
      <c r="Z13" s="68"/>
      <c r="AA13" s="68"/>
      <c r="AB13" s="68"/>
      <c r="AC13" s="68"/>
      <c r="AD13" s="68"/>
      <c r="AE13" s="72"/>
      <c r="AF13" s="73"/>
      <c r="AG13" s="73"/>
      <c r="AH13" s="73"/>
      <c r="AI13" s="74"/>
      <c r="AJ13" s="17"/>
      <c r="AK13" s="75" t="s">
        <v>18</v>
      </c>
      <c r="AL13" s="76"/>
      <c r="AM13" s="76"/>
      <c r="AN13" s="77"/>
      <c r="AO13" s="77"/>
      <c r="AP13" s="77"/>
      <c r="AQ13" s="78"/>
      <c r="AR13" s="78"/>
      <c r="AS13" s="78"/>
      <c r="AT13" s="79" t="s">
        <v>19</v>
      </c>
      <c r="AU13" s="79"/>
      <c r="AV13" s="79"/>
      <c r="AW13" s="79"/>
      <c r="AX13" s="79"/>
      <c r="AY13" s="80"/>
      <c r="AZ13" s="81" t="str">
        <f>IF(AN13="","",IF(100*(ABS(AN13-$AN$16)/$AN$16)&gt;10,"T1 Exceeds 10% by "&amp;ROUND(100*(ABS(AN13-$AN$16)/$AN$16)-10,1)&amp;"%",""))</f>
        <v/>
      </c>
      <c r="BA13" s="81"/>
      <c r="BB13" s="81"/>
      <c r="BC13" s="81"/>
      <c r="BD13" s="81"/>
      <c r="BE13" s="81"/>
      <c r="BF13" s="81"/>
      <c r="BG13" s="81"/>
      <c r="BH13" s="81" t="str">
        <f>IF(AQ13="","",IF(100*(ABS(AQ13-$AQ$16)/$AQ$16)&gt;2,"T1 Exceeds 2% by "&amp;ROUND(100*(ABS(AQ13-$AQ$16)/$AQ$16)-2,1)&amp;"%",""))</f>
        <v/>
      </c>
      <c r="BI13" s="81"/>
      <c r="BJ13" s="81"/>
      <c r="BK13" s="81"/>
      <c r="BL13" s="81"/>
      <c r="BM13" s="81"/>
      <c r="BN13" s="81"/>
      <c r="BO13" s="82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</row>
    <row r="14" spans="1:109" ht="12" customHeight="1" x14ac:dyDescent="0.2">
      <c r="A14" s="65" t="s">
        <v>20</v>
      </c>
      <c r="B14" s="66"/>
      <c r="C14" s="66"/>
      <c r="D14" s="66"/>
      <c r="E14" s="66"/>
      <c r="F14" s="67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21</v>
      </c>
      <c r="U14" s="71"/>
      <c r="V14" s="71"/>
      <c r="W14" s="71"/>
      <c r="X14" s="71"/>
      <c r="Y14" s="71"/>
      <c r="Z14" s="68"/>
      <c r="AA14" s="68"/>
      <c r="AB14" s="68"/>
      <c r="AC14" s="68"/>
      <c r="AD14" s="68"/>
      <c r="AE14" s="72"/>
      <c r="AF14" s="73"/>
      <c r="AG14" s="73"/>
      <c r="AH14" s="73"/>
      <c r="AI14" s="74"/>
      <c r="AJ14" s="17"/>
      <c r="AK14" s="75" t="s">
        <v>22</v>
      </c>
      <c r="AL14" s="76"/>
      <c r="AM14" s="76"/>
      <c r="AN14" s="77"/>
      <c r="AO14" s="77"/>
      <c r="AP14" s="77"/>
      <c r="AQ14" s="78"/>
      <c r="AR14" s="78"/>
      <c r="AS14" s="78"/>
      <c r="AT14" s="78"/>
      <c r="AU14" s="78"/>
      <c r="AV14" s="78"/>
      <c r="AW14" s="78"/>
      <c r="AX14" s="78"/>
      <c r="AY14" s="83"/>
      <c r="AZ14" s="81" t="str">
        <f>IF(AN14="","",IF(100*(ABS(AN14-$AN$16)/$AN$16)&gt;10,"T2 Exceeds 10% by "&amp;ROUND(100*(ABS(AN14-$AN$16)/$AN$16)-10,1)&amp;"%",""))</f>
        <v/>
      </c>
      <c r="BA14" s="81"/>
      <c r="BB14" s="81"/>
      <c r="BC14" s="81"/>
      <c r="BD14" s="81"/>
      <c r="BE14" s="81"/>
      <c r="BF14" s="81"/>
      <c r="BG14" s="81"/>
      <c r="BH14" s="81" t="str">
        <f>IF(AQ14="","",IF(100*(ABS(AQ14-$AQ$16)/$AQ$16)&gt;2,"T2 Exceeds 2% by "&amp;ROUND(100*(ABS(AQ14-$AQ$16)/$AQ$16)-2,1)&amp;"%",""))</f>
        <v/>
      </c>
      <c r="BI14" s="81"/>
      <c r="BJ14" s="81"/>
      <c r="BK14" s="81"/>
      <c r="BL14" s="81"/>
      <c r="BM14" s="81"/>
      <c r="BN14" s="81"/>
      <c r="BO14" s="82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85"/>
    </row>
    <row r="15" spans="1:109" ht="12" customHeight="1" x14ac:dyDescent="0.2">
      <c r="A15" s="65" t="s">
        <v>23</v>
      </c>
      <c r="B15" s="66"/>
      <c r="C15" s="66"/>
      <c r="D15" s="66"/>
      <c r="E15" s="66"/>
      <c r="F15" s="67"/>
      <c r="G15" s="86" t="s">
        <v>24</v>
      </c>
      <c r="H15" s="86"/>
      <c r="I15" s="86"/>
      <c r="J15" s="86"/>
      <c r="K15" s="86"/>
      <c r="L15" s="86"/>
      <c r="M15" s="86"/>
      <c r="N15" s="86"/>
      <c r="O15" s="86"/>
      <c r="P15" s="87"/>
      <c r="Q15" s="15"/>
      <c r="R15" s="15"/>
      <c r="S15" s="15"/>
      <c r="T15" s="70" t="s">
        <v>16</v>
      </c>
      <c r="U15" s="71"/>
      <c r="V15" s="71"/>
      <c r="W15" s="71"/>
      <c r="X15" s="71"/>
      <c r="Y15" s="71"/>
      <c r="Z15" s="68"/>
      <c r="AA15" s="68"/>
      <c r="AB15" s="68"/>
      <c r="AC15" s="68"/>
      <c r="AD15" s="68"/>
      <c r="AE15" s="72"/>
      <c r="AF15" s="73"/>
      <c r="AG15" s="73"/>
      <c r="AH15" s="73"/>
      <c r="AI15" s="74"/>
      <c r="AJ15" s="17"/>
      <c r="AK15" s="75" t="s">
        <v>25</v>
      </c>
      <c r="AL15" s="76"/>
      <c r="AM15" s="76"/>
      <c r="AN15" s="77"/>
      <c r="AO15" s="77"/>
      <c r="AP15" s="77"/>
      <c r="AQ15" s="78"/>
      <c r="AR15" s="78"/>
      <c r="AS15" s="78"/>
      <c r="AT15" s="79" t="s">
        <v>26</v>
      </c>
      <c r="AU15" s="79"/>
      <c r="AV15" s="79"/>
      <c r="AW15" s="79"/>
      <c r="AX15" s="79"/>
      <c r="AY15" s="80"/>
      <c r="AZ15" s="81" t="str">
        <f>IF(AN15="","",IF(100*(ABS(AN15-$AN$16)/$AN$16)&gt;10,"T3 Exceeds 10% by "&amp;ROUND(100*(ABS(AN15-$AN$16)/$AN$16)-10,1)&amp;"%",""))</f>
        <v/>
      </c>
      <c r="BA15" s="81"/>
      <c r="BB15" s="81"/>
      <c r="BC15" s="81"/>
      <c r="BD15" s="81"/>
      <c r="BE15" s="81"/>
      <c r="BF15" s="81"/>
      <c r="BG15" s="81"/>
      <c r="BH15" s="81" t="str">
        <f>IF(AQ15="","",IF(100*(ABS(AQ15-$AQ$16)/$AQ$16)&gt;2,"T3 Exceeds 2% by "&amp;ROUND(100*(ABS(AQ15-$AQ$16)/$AQ$16)-2,1)&amp;"%",""))</f>
        <v/>
      </c>
      <c r="BI15" s="81"/>
      <c r="BJ15" s="81"/>
      <c r="BK15" s="81"/>
      <c r="BL15" s="81"/>
      <c r="BM15" s="81"/>
      <c r="BN15" s="81"/>
      <c r="BO15" s="82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/>
      <c r="CU15" s="84"/>
      <c r="CV15" s="84"/>
      <c r="CW15" s="84"/>
      <c r="CX15" s="84"/>
      <c r="CY15" s="84"/>
      <c r="CZ15" s="84"/>
      <c r="DA15" s="84"/>
      <c r="DB15" s="84"/>
      <c r="DC15" s="84"/>
      <c r="DD15" s="84"/>
      <c r="DE15" s="85"/>
    </row>
    <row r="16" spans="1:109" ht="12" customHeight="1" thickBot="1" x14ac:dyDescent="0.25">
      <c r="A16" s="88" t="s">
        <v>27</v>
      </c>
      <c r="B16" s="89"/>
      <c r="C16" s="89"/>
      <c r="D16" s="89"/>
      <c r="E16" s="89"/>
      <c r="F16" s="90"/>
      <c r="G16" s="91"/>
      <c r="H16" s="91"/>
      <c r="I16" s="91"/>
      <c r="J16" s="91"/>
      <c r="K16" s="91"/>
      <c r="L16" s="91"/>
      <c r="M16" s="91"/>
      <c r="N16" s="91"/>
      <c r="O16" s="91"/>
      <c r="P16" s="92"/>
      <c r="Q16" s="15"/>
      <c r="R16" s="15"/>
      <c r="S16" s="15"/>
      <c r="T16" s="70" t="s">
        <v>28</v>
      </c>
      <c r="U16" s="71"/>
      <c r="V16" s="71"/>
      <c r="W16" s="71"/>
      <c r="X16" s="71"/>
      <c r="Y16" s="71"/>
      <c r="Z16" s="93"/>
      <c r="AA16" s="94"/>
      <c r="AB16" s="94"/>
      <c r="AC16" s="95" t="s">
        <v>29</v>
      </c>
      <c r="AD16" s="96"/>
      <c r="AE16" s="93"/>
      <c r="AF16" s="94"/>
      <c r="AG16" s="94"/>
      <c r="AH16" s="95" t="s">
        <v>29</v>
      </c>
      <c r="AI16" s="97"/>
      <c r="AJ16" s="17"/>
      <c r="AK16" s="75" t="s">
        <v>30</v>
      </c>
      <c r="AL16" s="76"/>
      <c r="AM16" s="76"/>
      <c r="AN16" s="98" t="str">
        <f>IFERROR(AVERAGE(AN13:AP15),"")</f>
        <v/>
      </c>
      <c r="AO16" s="98"/>
      <c r="AP16" s="98"/>
      <c r="AQ16" s="99" t="str">
        <f>IFERROR(AVERAGE(AQ13:AS15),"")</f>
        <v/>
      </c>
      <c r="AR16" s="99"/>
      <c r="AS16" s="99"/>
      <c r="AT16" s="78"/>
      <c r="AU16" s="78"/>
      <c r="AV16" s="78"/>
      <c r="AW16" s="78"/>
      <c r="AX16" s="78"/>
      <c r="AY16" s="83"/>
      <c r="AZ16" s="100" t="s">
        <v>31</v>
      </c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2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4"/>
      <c r="DA16" s="84"/>
      <c r="DB16" s="84"/>
      <c r="DC16" s="84"/>
      <c r="DD16" s="84"/>
      <c r="DE16" s="85"/>
    </row>
    <row r="17" spans="1:109" ht="12" customHeight="1" thickBo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03" t="s">
        <v>32</v>
      </c>
      <c r="U17" s="104"/>
      <c r="V17" s="104"/>
      <c r="W17" s="104"/>
      <c r="X17" s="104"/>
      <c r="Y17" s="104"/>
      <c r="Z17" s="91"/>
      <c r="AA17" s="91"/>
      <c r="AB17" s="91"/>
      <c r="AC17" s="91"/>
      <c r="AD17" s="91"/>
      <c r="AE17" s="105"/>
      <c r="AF17" s="106"/>
      <c r="AG17" s="106"/>
      <c r="AH17" s="106"/>
      <c r="AI17" s="107"/>
      <c r="AJ17" s="17"/>
      <c r="AK17" s="108"/>
      <c r="AL17" s="109"/>
      <c r="AM17" s="109"/>
      <c r="AN17" s="109"/>
      <c r="AO17" s="109"/>
      <c r="AP17" s="109"/>
      <c r="AQ17" s="109"/>
      <c r="AR17" s="109"/>
      <c r="AS17" s="110"/>
      <c r="AT17" s="79" t="s">
        <v>33</v>
      </c>
      <c r="AU17" s="79"/>
      <c r="AV17" s="79"/>
      <c r="AW17" s="79"/>
      <c r="AX17" s="79"/>
      <c r="AY17" s="80"/>
      <c r="AZ17" s="111" t="s">
        <v>34</v>
      </c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3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5"/>
    </row>
    <row r="18" spans="1:109" ht="12" customHeight="1" thickBo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7"/>
      <c r="AK18" s="114"/>
      <c r="AL18" s="115"/>
      <c r="AM18" s="115"/>
      <c r="AN18" s="115"/>
      <c r="AO18" s="115"/>
      <c r="AP18" s="115"/>
      <c r="AQ18" s="115"/>
      <c r="AR18" s="115"/>
      <c r="AS18" s="116"/>
      <c r="AT18" s="117"/>
      <c r="AU18" s="118"/>
      <c r="AV18" s="118"/>
      <c r="AW18" s="118"/>
      <c r="AX18" s="118"/>
      <c r="AY18" s="119"/>
      <c r="AZ18" s="120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2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85"/>
    </row>
    <row r="19" spans="1:109" ht="12.75" thickBot="1" x14ac:dyDescent="0.25">
      <c r="A19" s="41" t="s">
        <v>35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85"/>
    </row>
    <row r="20" spans="1:109" ht="12" customHeight="1" thickTop="1" thickBot="1" x14ac:dyDescent="0.25">
      <c r="A20" s="123"/>
      <c r="B20" s="124"/>
      <c r="C20" s="124"/>
      <c r="D20" s="125" t="s">
        <v>36</v>
      </c>
      <c r="E20" s="125"/>
      <c r="F20" s="125"/>
      <c r="G20" s="125" t="s">
        <v>37</v>
      </c>
      <c r="H20" s="125"/>
      <c r="I20" s="125"/>
      <c r="J20" s="125" t="s">
        <v>38</v>
      </c>
      <c r="K20" s="125"/>
      <c r="L20" s="125"/>
      <c r="M20" s="125" t="s">
        <v>39</v>
      </c>
      <c r="N20" s="125"/>
      <c r="O20" s="125"/>
      <c r="P20" s="125" t="s">
        <v>40</v>
      </c>
      <c r="Q20" s="125"/>
      <c r="R20" s="126"/>
      <c r="S20" s="125" t="s">
        <v>41</v>
      </c>
      <c r="T20" s="125"/>
      <c r="U20" s="125"/>
      <c r="V20" s="127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7"/>
      <c r="AK20" s="128" t="s">
        <v>42</v>
      </c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30"/>
      <c r="AX20" s="131"/>
      <c r="AY20" s="131"/>
      <c r="AZ20" s="131"/>
      <c r="BA20" s="131"/>
      <c r="BB20" s="17"/>
      <c r="BC20" s="18" t="s">
        <v>43</v>
      </c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20"/>
      <c r="BT20" s="17"/>
      <c r="BU20" s="17"/>
      <c r="BV20" s="17"/>
      <c r="BW20" s="17"/>
      <c r="BX20" s="17"/>
      <c r="BY20" s="17"/>
      <c r="BZ20" s="17"/>
      <c r="CA20" s="17"/>
      <c r="CB20" s="17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5"/>
    </row>
    <row r="21" spans="1:109" ht="12" customHeight="1" thickTop="1" x14ac:dyDescent="0.2">
      <c r="A21" s="70" t="s">
        <v>44</v>
      </c>
      <c r="B21" s="71"/>
      <c r="C21" s="71"/>
      <c r="D21" s="68">
        <v>3825</v>
      </c>
      <c r="E21" s="68"/>
      <c r="F21" s="68"/>
      <c r="G21" s="132"/>
      <c r="H21" s="132"/>
      <c r="I21" s="132"/>
      <c r="J21" s="132"/>
      <c r="K21" s="132"/>
      <c r="L21" s="132"/>
      <c r="M21" s="68"/>
      <c r="N21" s="68"/>
      <c r="O21" s="68"/>
      <c r="P21" s="132"/>
      <c r="Q21" s="132"/>
      <c r="R21" s="133"/>
      <c r="S21" s="134"/>
      <c r="T21" s="68"/>
      <c r="U21" s="68"/>
      <c r="V21" s="69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7"/>
      <c r="AK21" s="135" t="s">
        <v>45</v>
      </c>
      <c r="AL21" s="136"/>
      <c r="AM21" s="136"/>
      <c r="AN21" s="136"/>
      <c r="AO21" s="136"/>
      <c r="AP21" s="136"/>
      <c r="AQ21" s="136"/>
      <c r="AR21" s="136"/>
      <c r="AS21" s="136"/>
      <c r="AT21" s="137" t="str">
        <f>IFERROR(Z27/Z29,"")</f>
        <v/>
      </c>
      <c r="AU21" s="137"/>
      <c r="AV21" s="137"/>
      <c r="AW21" s="138"/>
      <c r="AX21" s="131"/>
      <c r="AY21" s="131"/>
      <c r="AZ21" s="131"/>
      <c r="BA21" s="131"/>
      <c r="BB21" s="17"/>
      <c r="BC21" s="139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1"/>
      <c r="BT21" s="17"/>
      <c r="BU21" s="17"/>
      <c r="BV21" s="17"/>
      <c r="BW21" s="17"/>
      <c r="BX21" s="17"/>
      <c r="BY21" s="17"/>
      <c r="BZ21" s="17"/>
      <c r="CA21" s="17"/>
      <c r="CB21" s="17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5"/>
    </row>
    <row r="22" spans="1:109" ht="12" customHeight="1" thickBot="1" x14ac:dyDescent="0.25">
      <c r="A22" s="103" t="s">
        <v>46</v>
      </c>
      <c r="B22" s="104"/>
      <c r="C22" s="104"/>
      <c r="D22" s="91"/>
      <c r="E22" s="91"/>
      <c r="F22" s="91"/>
      <c r="G22" s="142"/>
      <c r="H22" s="142"/>
      <c r="I22" s="142"/>
      <c r="J22" s="142"/>
      <c r="K22" s="142"/>
      <c r="L22" s="142"/>
      <c r="M22" s="91"/>
      <c r="N22" s="91"/>
      <c r="O22" s="91"/>
      <c r="P22" s="143" t="str">
        <f>IFERROR(IF(AT18="Single Phase",((H33*AN13*AQ13)/(H37*H40))*G30,IF(AT18="Three Phase",(AQ16*AN16*AT14*AT16*1.73/746)*G30,"")),"")</f>
        <v/>
      </c>
      <c r="Q22" s="143"/>
      <c r="R22" s="144"/>
      <c r="S22" s="91"/>
      <c r="T22" s="91"/>
      <c r="U22" s="91"/>
      <c r="V22" s="92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7"/>
      <c r="AK22" s="75" t="s">
        <v>47</v>
      </c>
      <c r="AL22" s="76"/>
      <c r="AM22" s="76"/>
      <c r="AN22" s="76"/>
      <c r="AO22" s="76"/>
      <c r="AP22" s="76"/>
      <c r="AQ22" s="76"/>
      <c r="AR22" s="76"/>
      <c r="AS22" s="76"/>
      <c r="AT22" s="145" t="str">
        <f>IFERROR(IF((Z27*1.57)+(Z29*1.57)+(Z32*2)&lt;&gt;0,(Z27*1.57)+(Z29*1.57)+(Z32*2),""),"")</f>
        <v/>
      </c>
      <c r="AU22" s="145"/>
      <c r="AV22" s="146"/>
      <c r="AW22" s="147" t="s">
        <v>48</v>
      </c>
      <c r="AX22" s="131"/>
      <c r="AY22" s="131"/>
      <c r="AZ22" s="131"/>
      <c r="BA22" s="131"/>
      <c r="BB22" s="17"/>
      <c r="BC22" s="139"/>
      <c r="BD22" s="140"/>
      <c r="BE22" s="140"/>
      <c r="BF22" s="140"/>
      <c r="BG22" s="140"/>
      <c r="BH22" s="140"/>
      <c r="BI22" s="140"/>
      <c r="BJ22" s="140"/>
      <c r="BK22" s="140"/>
      <c r="BL22" s="140"/>
      <c r="BM22" s="140"/>
      <c r="BN22" s="140"/>
      <c r="BO22" s="140"/>
      <c r="BP22" s="140"/>
      <c r="BQ22" s="140"/>
      <c r="BR22" s="140"/>
      <c r="BS22" s="141"/>
      <c r="BT22" s="17"/>
      <c r="BU22" s="17"/>
      <c r="BV22" s="17"/>
      <c r="BW22" s="17"/>
      <c r="BX22" s="17"/>
      <c r="BY22" s="17"/>
      <c r="BZ22" s="17"/>
      <c r="CA22" s="17"/>
      <c r="CB22" s="17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5"/>
    </row>
    <row r="23" spans="1:109" ht="12" customHeight="1" thickBo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7"/>
      <c r="AK23" s="75" t="s">
        <v>49</v>
      </c>
      <c r="AL23" s="76"/>
      <c r="AM23" s="76"/>
      <c r="AN23" s="76"/>
      <c r="AO23" s="76"/>
      <c r="AP23" s="76"/>
      <c r="AQ23" s="76"/>
      <c r="AR23" s="76"/>
      <c r="AS23" s="76"/>
      <c r="AT23" s="99" t="str">
        <f>IFERROR(IF(OR(X40="VFD SETTING",X40="ECM SETTING"),((AF40/60)*(H36))*AT21,AT21*M36),"")</f>
        <v/>
      </c>
      <c r="AU23" s="99"/>
      <c r="AV23" s="99"/>
      <c r="AW23" s="148"/>
      <c r="AX23" s="17"/>
      <c r="AY23" s="17"/>
      <c r="AZ23" s="17"/>
      <c r="BA23" s="17"/>
      <c r="BB23" s="17"/>
      <c r="BC23" s="139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1"/>
      <c r="BT23" s="17"/>
      <c r="BU23" s="17"/>
      <c r="BV23" s="17"/>
      <c r="BW23" s="17"/>
      <c r="BX23" s="17"/>
      <c r="BY23" s="17"/>
      <c r="BZ23" s="17"/>
      <c r="CA23" s="17"/>
      <c r="CB23" s="17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5"/>
    </row>
    <row r="24" spans="1:109" ht="12.75" customHeight="1" thickBot="1" x14ac:dyDescent="0.25">
      <c r="A24" s="41" t="s">
        <v>50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3"/>
      <c r="Q24" s="15"/>
      <c r="R24" s="15"/>
      <c r="S24" s="41" t="s">
        <v>51</v>
      </c>
      <c r="T24" s="42"/>
      <c r="U24" s="42"/>
      <c r="V24" s="42"/>
      <c r="W24" s="42"/>
      <c r="X24" s="42"/>
      <c r="Y24" s="42"/>
      <c r="Z24" s="42"/>
      <c r="AA24" s="42"/>
      <c r="AB24" s="42"/>
      <c r="AC24" s="149" t="s">
        <v>52</v>
      </c>
      <c r="AD24" s="42" t="str">
        <f>IF(G30&lt;&gt;0,G30,"")</f>
        <v/>
      </c>
      <c r="AE24" s="42"/>
      <c r="AF24" s="42"/>
      <c r="AG24" s="42"/>
      <c r="AH24" s="42"/>
      <c r="AI24" s="43"/>
      <c r="AJ24" s="17"/>
      <c r="AK24" s="75" t="s">
        <v>53</v>
      </c>
      <c r="AL24" s="76"/>
      <c r="AM24" s="76"/>
      <c r="AN24" s="76"/>
      <c r="AO24" s="76"/>
      <c r="AP24" s="76"/>
      <c r="AQ24" s="76"/>
      <c r="AR24" s="76"/>
      <c r="AS24" s="76"/>
      <c r="AT24" s="150" t="str">
        <f>IFERROR(IF(((AF40/60)*(H36))*((Z27-0.5))/((Z29-0.5))&lt;&gt;0,((AF40/60)*(H36))*((Z27-0.5))/((Z29-0.5)),""),"")</f>
        <v/>
      </c>
      <c r="AU24" s="151"/>
      <c r="AV24" s="151"/>
      <c r="AW24" s="152"/>
      <c r="AX24" s="17"/>
      <c r="AY24" s="17"/>
      <c r="AZ24" s="17"/>
      <c r="BA24" s="17"/>
      <c r="BB24" s="17"/>
      <c r="BC24" s="139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1"/>
      <c r="BT24" s="17"/>
      <c r="BU24" s="17"/>
      <c r="BV24" s="17"/>
      <c r="BW24" s="17"/>
      <c r="BX24" s="17"/>
      <c r="BY24" s="17"/>
      <c r="BZ24" s="17"/>
      <c r="CA24" s="17"/>
      <c r="CB24" s="17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5"/>
    </row>
    <row r="25" spans="1:109" ht="12" customHeight="1" thickTop="1" x14ac:dyDescent="0.2">
      <c r="A25" s="153"/>
      <c r="B25" s="154"/>
      <c r="C25" s="154"/>
      <c r="D25" s="154"/>
      <c r="E25" s="154"/>
      <c r="F25" s="155"/>
      <c r="G25" s="126" t="s">
        <v>54</v>
      </c>
      <c r="H25" s="156"/>
      <c r="I25" s="156"/>
      <c r="J25" s="156"/>
      <c r="K25" s="157"/>
      <c r="L25" s="156" t="s">
        <v>55</v>
      </c>
      <c r="M25" s="156"/>
      <c r="N25" s="156"/>
      <c r="O25" s="156"/>
      <c r="P25" s="158"/>
      <c r="Q25" s="15"/>
      <c r="R25" s="15"/>
      <c r="S25" s="123" t="s">
        <v>56</v>
      </c>
      <c r="T25" s="124"/>
      <c r="U25" s="124"/>
      <c r="V25" s="124"/>
      <c r="W25" s="124"/>
      <c r="X25" s="124"/>
      <c r="Y25" s="124"/>
      <c r="Z25" s="55"/>
      <c r="AA25" s="56"/>
      <c r="AB25" s="56"/>
      <c r="AC25" s="56"/>
      <c r="AD25" s="56"/>
      <c r="AE25" s="56"/>
      <c r="AF25" s="56"/>
      <c r="AG25" s="56"/>
      <c r="AH25" s="56"/>
      <c r="AI25" s="57"/>
      <c r="AJ25" s="17"/>
      <c r="AK25" s="159" t="s">
        <v>57</v>
      </c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1"/>
      <c r="AX25" s="17"/>
      <c r="AY25" s="17"/>
      <c r="AZ25" s="17"/>
      <c r="BA25" s="17"/>
      <c r="BB25" s="17"/>
      <c r="BC25" s="139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1"/>
      <c r="BT25" s="17"/>
      <c r="BU25" s="17"/>
      <c r="BV25" s="17"/>
      <c r="BW25" s="17"/>
      <c r="BX25" s="17"/>
      <c r="BY25" s="17"/>
      <c r="BZ25" s="17"/>
      <c r="CA25" s="17"/>
      <c r="CB25" s="17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5"/>
    </row>
    <row r="26" spans="1:109" ht="12" customHeight="1" thickBot="1" x14ac:dyDescent="0.25">
      <c r="A26" s="162" t="s">
        <v>58</v>
      </c>
      <c r="B26" s="163"/>
      <c r="C26" s="163"/>
      <c r="D26" s="163"/>
      <c r="E26" s="163"/>
      <c r="F26" s="164"/>
      <c r="G26" s="165"/>
      <c r="H26" s="165"/>
      <c r="I26" s="165"/>
      <c r="J26" s="165"/>
      <c r="K26" s="165"/>
      <c r="L26" s="165">
        <v>1148</v>
      </c>
      <c r="M26" s="165"/>
      <c r="N26" s="165"/>
      <c r="O26" s="165"/>
      <c r="P26" s="166"/>
      <c r="Q26" s="15"/>
      <c r="R26" s="15"/>
      <c r="S26" s="167" t="s">
        <v>59</v>
      </c>
      <c r="T26" s="168"/>
      <c r="U26" s="168"/>
      <c r="V26" s="168"/>
      <c r="W26" s="168"/>
      <c r="X26" s="168"/>
      <c r="Y26" s="168"/>
      <c r="Z26" s="72"/>
      <c r="AA26" s="73"/>
      <c r="AB26" s="73"/>
      <c r="AC26" s="73"/>
      <c r="AD26" s="73"/>
      <c r="AE26" s="73"/>
      <c r="AF26" s="73"/>
      <c r="AG26" s="73"/>
      <c r="AH26" s="73"/>
      <c r="AI26" s="74"/>
      <c r="AJ26" s="17"/>
      <c r="AK26" s="169"/>
      <c r="AL26" s="170"/>
      <c r="AM26" s="170"/>
      <c r="AN26" s="170"/>
      <c r="AO26" s="170"/>
      <c r="AP26" s="170"/>
      <c r="AQ26" s="170"/>
      <c r="AR26" s="170"/>
      <c r="AS26" s="170"/>
      <c r="AT26" s="170"/>
      <c r="AU26" s="170"/>
      <c r="AV26" s="170"/>
      <c r="AW26" s="171"/>
      <c r="AX26" s="17"/>
      <c r="AY26" s="17"/>
      <c r="AZ26" s="17"/>
      <c r="BA26" s="17"/>
      <c r="BB26" s="17"/>
      <c r="BC26" s="139"/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1"/>
      <c r="BT26" s="17"/>
      <c r="BU26" s="17"/>
      <c r="BV26" s="17"/>
      <c r="BW26" s="17"/>
      <c r="BX26" s="17"/>
      <c r="BY26" s="17"/>
      <c r="BZ26" s="17"/>
      <c r="CA26" s="17"/>
      <c r="CB26" s="17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5"/>
    </row>
    <row r="27" spans="1:109" ht="12" customHeight="1" x14ac:dyDescent="0.2">
      <c r="A27" s="65" t="s">
        <v>60</v>
      </c>
      <c r="B27" s="66"/>
      <c r="C27" s="66"/>
      <c r="D27" s="66"/>
      <c r="E27" s="66"/>
      <c r="F27" s="67"/>
      <c r="G27" s="68"/>
      <c r="H27" s="68"/>
      <c r="I27" s="68"/>
      <c r="J27" s="68"/>
      <c r="K27" s="68"/>
      <c r="L27" s="68"/>
      <c r="M27" s="68"/>
      <c r="N27" s="68"/>
      <c r="O27" s="68"/>
      <c r="P27" s="69"/>
      <c r="Q27" s="15"/>
      <c r="R27" s="15"/>
      <c r="S27" s="70" t="s">
        <v>61</v>
      </c>
      <c r="T27" s="71"/>
      <c r="U27" s="71"/>
      <c r="V27" s="71"/>
      <c r="W27" s="71"/>
      <c r="X27" s="71"/>
      <c r="Y27" s="71"/>
      <c r="Z27" s="172"/>
      <c r="AA27" s="172"/>
      <c r="AB27" s="172"/>
      <c r="AC27" s="173" t="s">
        <v>62</v>
      </c>
      <c r="AD27" s="174"/>
      <c r="AE27" s="172"/>
      <c r="AF27" s="172"/>
      <c r="AG27" s="172"/>
      <c r="AH27" s="173" t="s">
        <v>63</v>
      </c>
      <c r="AI27" s="175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39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1"/>
      <c r="BT27" s="17"/>
      <c r="BU27" s="17"/>
      <c r="BV27" s="17"/>
      <c r="BW27" s="17"/>
      <c r="BX27" s="17"/>
      <c r="BY27" s="17"/>
      <c r="BZ27" s="17"/>
      <c r="CA27" s="17"/>
      <c r="CB27" s="17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5"/>
    </row>
    <row r="28" spans="1:109" ht="12" customHeight="1" thickBot="1" x14ac:dyDescent="0.25">
      <c r="A28" s="88" t="s">
        <v>64</v>
      </c>
      <c r="B28" s="89"/>
      <c r="C28" s="89"/>
      <c r="D28" s="89"/>
      <c r="E28" s="89"/>
      <c r="F28" s="90"/>
      <c r="G28" s="176"/>
      <c r="H28" s="177"/>
      <c r="I28" s="177"/>
      <c r="J28" s="178" t="s">
        <v>65</v>
      </c>
      <c r="K28" s="179"/>
      <c r="L28" s="176"/>
      <c r="M28" s="177"/>
      <c r="N28" s="177"/>
      <c r="O28" s="178" t="s">
        <v>65</v>
      </c>
      <c r="P28" s="180"/>
      <c r="Q28" s="15"/>
      <c r="R28" s="15"/>
      <c r="S28" s="70" t="s">
        <v>66</v>
      </c>
      <c r="T28" s="71"/>
      <c r="U28" s="71"/>
      <c r="V28" s="71"/>
      <c r="W28" s="71"/>
      <c r="X28" s="71"/>
      <c r="Y28" s="71"/>
      <c r="Z28" s="72"/>
      <c r="AA28" s="73"/>
      <c r="AB28" s="73"/>
      <c r="AC28" s="73"/>
      <c r="AD28" s="73"/>
      <c r="AE28" s="73"/>
      <c r="AF28" s="73"/>
      <c r="AG28" s="73"/>
      <c r="AH28" s="73"/>
      <c r="AI28" s="74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81"/>
      <c r="AW28" s="181"/>
      <c r="AX28" s="17"/>
      <c r="AY28" s="17"/>
      <c r="AZ28" s="17"/>
      <c r="BA28" s="17"/>
      <c r="BB28" s="17"/>
      <c r="BC28" s="139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  <c r="BN28" s="140"/>
      <c r="BO28" s="140"/>
      <c r="BP28" s="140"/>
      <c r="BQ28" s="140"/>
      <c r="BR28" s="140"/>
      <c r="BS28" s="141"/>
      <c r="BT28" s="17"/>
      <c r="BU28" s="17"/>
      <c r="BV28" s="17"/>
      <c r="BW28" s="17"/>
      <c r="BX28" s="17"/>
      <c r="BY28" s="17"/>
      <c r="BZ28" s="17"/>
      <c r="CA28" s="17"/>
      <c r="CB28" s="17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5"/>
    </row>
    <row r="29" spans="1:109" ht="12" customHeight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70" t="s">
        <v>67</v>
      </c>
      <c r="T29" s="71"/>
      <c r="U29" s="71"/>
      <c r="V29" s="71"/>
      <c r="W29" s="71"/>
      <c r="X29" s="71"/>
      <c r="Y29" s="71"/>
      <c r="Z29" s="172"/>
      <c r="AA29" s="172"/>
      <c r="AB29" s="172"/>
      <c r="AC29" s="173" t="s">
        <v>62</v>
      </c>
      <c r="AD29" s="174"/>
      <c r="AE29" s="172"/>
      <c r="AF29" s="172"/>
      <c r="AG29" s="172"/>
      <c r="AH29" s="173" t="s">
        <v>63</v>
      </c>
      <c r="AI29" s="175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39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1"/>
      <c r="BT29" s="17"/>
      <c r="BU29" s="17"/>
      <c r="BV29" s="17"/>
      <c r="BW29" s="17"/>
      <c r="BX29" s="17"/>
      <c r="BY29" s="17"/>
      <c r="BZ29" s="17"/>
      <c r="CA29" s="17"/>
      <c r="CB29" s="17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5"/>
    </row>
    <row r="30" spans="1:109" ht="12.75" thickBot="1" x14ac:dyDescent="0.25">
      <c r="A30" s="41" t="s">
        <v>68</v>
      </c>
      <c r="B30" s="42"/>
      <c r="C30" s="42"/>
      <c r="D30" s="42"/>
      <c r="E30" s="42"/>
      <c r="F30" s="149" t="s">
        <v>52</v>
      </c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3"/>
      <c r="R30" s="15"/>
      <c r="S30" s="70" t="s">
        <v>69</v>
      </c>
      <c r="T30" s="71"/>
      <c r="U30" s="71"/>
      <c r="V30" s="71"/>
      <c r="W30" s="71"/>
      <c r="X30" s="71"/>
      <c r="Y30" s="71"/>
      <c r="Z30" s="72"/>
      <c r="AA30" s="73"/>
      <c r="AB30" s="73"/>
      <c r="AC30" s="73"/>
      <c r="AD30" s="73"/>
      <c r="AE30" s="73"/>
      <c r="AF30" s="73"/>
      <c r="AG30" s="73"/>
      <c r="AH30" s="73"/>
      <c r="AI30" s="74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39"/>
      <c r="BD30" s="140"/>
      <c r="BE30" s="140"/>
      <c r="BF30" s="140"/>
      <c r="BG30" s="140"/>
      <c r="BH30" s="140"/>
      <c r="BI30" s="140"/>
      <c r="BJ30" s="140"/>
      <c r="BK30" s="140"/>
      <c r="BL30" s="140"/>
      <c r="BM30" s="140"/>
      <c r="BN30" s="140"/>
      <c r="BO30" s="140"/>
      <c r="BP30" s="140"/>
      <c r="BQ30" s="140"/>
      <c r="BR30" s="140"/>
      <c r="BS30" s="141"/>
      <c r="BT30" s="17"/>
      <c r="BU30" s="17"/>
      <c r="BV30" s="17"/>
      <c r="BW30" s="17"/>
      <c r="BX30" s="17"/>
      <c r="BY30" s="17"/>
      <c r="BZ30" s="17"/>
      <c r="CA30" s="17"/>
      <c r="CB30" s="17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5"/>
    </row>
    <row r="31" spans="1:109" ht="12" customHeight="1" thickTop="1" x14ac:dyDescent="0.2">
      <c r="A31" s="123" t="s">
        <v>10</v>
      </c>
      <c r="B31" s="124"/>
      <c r="C31" s="124"/>
      <c r="D31" s="124"/>
      <c r="E31" s="124"/>
      <c r="F31" s="124"/>
      <c r="G31" s="124"/>
      <c r="H31" s="50"/>
      <c r="I31" s="50"/>
      <c r="J31" s="50"/>
      <c r="K31" s="50"/>
      <c r="L31" s="50"/>
      <c r="M31" s="50"/>
      <c r="N31" s="50"/>
      <c r="O31" s="50"/>
      <c r="P31" s="50"/>
      <c r="Q31" s="51"/>
      <c r="R31" s="15"/>
      <c r="S31" s="70" t="s">
        <v>70</v>
      </c>
      <c r="T31" s="71"/>
      <c r="U31" s="71"/>
      <c r="V31" s="71"/>
      <c r="W31" s="71"/>
      <c r="X31" s="71"/>
      <c r="Y31" s="71"/>
      <c r="Z31" s="184"/>
      <c r="AA31" s="185"/>
      <c r="AB31" s="185"/>
      <c r="AC31" s="185"/>
      <c r="AD31" s="95" t="s">
        <v>71</v>
      </c>
      <c r="AE31" s="95"/>
      <c r="AF31" s="186"/>
      <c r="AG31" s="186"/>
      <c r="AH31" s="186"/>
      <c r="AI31" s="18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39"/>
      <c r="BD31" s="140"/>
      <c r="BE31" s="140"/>
      <c r="BF31" s="140"/>
      <c r="BG31" s="140"/>
      <c r="BH31" s="140"/>
      <c r="BI31" s="140"/>
      <c r="BJ31" s="140"/>
      <c r="BK31" s="140"/>
      <c r="BL31" s="140"/>
      <c r="BM31" s="140"/>
      <c r="BN31" s="140"/>
      <c r="BO31" s="140"/>
      <c r="BP31" s="140"/>
      <c r="BQ31" s="140"/>
      <c r="BR31" s="140"/>
      <c r="BS31" s="141"/>
      <c r="BT31" s="17"/>
      <c r="BU31" s="17"/>
      <c r="BV31" s="17"/>
      <c r="BW31" s="17"/>
      <c r="BX31" s="17"/>
      <c r="BY31" s="17"/>
      <c r="BZ31" s="17"/>
      <c r="CA31" s="17"/>
      <c r="CB31" s="17"/>
      <c r="CC31" s="84"/>
      <c r="CD31" s="84"/>
      <c r="CE31" s="84"/>
      <c r="CF31" s="84"/>
      <c r="CG31" s="84"/>
    </row>
    <row r="32" spans="1:109" ht="12" customHeight="1" thickBot="1" x14ac:dyDescent="0.25">
      <c r="A32" s="70" t="s">
        <v>72</v>
      </c>
      <c r="B32" s="71"/>
      <c r="C32" s="71"/>
      <c r="D32" s="71"/>
      <c r="E32" s="71"/>
      <c r="F32" s="71"/>
      <c r="G32" s="71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15"/>
      <c r="S32" s="103" t="s">
        <v>73</v>
      </c>
      <c r="T32" s="104"/>
      <c r="U32" s="104"/>
      <c r="V32" s="104"/>
      <c r="W32" s="104"/>
      <c r="X32" s="104"/>
      <c r="Y32" s="104"/>
      <c r="Z32" s="188"/>
      <c r="AA32" s="189"/>
      <c r="AB32" s="189"/>
      <c r="AC32" s="189"/>
      <c r="AD32" s="189"/>
      <c r="AE32" s="190" t="s">
        <v>74</v>
      </c>
      <c r="AF32" s="190"/>
      <c r="AG32" s="190"/>
      <c r="AH32" s="190"/>
      <c r="AI32" s="191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39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1"/>
      <c r="BT32" s="17"/>
      <c r="BU32" s="17"/>
      <c r="BV32" s="17"/>
      <c r="BW32" s="17"/>
      <c r="BX32" s="17"/>
      <c r="BY32" s="17"/>
      <c r="BZ32" s="17"/>
      <c r="CA32" s="17"/>
      <c r="CB32" s="17"/>
      <c r="CC32" s="84"/>
      <c r="CD32" s="84"/>
      <c r="CE32" s="84"/>
      <c r="CF32" s="84"/>
      <c r="CG32" s="84"/>
    </row>
    <row r="33" spans="1:85" ht="12" customHeight="1" thickBot="1" x14ac:dyDescent="0.25">
      <c r="A33" s="65" t="s">
        <v>75</v>
      </c>
      <c r="B33" s="66"/>
      <c r="C33" s="66"/>
      <c r="D33" s="66"/>
      <c r="E33" s="66"/>
      <c r="F33" s="66"/>
      <c r="G33" s="67"/>
      <c r="H33" s="132"/>
      <c r="I33" s="132"/>
      <c r="J33" s="132"/>
      <c r="K33" s="132"/>
      <c r="L33" s="132"/>
      <c r="M33" s="132"/>
      <c r="N33" s="132"/>
      <c r="O33" s="132"/>
      <c r="P33" s="132"/>
      <c r="Q33" s="192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7"/>
      <c r="AK33" s="193" t="s">
        <v>76</v>
      </c>
      <c r="AL33" s="194"/>
      <c r="AM33" s="194"/>
      <c r="AN33" s="194"/>
      <c r="AO33" s="194"/>
      <c r="AP33" s="194"/>
      <c r="AQ33" s="194"/>
      <c r="AR33" s="194"/>
      <c r="AS33" s="194"/>
      <c r="AT33" s="194"/>
      <c r="AU33" s="194"/>
      <c r="AV33" s="195"/>
      <c r="AW33" s="17"/>
      <c r="AX33" s="17"/>
      <c r="AY33" s="17"/>
      <c r="AZ33" s="17"/>
      <c r="BA33" s="17"/>
      <c r="BB33" s="17"/>
      <c r="BC33" s="139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1"/>
      <c r="BT33" s="17"/>
      <c r="BU33" s="17"/>
      <c r="BV33" s="17"/>
      <c r="BW33" s="17"/>
      <c r="BX33" s="17"/>
      <c r="BY33" s="17"/>
      <c r="BZ33" s="17"/>
      <c r="CA33" s="17"/>
      <c r="CB33" s="17"/>
      <c r="CC33" s="84"/>
      <c r="CD33" s="84"/>
      <c r="CE33" s="84"/>
      <c r="CF33" s="84"/>
      <c r="CG33" s="84"/>
    </row>
    <row r="34" spans="1:85" ht="15.6" customHeight="1" thickTop="1" thickBot="1" x14ac:dyDescent="0.25">
      <c r="A34" s="70" t="s">
        <v>77</v>
      </c>
      <c r="B34" s="71"/>
      <c r="C34" s="71"/>
      <c r="D34" s="71"/>
      <c r="E34" s="71"/>
      <c r="F34" s="71"/>
      <c r="G34" s="71"/>
      <c r="H34" s="196"/>
      <c r="I34" s="197"/>
      <c r="J34" s="197"/>
      <c r="K34" s="197"/>
      <c r="L34" s="197"/>
      <c r="M34" s="197"/>
      <c r="N34" s="197"/>
      <c r="O34" s="197"/>
      <c r="P34" s="197"/>
      <c r="Q34" s="198"/>
      <c r="R34" s="15"/>
      <c r="S34" s="15"/>
      <c r="T34" s="15"/>
      <c r="U34" s="15"/>
      <c r="V34" s="15"/>
      <c r="W34" s="15"/>
      <c r="X34" s="15"/>
      <c r="Y34" s="15"/>
      <c r="Z34" s="199" t="s">
        <v>78</v>
      </c>
      <c r="AA34" s="200"/>
      <c r="AB34" s="200"/>
      <c r="AC34" s="200"/>
      <c r="AD34" s="200"/>
      <c r="AE34" s="200"/>
      <c r="AF34" s="200"/>
      <c r="AG34" s="200"/>
      <c r="AH34" s="200"/>
      <c r="AI34" s="201"/>
      <c r="AJ34" s="17"/>
      <c r="AK34" s="202" t="e">
        <f>IF(AF35&lt;&gt;"",IF(AF35&gt;=#REF!*1.2,"Actual DP setpoint exceeds Design + 20% by "&amp;AF35-#REF!*1.2&amp;" in. w.c. If higher DP is correct create a write-up for Remarks of why.",""),"")</f>
        <v>#REF!</v>
      </c>
      <c r="AL34" s="203"/>
      <c r="AM34" s="203"/>
      <c r="AN34" s="203"/>
      <c r="AO34" s="203"/>
      <c r="AP34" s="203"/>
      <c r="AQ34" s="203"/>
      <c r="AR34" s="203"/>
      <c r="AS34" s="203"/>
      <c r="AT34" s="203"/>
      <c r="AU34" s="203"/>
      <c r="AV34" s="204"/>
      <c r="AW34" s="17"/>
      <c r="AX34" s="17"/>
      <c r="AY34" s="17"/>
      <c r="AZ34" s="17"/>
      <c r="BA34" s="17"/>
      <c r="BB34" s="17"/>
      <c r="BC34" s="139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1"/>
      <c r="BT34" s="17"/>
      <c r="BU34" s="17"/>
      <c r="BV34" s="17"/>
      <c r="BW34" s="17"/>
      <c r="BX34" s="17"/>
      <c r="BY34" s="17"/>
      <c r="BZ34" s="17"/>
      <c r="CA34" s="17"/>
      <c r="CB34" s="17"/>
    </row>
    <row r="35" spans="1:85" ht="12.75" customHeight="1" thickBot="1" x14ac:dyDescent="0.25">
      <c r="A35" s="205"/>
      <c r="B35" s="206"/>
      <c r="C35" s="206"/>
      <c r="D35" s="206"/>
      <c r="E35" s="206"/>
      <c r="F35" s="206"/>
      <c r="G35" s="206"/>
      <c r="H35" s="207" t="s">
        <v>44</v>
      </c>
      <c r="I35" s="207"/>
      <c r="J35" s="207"/>
      <c r="K35" s="207"/>
      <c r="L35" s="207"/>
      <c r="M35" s="207" t="s">
        <v>46</v>
      </c>
      <c r="N35" s="207"/>
      <c r="O35" s="207"/>
      <c r="P35" s="207"/>
      <c r="Q35" s="208"/>
      <c r="R35" s="15"/>
      <c r="S35" s="15"/>
      <c r="T35" s="15"/>
      <c r="U35" s="15"/>
      <c r="V35" s="15"/>
      <c r="W35" s="15"/>
      <c r="X35" s="15"/>
      <c r="Y35" s="15"/>
      <c r="Z35" s="209" t="s">
        <v>79</v>
      </c>
      <c r="AA35" s="210"/>
      <c r="AB35" s="210"/>
      <c r="AC35" s="210"/>
      <c r="AD35" s="210"/>
      <c r="AE35" s="211"/>
      <c r="AF35" s="212" t="s">
        <v>82</v>
      </c>
      <c r="AG35" s="213"/>
      <c r="AH35" s="214" t="s">
        <v>29</v>
      </c>
      <c r="AI35" s="215"/>
      <c r="AJ35" s="17"/>
      <c r="AK35" s="216"/>
      <c r="AL35" s="217"/>
      <c r="AM35" s="217"/>
      <c r="AN35" s="217"/>
      <c r="AO35" s="217"/>
      <c r="AP35" s="217"/>
      <c r="AQ35" s="217"/>
      <c r="AR35" s="217"/>
      <c r="AS35" s="217"/>
      <c r="AT35" s="217"/>
      <c r="AU35" s="217"/>
      <c r="AV35" s="218"/>
      <c r="AW35" s="17"/>
      <c r="AX35" s="17"/>
      <c r="AY35" s="17"/>
      <c r="AZ35" s="17"/>
      <c r="BA35" s="17"/>
      <c r="BB35" s="17"/>
      <c r="BC35" s="219"/>
      <c r="BD35" s="220"/>
      <c r="BE35" s="220"/>
      <c r="BF35" s="220"/>
      <c r="BG35" s="220"/>
      <c r="BH35" s="220"/>
      <c r="BI35" s="220"/>
      <c r="BJ35" s="220"/>
      <c r="BK35" s="220"/>
      <c r="BL35" s="220"/>
      <c r="BM35" s="220"/>
      <c r="BN35" s="220"/>
      <c r="BO35" s="220"/>
      <c r="BP35" s="220"/>
      <c r="BQ35" s="220"/>
      <c r="BR35" s="220"/>
      <c r="BS35" s="221"/>
      <c r="BT35" s="17"/>
      <c r="BU35" s="17"/>
      <c r="BV35" s="17"/>
      <c r="BW35" s="17"/>
      <c r="BX35" s="17"/>
      <c r="BY35" s="17"/>
      <c r="BZ35" s="17"/>
      <c r="CA35" s="17"/>
      <c r="CB35" s="17"/>
    </row>
    <row r="36" spans="1:85" ht="12.75" customHeight="1" thickTop="1" thickBot="1" x14ac:dyDescent="0.25">
      <c r="A36" s="123" t="s">
        <v>39</v>
      </c>
      <c r="B36" s="124"/>
      <c r="C36" s="124"/>
      <c r="D36" s="124"/>
      <c r="E36" s="124"/>
      <c r="F36" s="124"/>
      <c r="G36" s="124"/>
      <c r="H36" s="50"/>
      <c r="I36" s="50"/>
      <c r="J36" s="50"/>
      <c r="K36" s="50"/>
      <c r="L36" s="50"/>
      <c r="M36" s="222"/>
      <c r="N36" s="50"/>
      <c r="O36" s="50"/>
      <c r="P36" s="50"/>
      <c r="Q36" s="51"/>
      <c r="R36" s="15"/>
      <c r="S36" s="15"/>
      <c r="T36" s="15"/>
      <c r="U36" s="15"/>
      <c r="V36" s="15"/>
      <c r="W36" s="15"/>
      <c r="X36" s="15"/>
      <c r="Y36" s="15"/>
      <c r="Z36" s="223" t="s">
        <v>80</v>
      </c>
      <c r="AA36" s="224"/>
      <c r="AB36" s="224"/>
      <c r="AC36" s="224"/>
      <c r="AD36" s="224"/>
      <c r="AE36" s="225"/>
      <c r="AF36" s="226"/>
      <c r="AG36" s="227"/>
      <c r="AH36" s="228" t="s">
        <v>29</v>
      </c>
      <c r="AI36" s="229"/>
      <c r="AJ36" s="17"/>
      <c r="AK36" s="216"/>
      <c r="AL36" s="217"/>
      <c r="AM36" s="217"/>
      <c r="AN36" s="217"/>
      <c r="AO36" s="217"/>
      <c r="AP36" s="217"/>
      <c r="AQ36" s="217"/>
      <c r="AR36" s="217"/>
      <c r="AS36" s="217"/>
      <c r="AT36" s="217"/>
      <c r="AU36" s="217"/>
      <c r="AV36" s="218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</row>
    <row r="37" spans="1:85" ht="12" customHeight="1" thickBot="1" x14ac:dyDescent="0.25">
      <c r="A37" s="70" t="s">
        <v>81</v>
      </c>
      <c r="B37" s="71"/>
      <c r="C37" s="71"/>
      <c r="D37" s="71"/>
      <c r="E37" s="71"/>
      <c r="F37" s="71"/>
      <c r="G37" s="71"/>
      <c r="H37" s="230"/>
      <c r="I37" s="230"/>
      <c r="J37" s="230"/>
      <c r="K37" s="230"/>
      <c r="L37" s="230"/>
      <c r="M37" s="231" t="s">
        <v>82</v>
      </c>
      <c r="N37" s="232"/>
      <c r="O37" s="232"/>
      <c r="P37" s="232"/>
      <c r="Q37" s="233"/>
      <c r="R37" s="15"/>
      <c r="S37" s="15"/>
      <c r="T37" s="15"/>
      <c r="U37" s="15"/>
      <c r="V37" s="15"/>
      <c r="W37" s="15"/>
      <c r="X37" s="15"/>
      <c r="Y37" s="15"/>
      <c r="Z37" s="234"/>
      <c r="AA37" s="234"/>
      <c r="AB37" s="234"/>
      <c r="AC37" s="234"/>
      <c r="AD37" s="234"/>
      <c r="AE37" s="234"/>
      <c r="AF37" s="235"/>
      <c r="AG37" s="235"/>
      <c r="AH37" s="236"/>
      <c r="AI37" s="236"/>
      <c r="AJ37" s="17"/>
      <c r="AK37" s="237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9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</row>
    <row r="38" spans="1:85" ht="12.75" thickBot="1" x14ac:dyDescent="0.25">
      <c r="A38" s="70" t="s">
        <v>83</v>
      </c>
      <c r="B38" s="71"/>
      <c r="C38" s="71"/>
      <c r="D38" s="71"/>
      <c r="E38" s="71"/>
      <c r="F38" s="71"/>
      <c r="G38" s="71"/>
      <c r="H38" s="231" t="s">
        <v>82</v>
      </c>
      <c r="I38" s="232"/>
      <c r="J38" s="232"/>
      <c r="K38" s="232"/>
      <c r="L38" s="232"/>
      <c r="M38" s="232" t="str">
        <f>IF(H34&lt;&gt;"---",IF(H37*H34&lt;&gt;0,H37*H34, ""),"---")</f>
        <v/>
      </c>
      <c r="N38" s="232"/>
      <c r="O38" s="232"/>
      <c r="P38" s="232"/>
      <c r="Q38" s="233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</row>
    <row r="39" spans="1:85" ht="12" customHeight="1" thickBot="1" x14ac:dyDescent="0.25">
      <c r="A39" s="70" t="s">
        <v>84</v>
      </c>
      <c r="B39" s="71"/>
      <c r="C39" s="71"/>
      <c r="D39" s="71"/>
      <c r="E39" s="71"/>
      <c r="F39" s="71"/>
      <c r="G39" s="71"/>
      <c r="H39" s="231" t="s">
        <v>82</v>
      </c>
      <c r="I39" s="232"/>
      <c r="J39" s="232"/>
      <c r="K39" s="232"/>
      <c r="L39" s="232"/>
      <c r="M39" s="232" t="str">
        <f>IF(AT18="Single Phase",AN13,IF(AT18="Three Phase",IF(MOD(AN13,1)=0,AN13&amp;".0",AN13)&amp;", "&amp;IF(MOD(AN14,1)=0,AN14&amp;".0",AN14)&amp;", "&amp;IF(MOD(AN15,1)=0,AN15&amp;".0",AN15),""))</f>
        <v/>
      </c>
      <c r="N39" s="232"/>
      <c r="O39" s="232"/>
      <c r="P39" s="232"/>
      <c r="Q39" s="233"/>
      <c r="R39" s="15"/>
      <c r="S39" s="15"/>
      <c r="T39" s="15"/>
      <c r="U39" s="15"/>
      <c r="V39" s="15"/>
      <c r="W39" s="15"/>
      <c r="X39" s="240" t="s">
        <v>85</v>
      </c>
      <c r="Y39" s="241"/>
      <c r="Z39" s="241"/>
      <c r="AA39" s="241"/>
      <c r="AB39" s="241"/>
      <c r="AC39" s="241"/>
      <c r="AD39" s="241"/>
      <c r="AE39" s="241"/>
      <c r="AF39" s="241"/>
      <c r="AG39" s="241"/>
      <c r="AH39" s="241"/>
      <c r="AI39" s="242"/>
      <c r="AJ39" s="17"/>
      <c r="AK39" s="243" t="s">
        <v>86</v>
      </c>
      <c r="AL39" s="244"/>
      <c r="AM39" s="244"/>
      <c r="AN39" s="244"/>
      <c r="AO39" s="244"/>
      <c r="AP39" s="244"/>
      <c r="AQ39" s="244"/>
      <c r="AR39" s="244"/>
      <c r="AS39" s="245"/>
      <c r="AT39" s="17"/>
      <c r="AU39" s="246" t="s">
        <v>87</v>
      </c>
      <c r="AV39" s="247"/>
      <c r="AW39" s="247"/>
      <c r="AX39" s="248"/>
      <c r="AY39" s="248"/>
      <c r="AZ39" s="248"/>
      <c r="BA39" s="248"/>
      <c r="BB39" s="248"/>
      <c r="BC39" s="248"/>
      <c r="BD39" s="248"/>
      <c r="BE39" s="248"/>
      <c r="BF39" s="248"/>
      <c r="BG39" s="248"/>
      <c r="BH39" s="248"/>
      <c r="BI39" s="248"/>
      <c r="BJ39" s="248"/>
      <c r="BK39" s="248"/>
      <c r="BL39" s="248"/>
      <c r="BM39" s="248"/>
      <c r="BN39" s="248"/>
      <c r="BO39" s="248"/>
      <c r="BP39" s="248"/>
      <c r="BQ39" s="248"/>
      <c r="BR39" s="248"/>
      <c r="BS39" s="248"/>
      <c r="BT39" s="248"/>
      <c r="BU39" s="248"/>
      <c r="BV39" s="248"/>
      <c r="BW39" s="248"/>
      <c r="BX39" s="248"/>
      <c r="BY39" s="248"/>
      <c r="BZ39" s="248"/>
      <c r="CA39" s="249"/>
      <c r="CB39" s="17"/>
    </row>
    <row r="40" spans="1:85" ht="12.6" customHeight="1" thickTop="1" thickBot="1" x14ac:dyDescent="0.25">
      <c r="A40" s="103" t="s">
        <v>13</v>
      </c>
      <c r="B40" s="104"/>
      <c r="C40" s="104"/>
      <c r="D40" s="104"/>
      <c r="E40" s="104"/>
      <c r="F40" s="104"/>
      <c r="G40" s="104"/>
      <c r="H40" s="91"/>
      <c r="I40" s="91"/>
      <c r="J40" s="91"/>
      <c r="K40" s="91"/>
      <c r="L40" s="91"/>
      <c r="M40" s="250" t="str">
        <f>IF(AT18="Single Phase",AQ13,IF(AT18="Three Phase",AQ13 &amp;", "&amp; AQ14 &amp; ", " &amp; AQ15,""))</f>
        <v/>
      </c>
      <c r="N40" s="251"/>
      <c r="O40" s="251"/>
      <c r="P40" s="251"/>
      <c r="Q40" s="252"/>
      <c r="R40" s="15"/>
      <c r="S40" s="15"/>
      <c r="T40" s="15"/>
      <c r="U40" s="15"/>
      <c r="V40" s="15"/>
      <c r="W40" s="15"/>
      <c r="X40" s="253"/>
      <c r="Y40" s="254"/>
      <c r="Z40" s="254"/>
      <c r="AA40" s="254"/>
      <c r="AB40" s="254"/>
      <c r="AC40" s="254"/>
      <c r="AD40" s="254"/>
      <c r="AE40" s="255"/>
      <c r="AF40" s="256"/>
      <c r="AG40" s="257"/>
      <c r="AH40" s="258"/>
      <c r="AI40" s="259"/>
      <c r="AJ40" s="17"/>
      <c r="AK40" s="260"/>
      <c r="AL40" s="261"/>
      <c r="AM40" s="261"/>
      <c r="AN40" s="261"/>
      <c r="AO40" s="261"/>
      <c r="AP40" s="261"/>
      <c r="AQ40" s="261"/>
      <c r="AR40" s="261"/>
      <c r="AS40" s="262"/>
      <c r="AT40" s="17"/>
      <c r="AU40" s="22"/>
      <c r="AV40" s="24"/>
      <c r="AW40" s="263">
        <v>1</v>
      </c>
      <c r="AX40" s="247"/>
      <c r="AY40" s="247"/>
      <c r="AZ40" s="247"/>
      <c r="BA40" s="247"/>
      <c r="BB40" s="247"/>
      <c r="BC40" s="247"/>
      <c r="BD40" s="247"/>
      <c r="BE40" s="247"/>
      <c r="BF40" s="247"/>
      <c r="BG40" s="247"/>
      <c r="BH40" s="247"/>
      <c r="BI40" s="247"/>
      <c r="BJ40" s="247"/>
      <c r="BK40" s="247"/>
      <c r="BL40" s="247"/>
      <c r="BM40" s="247"/>
      <c r="BN40" s="247"/>
      <c r="BO40" s="247"/>
      <c r="BP40" s="247"/>
      <c r="BQ40" s="247"/>
      <c r="BR40" s="247"/>
      <c r="BS40" s="247"/>
      <c r="BT40" s="247"/>
      <c r="BU40" s="247"/>
      <c r="BV40" s="247"/>
      <c r="BW40" s="247"/>
      <c r="BX40" s="247"/>
      <c r="BY40" s="247"/>
      <c r="BZ40" s="247"/>
      <c r="CA40" s="264"/>
      <c r="CB40" s="17"/>
    </row>
    <row r="41" spans="1:85" ht="12" customHeight="1" thickBo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7"/>
      <c r="AK41" s="265" t="s">
        <v>88</v>
      </c>
      <c r="AL41" s="266"/>
      <c r="AM41" s="267"/>
      <c r="AN41" s="268"/>
      <c r="AO41" s="268"/>
      <c r="AP41" s="268"/>
      <c r="AQ41" s="268"/>
      <c r="AR41" s="268"/>
      <c r="AS41" s="269"/>
      <c r="AT41" s="17"/>
      <c r="AU41" s="270"/>
      <c r="AV41" s="271"/>
      <c r="AW41" s="272">
        <v>2</v>
      </c>
      <c r="AX41" s="263"/>
      <c r="AY41" s="136" t="s">
        <v>89</v>
      </c>
      <c r="AZ41" s="136"/>
      <c r="BA41" s="136"/>
      <c r="BB41" s="136"/>
      <c r="BC41" s="136"/>
      <c r="BD41" s="136"/>
      <c r="BE41" s="136"/>
      <c r="BF41" s="136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273"/>
      <c r="CB41" s="17"/>
    </row>
    <row r="42" spans="1:85" ht="12" customHeight="1" thickBot="1" x14ac:dyDescent="0.25">
      <c r="A42" s="41" t="s">
        <v>90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3"/>
      <c r="AJ42" s="17"/>
      <c r="AK42" s="274" t="s">
        <v>91</v>
      </c>
      <c r="AL42" s="61"/>
      <c r="AM42" s="275"/>
      <c r="AN42" s="275"/>
      <c r="AO42" s="275"/>
      <c r="AP42" s="275"/>
      <c r="AQ42" s="275"/>
      <c r="AR42" s="275"/>
      <c r="AS42" s="276"/>
      <c r="AT42" s="17"/>
      <c r="AU42" s="270"/>
      <c r="AV42" s="271"/>
      <c r="AW42" s="272">
        <v>3</v>
      </c>
      <c r="AX42" s="272"/>
      <c r="AY42" s="76" t="s">
        <v>92</v>
      </c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277"/>
      <c r="CB42" s="17"/>
    </row>
    <row r="43" spans="1:85" ht="12" customHeight="1" thickTop="1" x14ac:dyDescent="0.2">
      <c r="A43" s="278" t="s">
        <v>93</v>
      </c>
      <c r="B43" s="279"/>
      <c r="C43" s="280"/>
      <c r="D43" s="281" t="str">
        <f>IF(AM41&lt;&gt;"","A","")</f>
        <v/>
      </c>
      <c r="E43" s="282"/>
      <c r="F43" s="283" t="str">
        <f>IF(AM41&lt;&gt;"",AM41,"")</f>
        <v/>
      </c>
      <c r="G43" s="284" t="str">
        <f>IF(AM41&lt;&gt;"","B","")</f>
        <v/>
      </c>
      <c r="H43" s="285"/>
      <c r="I43" s="286" t="str">
        <f>IF(AM42&lt;&gt;"",AM42,"")</f>
        <v/>
      </c>
      <c r="J43" s="284" t="str">
        <f>IF(AM42&lt;&gt;"","C","")</f>
        <v/>
      </c>
      <c r="K43" s="285"/>
      <c r="L43" s="286" t="str">
        <f>IF(AM43&lt;&gt;"",AM43,"")</f>
        <v/>
      </c>
      <c r="M43" s="284" t="str">
        <f>IF(AM43&lt;&gt;"","D","")</f>
        <v/>
      </c>
      <c r="N43" s="285"/>
      <c r="O43" s="286" t="str">
        <f>IF(AM44&lt;&gt;"",AM44,"")</f>
        <v/>
      </c>
      <c r="P43" s="284" t="str">
        <f>IF(AM44&lt;&gt;"","E","")</f>
        <v/>
      </c>
      <c r="Q43" s="285"/>
      <c r="R43" s="286" t="str">
        <f>IF(AM45&lt;&gt;"",AM45,"")</f>
        <v/>
      </c>
      <c r="S43" s="284" t="str">
        <f>IF(AM45&lt;&gt;"","F","")</f>
        <v/>
      </c>
      <c r="T43" s="285"/>
      <c r="U43" s="286" t="str">
        <f>IF(AM46&lt;&gt;"",AM46,"")</f>
        <v/>
      </c>
      <c r="V43" s="284" t="str">
        <f>IF(AM46&lt;&gt;"","G","")</f>
        <v/>
      </c>
      <c r="W43" s="285"/>
      <c r="X43" s="286" t="str">
        <f>IF(AM47&lt;&gt;"",AM47,"")</f>
        <v/>
      </c>
      <c r="Y43" s="284" t="str">
        <f>IF(AM47&lt;&gt;"","H","")</f>
        <v/>
      </c>
      <c r="Z43" s="285"/>
      <c r="AA43" s="286" t="str">
        <f>IF(AM48&lt;&gt;"",AM48,"")</f>
        <v/>
      </c>
      <c r="AB43" s="284" t="str">
        <f>IF(AM48&lt;&gt;"","I","")</f>
        <v/>
      </c>
      <c r="AC43" s="285"/>
      <c r="AD43" s="286" t="str">
        <f>IF(AM49&lt;&gt;"",AM49,"")</f>
        <v/>
      </c>
      <c r="AE43" s="284" t="str">
        <f>IF(AM49&lt;&gt;"","J","")</f>
        <v/>
      </c>
      <c r="AF43" s="285"/>
      <c r="AG43" s="283" t="str">
        <f>IF(AM50&lt;&gt;"",AM50,"")</f>
        <v/>
      </c>
      <c r="AH43" s="284" t="str">
        <f>IF(AM50&lt;&gt;"","K","")</f>
        <v/>
      </c>
      <c r="AI43" s="287"/>
      <c r="AJ43" s="17"/>
      <c r="AK43" s="274" t="s">
        <v>94</v>
      </c>
      <c r="AL43" s="61"/>
      <c r="AM43" s="275"/>
      <c r="AN43" s="275"/>
      <c r="AO43" s="275"/>
      <c r="AP43" s="275"/>
      <c r="AQ43" s="275"/>
      <c r="AR43" s="275"/>
      <c r="AS43" s="276"/>
      <c r="AT43" s="17"/>
      <c r="AU43" s="270"/>
      <c r="AV43" s="271"/>
      <c r="AW43" s="272">
        <v>4</v>
      </c>
      <c r="AX43" s="272"/>
      <c r="AY43" s="76" t="s">
        <v>95</v>
      </c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277"/>
      <c r="CB43" s="17"/>
    </row>
    <row r="44" spans="1:85" ht="12" customHeight="1" x14ac:dyDescent="0.2">
      <c r="A44" s="288"/>
      <c r="B44" s="289"/>
      <c r="C44" s="289"/>
      <c r="D44" s="290"/>
      <c r="E44" s="291"/>
      <c r="F44" s="286"/>
      <c r="G44" s="290"/>
      <c r="H44" s="291"/>
      <c r="I44" s="286"/>
      <c r="J44" s="290"/>
      <c r="K44" s="291"/>
      <c r="L44" s="286"/>
      <c r="M44" s="290"/>
      <c r="N44" s="291"/>
      <c r="O44" s="286"/>
      <c r="P44" s="290"/>
      <c r="Q44" s="291"/>
      <c r="R44" s="286"/>
      <c r="S44" s="290"/>
      <c r="T44" s="291"/>
      <c r="U44" s="286"/>
      <c r="V44" s="290"/>
      <c r="W44" s="291"/>
      <c r="X44" s="286"/>
      <c r="Y44" s="290"/>
      <c r="Z44" s="291"/>
      <c r="AA44" s="286"/>
      <c r="AB44" s="290"/>
      <c r="AC44" s="291"/>
      <c r="AD44" s="286"/>
      <c r="AE44" s="290"/>
      <c r="AF44" s="291"/>
      <c r="AG44" s="286"/>
      <c r="AH44" s="290"/>
      <c r="AI44" s="292"/>
      <c r="AJ44" s="17"/>
      <c r="AK44" s="274" t="s">
        <v>96</v>
      </c>
      <c r="AL44" s="61"/>
      <c r="AM44" s="275"/>
      <c r="AN44" s="275"/>
      <c r="AO44" s="275"/>
      <c r="AP44" s="275"/>
      <c r="AQ44" s="275"/>
      <c r="AR44" s="275"/>
      <c r="AS44" s="276"/>
      <c r="AT44" s="17"/>
      <c r="AU44" s="270"/>
      <c r="AV44" s="271"/>
      <c r="AW44" s="272">
        <v>5</v>
      </c>
      <c r="AX44" s="272"/>
      <c r="AY44" s="76" t="s">
        <v>97</v>
      </c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277"/>
      <c r="CB44" s="17"/>
    </row>
    <row r="45" spans="1:85" ht="12" customHeight="1" x14ac:dyDescent="0.2">
      <c r="A45" s="288"/>
      <c r="B45" s="289"/>
      <c r="C45" s="289"/>
      <c r="D45" s="290"/>
      <c r="E45" s="291"/>
      <c r="F45" s="286"/>
      <c r="G45" s="290"/>
      <c r="H45" s="291"/>
      <c r="I45" s="286"/>
      <c r="J45" s="290"/>
      <c r="K45" s="291"/>
      <c r="L45" s="286"/>
      <c r="M45" s="290"/>
      <c r="N45" s="291"/>
      <c r="O45" s="286"/>
      <c r="P45" s="290"/>
      <c r="Q45" s="291"/>
      <c r="R45" s="286"/>
      <c r="S45" s="290"/>
      <c r="T45" s="291"/>
      <c r="U45" s="286"/>
      <c r="V45" s="290"/>
      <c r="W45" s="291"/>
      <c r="X45" s="286"/>
      <c r="Y45" s="290"/>
      <c r="Z45" s="291"/>
      <c r="AA45" s="286"/>
      <c r="AB45" s="290"/>
      <c r="AC45" s="291"/>
      <c r="AD45" s="286"/>
      <c r="AE45" s="290"/>
      <c r="AF45" s="291"/>
      <c r="AG45" s="286"/>
      <c r="AH45" s="290"/>
      <c r="AI45" s="292"/>
      <c r="AJ45" s="17"/>
      <c r="AK45" s="274" t="s">
        <v>98</v>
      </c>
      <c r="AL45" s="61"/>
      <c r="AM45" s="275"/>
      <c r="AN45" s="275"/>
      <c r="AO45" s="275"/>
      <c r="AP45" s="275"/>
      <c r="AQ45" s="275"/>
      <c r="AR45" s="275"/>
      <c r="AS45" s="276"/>
      <c r="AT45" s="17"/>
      <c r="AU45" s="270"/>
      <c r="AV45" s="271"/>
      <c r="AW45" s="272">
        <v>6</v>
      </c>
      <c r="AX45" s="272"/>
      <c r="AY45" s="76" t="s">
        <v>99</v>
      </c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277"/>
      <c r="CB45" s="17"/>
    </row>
    <row r="46" spans="1:85" ht="12" customHeight="1" x14ac:dyDescent="0.2">
      <c r="A46" s="288"/>
      <c r="B46" s="289"/>
      <c r="C46" s="289"/>
      <c r="D46" s="290"/>
      <c r="E46" s="291"/>
      <c r="F46" s="286"/>
      <c r="G46" s="290"/>
      <c r="H46" s="291"/>
      <c r="I46" s="286"/>
      <c r="J46" s="290"/>
      <c r="K46" s="291"/>
      <c r="L46" s="286"/>
      <c r="M46" s="290"/>
      <c r="N46" s="291"/>
      <c r="O46" s="286"/>
      <c r="P46" s="290"/>
      <c r="Q46" s="291"/>
      <c r="R46" s="286"/>
      <c r="S46" s="290"/>
      <c r="T46" s="291"/>
      <c r="U46" s="286"/>
      <c r="V46" s="290"/>
      <c r="W46" s="291"/>
      <c r="X46" s="286"/>
      <c r="Y46" s="290"/>
      <c r="Z46" s="291"/>
      <c r="AA46" s="286"/>
      <c r="AB46" s="290"/>
      <c r="AC46" s="291"/>
      <c r="AD46" s="286"/>
      <c r="AE46" s="290"/>
      <c r="AF46" s="291"/>
      <c r="AG46" s="286"/>
      <c r="AH46" s="290"/>
      <c r="AI46" s="292"/>
      <c r="AJ46" s="17"/>
      <c r="AK46" s="274" t="s">
        <v>100</v>
      </c>
      <c r="AL46" s="61"/>
      <c r="AM46" s="275"/>
      <c r="AN46" s="275"/>
      <c r="AO46" s="275"/>
      <c r="AP46" s="275"/>
      <c r="AQ46" s="275"/>
      <c r="AR46" s="275"/>
      <c r="AS46" s="276"/>
      <c r="AT46" s="17"/>
      <c r="AU46" s="270"/>
      <c r="AV46" s="271"/>
      <c r="AW46" s="272">
        <v>7</v>
      </c>
      <c r="AX46" s="272"/>
      <c r="AY46" s="76" t="s">
        <v>101</v>
      </c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277"/>
      <c r="CB46" s="17"/>
    </row>
    <row r="47" spans="1:85" ht="12" customHeight="1" thickBot="1" x14ac:dyDescent="0.25">
      <c r="A47" s="293" t="s">
        <v>102</v>
      </c>
      <c r="B47" s="294"/>
      <c r="C47" s="295"/>
      <c r="D47" s="296"/>
      <c r="E47" s="297"/>
      <c r="F47" s="298"/>
      <c r="G47" s="296"/>
      <c r="H47" s="297"/>
      <c r="I47" s="298"/>
      <c r="J47" s="296"/>
      <c r="K47" s="297"/>
      <c r="L47" s="298"/>
      <c r="M47" s="296"/>
      <c r="N47" s="297"/>
      <c r="O47" s="298"/>
      <c r="P47" s="296"/>
      <c r="Q47" s="297"/>
      <c r="R47" s="298"/>
      <c r="S47" s="296"/>
      <c r="T47" s="297"/>
      <c r="U47" s="298"/>
      <c r="V47" s="296"/>
      <c r="W47" s="297"/>
      <c r="X47" s="298"/>
      <c r="Y47" s="296"/>
      <c r="Z47" s="297"/>
      <c r="AA47" s="298"/>
      <c r="AB47" s="296"/>
      <c r="AC47" s="297"/>
      <c r="AD47" s="298"/>
      <c r="AE47" s="296"/>
      <c r="AF47" s="297"/>
      <c r="AG47" s="298"/>
      <c r="AH47" s="296"/>
      <c r="AI47" s="299"/>
      <c r="AJ47" s="17"/>
      <c r="AK47" s="274" t="s">
        <v>103</v>
      </c>
      <c r="AL47" s="61"/>
      <c r="AM47" s="275"/>
      <c r="AN47" s="275"/>
      <c r="AO47" s="275"/>
      <c r="AP47" s="275"/>
      <c r="AQ47" s="275"/>
      <c r="AR47" s="275"/>
      <c r="AS47" s="276"/>
      <c r="AT47" s="17"/>
      <c r="AU47" s="270"/>
      <c r="AV47" s="271"/>
      <c r="AW47" s="272">
        <v>8</v>
      </c>
      <c r="AX47" s="272"/>
      <c r="AY47" s="76" t="s">
        <v>104</v>
      </c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277"/>
      <c r="CB47" s="17"/>
    </row>
    <row r="48" spans="1:85" ht="12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300"/>
      <c r="K48" s="300"/>
      <c r="L48" s="300"/>
      <c r="M48" s="289"/>
      <c r="N48" s="289"/>
      <c r="O48" s="301"/>
      <c r="P48" s="301"/>
      <c r="Q48" s="301"/>
      <c r="R48" s="301"/>
      <c r="S48" s="301"/>
      <c r="T48" s="301"/>
      <c r="U48" s="301"/>
      <c r="V48" s="301"/>
      <c r="W48" s="302"/>
      <c r="X48" s="302"/>
      <c r="Y48" s="302"/>
      <c r="Z48" s="302"/>
      <c r="AA48" s="302"/>
      <c r="AB48" s="302"/>
      <c r="AC48" s="300"/>
      <c r="AD48" s="300"/>
      <c r="AE48" s="300"/>
      <c r="AF48" s="300"/>
      <c r="AG48" s="300"/>
      <c r="AH48" s="300"/>
      <c r="AI48" s="300"/>
      <c r="AJ48" s="17"/>
      <c r="AK48" s="274" t="s">
        <v>105</v>
      </c>
      <c r="AL48" s="61"/>
      <c r="AM48" s="275"/>
      <c r="AN48" s="275"/>
      <c r="AO48" s="275"/>
      <c r="AP48" s="275"/>
      <c r="AQ48" s="275"/>
      <c r="AR48" s="275"/>
      <c r="AS48" s="276"/>
      <c r="AT48" s="17"/>
      <c r="AU48" s="270"/>
      <c r="AV48" s="271"/>
      <c r="AW48" s="272">
        <v>9</v>
      </c>
      <c r="AX48" s="272"/>
      <c r="AY48" s="76" t="s">
        <v>106</v>
      </c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277"/>
      <c r="CB48" s="17"/>
    </row>
    <row r="49" spans="1:80" ht="12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300"/>
      <c r="K49" s="300"/>
      <c r="L49" s="300"/>
      <c r="M49" s="289"/>
      <c r="N49" s="289"/>
      <c r="O49" s="301"/>
      <c r="P49" s="301"/>
      <c r="Q49" s="301"/>
      <c r="R49" s="301"/>
      <c r="S49" s="301"/>
      <c r="T49" s="301"/>
      <c r="U49" s="301"/>
      <c r="V49" s="301"/>
      <c r="W49" s="302"/>
      <c r="X49" s="302"/>
      <c r="Y49" s="302"/>
      <c r="Z49" s="302"/>
      <c r="AA49" s="302"/>
      <c r="AB49" s="302"/>
      <c r="AC49" s="300"/>
      <c r="AD49" s="300"/>
      <c r="AE49" s="300"/>
      <c r="AF49" s="300"/>
      <c r="AG49" s="300"/>
      <c r="AH49" s="300"/>
      <c r="AI49" s="300"/>
      <c r="AJ49" s="17"/>
      <c r="AK49" s="274" t="s">
        <v>107</v>
      </c>
      <c r="AL49" s="61"/>
      <c r="AM49" s="275"/>
      <c r="AN49" s="275"/>
      <c r="AO49" s="275"/>
      <c r="AP49" s="275"/>
      <c r="AQ49" s="275"/>
      <c r="AR49" s="275"/>
      <c r="AS49" s="276"/>
      <c r="AT49" s="17"/>
      <c r="AU49" s="270"/>
      <c r="AV49" s="271"/>
      <c r="AW49" s="272">
        <v>10</v>
      </c>
      <c r="AX49" s="272"/>
      <c r="AY49" s="76" t="s">
        <v>108</v>
      </c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277"/>
      <c r="CB49" s="17"/>
    </row>
    <row r="50" spans="1:80" ht="12" customHeight="1" thickBot="1" x14ac:dyDescent="0.25">
      <c r="A50" s="15"/>
      <c r="B50" s="15" t="s">
        <v>109</v>
      </c>
      <c r="C50" s="15"/>
      <c r="D50" s="15"/>
      <c r="E50" s="15"/>
      <c r="F50" s="15"/>
      <c r="G50" s="15"/>
      <c r="H50" s="15"/>
      <c r="I50" s="15"/>
      <c r="J50" s="300"/>
      <c r="K50" s="300"/>
      <c r="L50" s="300"/>
      <c r="M50" s="289"/>
      <c r="N50" s="289"/>
      <c r="O50" s="301"/>
      <c r="P50" s="301"/>
      <c r="Q50" s="301"/>
      <c r="R50" s="301"/>
      <c r="S50" s="301"/>
      <c r="T50" s="301"/>
      <c r="U50" s="301"/>
      <c r="V50" s="301"/>
      <c r="W50" s="302"/>
      <c r="X50" s="302"/>
      <c r="Y50" s="302"/>
      <c r="Z50" s="302"/>
      <c r="AA50" s="302"/>
      <c r="AB50" s="302"/>
      <c r="AC50" s="300"/>
      <c r="AD50" s="300"/>
      <c r="AE50" s="300"/>
      <c r="AF50" s="300"/>
      <c r="AG50" s="300"/>
      <c r="AH50" s="300"/>
      <c r="AI50" s="300"/>
      <c r="AJ50" s="17"/>
      <c r="AK50" s="303" t="s">
        <v>110</v>
      </c>
      <c r="AL50" s="304"/>
      <c r="AM50" s="305"/>
      <c r="AN50" s="305"/>
      <c r="AO50" s="305"/>
      <c r="AP50" s="305"/>
      <c r="AQ50" s="305"/>
      <c r="AR50" s="305"/>
      <c r="AS50" s="306"/>
      <c r="AT50" s="17"/>
      <c r="AU50" s="270"/>
      <c r="AV50" s="271"/>
      <c r="AW50" s="272">
        <v>11</v>
      </c>
      <c r="AX50" s="272"/>
      <c r="AY50" s="76" t="s">
        <v>111</v>
      </c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277"/>
      <c r="CB50" s="17"/>
    </row>
    <row r="51" spans="1:80" ht="12" customHeight="1" x14ac:dyDescent="0.2">
      <c r="A51" s="307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  <c r="AA51" s="308"/>
      <c r="AB51" s="308"/>
      <c r="AC51" s="308"/>
      <c r="AD51" s="308"/>
      <c r="AE51" s="308"/>
      <c r="AF51" s="308"/>
      <c r="AG51" s="308"/>
      <c r="AH51" s="308"/>
      <c r="AI51" s="308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270"/>
      <c r="AV51" s="271"/>
      <c r="AW51" s="272">
        <v>12</v>
      </c>
      <c r="AX51" s="272"/>
      <c r="AY51" s="76" t="s">
        <v>112</v>
      </c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277"/>
      <c r="CB51" s="17"/>
    </row>
    <row r="52" spans="1:80" ht="12" customHeight="1" x14ac:dyDescent="0.2">
      <c r="A52" s="307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  <c r="AA52" s="308"/>
      <c r="AB52" s="308"/>
      <c r="AC52" s="308"/>
      <c r="AD52" s="308"/>
      <c r="AE52" s="308"/>
      <c r="AF52" s="308"/>
      <c r="AG52" s="308"/>
      <c r="AH52" s="308"/>
      <c r="AI52" s="308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270"/>
      <c r="AV52" s="271"/>
      <c r="AW52" s="272">
        <v>13</v>
      </c>
      <c r="AX52" s="272"/>
      <c r="AY52" s="76" t="s">
        <v>113</v>
      </c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277"/>
      <c r="CB52" s="17"/>
    </row>
    <row r="53" spans="1:80" ht="12" customHeight="1" x14ac:dyDescent="0.2">
      <c r="A53" s="307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  <c r="AA53" s="308"/>
      <c r="AB53" s="308"/>
      <c r="AC53" s="308"/>
      <c r="AD53" s="308"/>
      <c r="AE53" s="308"/>
      <c r="AF53" s="308"/>
      <c r="AG53" s="308"/>
      <c r="AH53" s="308"/>
      <c r="AI53" s="308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270"/>
      <c r="AV53" s="271"/>
      <c r="AW53" s="272">
        <v>14</v>
      </c>
      <c r="AX53" s="272"/>
      <c r="AY53" s="76" t="s">
        <v>114</v>
      </c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277"/>
      <c r="CB53" s="17"/>
    </row>
    <row r="54" spans="1:80" ht="12" customHeight="1" x14ac:dyDescent="0.2">
      <c r="A54" s="307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8"/>
      <c r="AA54" s="308"/>
      <c r="AB54" s="308"/>
      <c r="AC54" s="308"/>
      <c r="AD54" s="308"/>
      <c r="AE54" s="308"/>
      <c r="AF54" s="308"/>
      <c r="AG54" s="308"/>
      <c r="AH54" s="308"/>
      <c r="AI54" s="308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270"/>
      <c r="AV54" s="271"/>
      <c r="AW54" s="272">
        <v>15</v>
      </c>
      <c r="AX54" s="272"/>
      <c r="AY54" s="76" t="s">
        <v>115</v>
      </c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277"/>
      <c r="CB54" s="17"/>
    </row>
    <row r="55" spans="1:80" ht="12" customHeight="1" x14ac:dyDescent="0.2">
      <c r="A55" s="307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  <c r="AA55" s="308"/>
      <c r="AB55" s="308"/>
      <c r="AC55" s="308"/>
      <c r="AD55" s="308"/>
      <c r="AE55" s="308"/>
      <c r="AF55" s="308"/>
      <c r="AG55" s="308"/>
      <c r="AH55" s="308"/>
      <c r="AI55" s="308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270"/>
      <c r="AV55" s="271"/>
      <c r="AW55" s="272">
        <v>16</v>
      </c>
      <c r="AX55" s="272"/>
      <c r="AY55" s="76" t="s">
        <v>116</v>
      </c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277"/>
      <c r="CB55" s="17"/>
    </row>
    <row r="56" spans="1:80" ht="12" customHeight="1" x14ac:dyDescent="0.2">
      <c r="A56" s="307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270"/>
      <c r="AV56" s="271"/>
      <c r="AW56" s="272">
        <v>17</v>
      </c>
      <c r="AX56" s="272"/>
      <c r="AY56" s="76" t="s">
        <v>117</v>
      </c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277"/>
      <c r="CB56" s="17"/>
    </row>
    <row r="57" spans="1:80" ht="12" customHeight="1" x14ac:dyDescent="0.2">
      <c r="A57" s="307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270"/>
      <c r="AV57" s="271"/>
      <c r="AW57" s="272">
        <v>18</v>
      </c>
      <c r="AX57" s="272"/>
      <c r="AY57" s="76" t="s">
        <v>118</v>
      </c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277"/>
      <c r="CB57" s="17"/>
    </row>
    <row r="58" spans="1:80" ht="12" customHeight="1" x14ac:dyDescent="0.2">
      <c r="A58" s="307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270"/>
      <c r="AV58" s="271"/>
      <c r="AW58" s="272">
        <v>19</v>
      </c>
      <c r="AX58" s="272"/>
      <c r="AY58" s="76" t="s">
        <v>119</v>
      </c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277"/>
      <c r="CB58" s="17"/>
    </row>
    <row r="59" spans="1:80" ht="12" customHeight="1" x14ac:dyDescent="0.2">
      <c r="A59" s="307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270"/>
      <c r="AV59" s="271"/>
      <c r="AW59" s="272">
        <v>20</v>
      </c>
      <c r="AX59" s="272"/>
      <c r="AY59" s="76" t="s">
        <v>120</v>
      </c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277"/>
      <c r="CB59" s="17"/>
    </row>
    <row r="60" spans="1:80" ht="12" customHeight="1" thickBot="1" x14ac:dyDescent="0.25">
      <c r="A60" s="307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309" t="s">
        <v>121</v>
      </c>
      <c r="AV60" s="310"/>
      <c r="AW60" s="310"/>
      <c r="AX60" s="311"/>
      <c r="AY60" s="312" t="s">
        <v>122</v>
      </c>
      <c r="AZ60" s="313"/>
      <c r="BA60" s="313"/>
      <c r="BB60" s="313"/>
      <c r="BC60" s="313"/>
      <c r="BD60" s="313"/>
      <c r="BE60" s="313"/>
      <c r="BF60" s="313"/>
      <c r="BG60" s="313"/>
      <c r="BH60" s="313"/>
      <c r="BI60" s="313"/>
      <c r="BJ60" s="313"/>
      <c r="BK60" s="313"/>
      <c r="BL60" s="313"/>
      <c r="BM60" s="313"/>
      <c r="BN60" s="313"/>
      <c r="BO60" s="313"/>
      <c r="BP60" s="313"/>
      <c r="BQ60" s="313"/>
      <c r="BR60" s="313"/>
      <c r="BS60" s="313"/>
      <c r="BT60" s="313"/>
      <c r="BU60" s="313"/>
      <c r="BV60" s="313"/>
      <c r="BW60" s="313"/>
      <c r="BX60" s="313"/>
      <c r="BY60" s="313"/>
      <c r="BZ60" s="313"/>
      <c r="CA60" s="314"/>
      <c r="CB60" s="17"/>
    </row>
    <row r="61" spans="1:80" ht="12" customHeight="1" x14ac:dyDescent="0.2">
      <c r="A61" s="302"/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  <c r="AA61" s="308"/>
      <c r="AB61" s="308"/>
      <c r="AC61" s="308"/>
      <c r="AD61" s="308"/>
      <c r="AE61" s="308"/>
      <c r="AF61" s="308"/>
      <c r="AG61" s="308"/>
      <c r="AH61" s="308"/>
      <c r="AI61" s="308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</row>
    <row r="62" spans="1:80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</row>
  </sheetData>
  <sheetProtection sheet="1" scenarios="1"/>
  <mergeCells count="322">
    <mergeCell ref="B60:AI60"/>
    <mergeCell ref="AY60:CA60"/>
    <mergeCell ref="B61:AI61"/>
    <mergeCell ref="E62:K62"/>
    <mergeCell ref="V62:AI62"/>
    <mergeCell ref="B58:AI58"/>
    <mergeCell ref="AU58:AV58"/>
    <mergeCell ref="AY58:CA58"/>
    <mergeCell ref="B59:AI59"/>
    <mergeCell ref="AU59:AV59"/>
    <mergeCell ref="AY59:CA59"/>
    <mergeCell ref="B56:AI56"/>
    <mergeCell ref="AU56:AV56"/>
    <mergeCell ref="AY56:CA56"/>
    <mergeCell ref="B57:AI57"/>
    <mergeCell ref="AU57:AV57"/>
    <mergeCell ref="AY57:CA57"/>
    <mergeCell ref="B54:AI54"/>
    <mergeCell ref="AU54:AV54"/>
    <mergeCell ref="AY54:CA54"/>
    <mergeCell ref="B55:AI55"/>
    <mergeCell ref="AU55:AV55"/>
    <mergeCell ref="AY55:CA55"/>
    <mergeCell ref="B52:AI52"/>
    <mergeCell ref="AU52:AV52"/>
    <mergeCell ref="AY52:CA52"/>
    <mergeCell ref="B53:AI53"/>
    <mergeCell ref="AU53:AV53"/>
    <mergeCell ref="AY53:CA53"/>
    <mergeCell ref="AK50:AL50"/>
    <mergeCell ref="AM50:AS50"/>
    <mergeCell ref="AU50:AV50"/>
    <mergeCell ref="AY50:CA50"/>
    <mergeCell ref="B51:AI51"/>
    <mergeCell ref="AU51:AV51"/>
    <mergeCell ref="AY51:CA51"/>
    <mergeCell ref="AK48:AL48"/>
    <mergeCell ref="AM48:AS48"/>
    <mergeCell ref="AU48:AV48"/>
    <mergeCell ref="AY48:CA48"/>
    <mergeCell ref="AK49:AL49"/>
    <mergeCell ref="AM49:AS49"/>
    <mergeCell ref="AU49:AV49"/>
    <mergeCell ref="AY49:CA49"/>
    <mergeCell ref="AK46:AL46"/>
    <mergeCell ref="AM46:AS46"/>
    <mergeCell ref="AU46:AV46"/>
    <mergeCell ref="AY46:CA46"/>
    <mergeCell ref="A47:C47"/>
    <mergeCell ref="AK47:AL47"/>
    <mergeCell ref="AM47:AS47"/>
    <mergeCell ref="AU47:AV47"/>
    <mergeCell ref="AY47:CA47"/>
    <mergeCell ref="AM44:AS44"/>
    <mergeCell ref="AU44:AV44"/>
    <mergeCell ref="AY44:CA44"/>
    <mergeCell ref="AK45:AL45"/>
    <mergeCell ref="AM45:AS45"/>
    <mergeCell ref="AU45:AV45"/>
    <mergeCell ref="AY45:CA45"/>
    <mergeCell ref="AM43:AS43"/>
    <mergeCell ref="AU43:AV43"/>
    <mergeCell ref="AY43:CA43"/>
    <mergeCell ref="D44:E47"/>
    <mergeCell ref="G44:H47"/>
    <mergeCell ref="J44:K47"/>
    <mergeCell ref="M44:N47"/>
    <mergeCell ref="P44:Q47"/>
    <mergeCell ref="S44:T47"/>
    <mergeCell ref="V44:W47"/>
    <mergeCell ref="AB43:AC43"/>
    <mergeCell ref="AD43:AD47"/>
    <mergeCell ref="AE43:AF43"/>
    <mergeCell ref="AG43:AG47"/>
    <mergeCell ref="AH43:AI43"/>
    <mergeCell ref="AK43:AL43"/>
    <mergeCell ref="AB44:AC47"/>
    <mergeCell ref="AE44:AF47"/>
    <mergeCell ref="AH44:AI47"/>
    <mergeCell ref="AK44:AL44"/>
    <mergeCell ref="S43:T43"/>
    <mergeCell ref="U43:U47"/>
    <mergeCell ref="V43:W43"/>
    <mergeCell ref="X43:X47"/>
    <mergeCell ref="Y43:Z43"/>
    <mergeCell ref="AA43:AA47"/>
    <mergeCell ref="Y44:Z47"/>
    <mergeCell ref="J43:K43"/>
    <mergeCell ref="L43:L47"/>
    <mergeCell ref="M43:N43"/>
    <mergeCell ref="O43:O47"/>
    <mergeCell ref="P43:Q43"/>
    <mergeCell ref="R43:R47"/>
    <mergeCell ref="A42:AI42"/>
    <mergeCell ref="AK42:AL42"/>
    <mergeCell ref="AM42:AS42"/>
    <mergeCell ref="AU42:AV42"/>
    <mergeCell ref="AY42:CA42"/>
    <mergeCell ref="A43:C43"/>
    <mergeCell ref="D43:E43"/>
    <mergeCell ref="F43:F47"/>
    <mergeCell ref="G43:H43"/>
    <mergeCell ref="I43:I47"/>
    <mergeCell ref="AH40:AI40"/>
    <mergeCell ref="AU40:AV40"/>
    <mergeCell ref="AK41:AL41"/>
    <mergeCell ref="AM41:AS41"/>
    <mergeCell ref="AU41:AV41"/>
    <mergeCell ref="AY41:CA41"/>
    <mergeCell ref="A39:G39"/>
    <mergeCell ref="H39:L39"/>
    <mergeCell ref="M39:Q39"/>
    <mergeCell ref="X39:AI39"/>
    <mergeCell ref="AK39:AS40"/>
    <mergeCell ref="A40:G40"/>
    <mergeCell ref="H40:L40"/>
    <mergeCell ref="M40:Q40"/>
    <mergeCell ref="X40:AE40"/>
    <mergeCell ref="AF40:AG40"/>
    <mergeCell ref="A37:G37"/>
    <mergeCell ref="H37:L37"/>
    <mergeCell ref="M37:Q37"/>
    <mergeCell ref="A38:G38"/>
    <mergeCell ref="H38:L38"/>
    <mergeCell ref="M38:Q38"/>
    <mergeCell ref="AH35:AI35"/>
    <mergeCell ref="A36:G36"/>
    <mergeCell ref="H36:L36"/>
    <mergeCell ref="M36:Q36"/>
    <mergeCell ref="Z36:AE36"/>
    <mergeCell ref="AF36:AG36"/>
    <mergeCell ref="AH36:AI36"/>
    <mergeCell ref="AK33:AV33"/>
    <mergeCell ref="A34:G34"/>
    <mergeCell ref="H34:Q34"/>
    <mergeCell ref="Z34:AI34"/>
    <mergeCell ref="AK34:AV37"/>
    <mergeCell ref="A35:G35"/>
    <mergeCell ref="H35:L35"/>
    <mergeCell ref="M35:Q35"/>
    <mergeCell ref="Z35:AE35"/>
    <mergeCell ref="AF35:AG35"/>
    <mergeCell ref="A32:G32"/>
    <mergeCell ref="H32:Q32"/>
    <mergeCell ref="S32:Y32"/>
    <mergeCell ref="Z32:AD32"/>
    <mergeCell ref="AE32:AI32"/>
    <mergeCell ref="A33:G33"/>
    <mergeCell ref="H33:Q33"/>
    <mergeCell ref="A30:E30"/>
    <mergeCell ref="G30:Q30"/>
    <mergeCell ref="S30:Y30"/>
    <mergeCell ref="Z30:AI30"/>
    <mergeCell ref="A31:G31"/>
    <mergeCell ref="H31:Q31"/>
    <mergeCell ref="S31:Y31"/>
    <mergeCell ref="Z31:AC31"/>
    <mergeCell ref="AD31:AE31"/>
    <mergeCell ref="AF31:AI31"/>
    <mergeCell ref="Z28:AI28"/>
    <mergeCell ref="AV28:AW28"/>
    <mergeCell ref="S29:Y29"/>
    <mergeCell ref="Z29:AB29"/>
    <mergeCell ref="AC29:AD29"/>
    <mergeCell ref="AE29:AG29"/>
    <mergeCell ref="AH29:AI29"/>
    <mergeCell ref="A28:F28"/>
    <mergeCell ref="G28:I28"/>
    <mergeCell ref="J28:K28"/>
    <mergeCell ref="L28:N28"/>
    <mergeCell ref="O28:P28"/>
    <mergeCell ref="S28:Y28"/>
    <mergeCell ref="Z26:AI26"/>
    <mergeCell ref="A27:F27"/>
    <mergeCell ref="G27:K27"/>
    <mergeCell ref="L27:P27"/>
    <mergeCell ref="S27:Y27"/>
    <mergeCell ref="Z27:AB27"/>
    <mergeCell ref="AC27:AD27"/>
    <mergeCell ref="AE27:AG27"/>
    <mergeCell ref="AH27:AI27"/>
    <mergeCell ref="A25:F25"/>
    <mergeCell ref="G25:K25"/>
    <mergeCell ref="L25:P25"/>
    <mergeCell ref="S25:Y25"/>
    <mergeCell ref="Z25:AI25"/>
    <mergeCell ref="AK25:AW26"/>
    <mergeCell ref="A26:F26"/>
    <mergeCell ref="G26:K26"/>
    <mergeCell ref="L26:P26"/>
    <mergeCell ref="S26:Y26"/>
    <mergeCell ref="AT22:AV22"/>
    <mergeCell ref="AK23:AS23"/>
    <mergeCell ref="AT23:AW23"/>
    <mergeCell ref="A24:P24"/>
    <mergeCell ref="S24:AB24"/>
    <mergeCell ref="AD24:AI24"/>
    <mergeCell ref="AK24:AS24"/>
    <mergeCell ref="AT24:AW24"/>
    <mergeCell ref="AK21:AS21"/>
    <mergeCell ref="AT21:AW21"/>
    <mergeCell ref="A22:C22"/>
    <mergeCell ref="D22:F22"/>
    <mergeCell ref="G22:I22"/>
    <mergeCell ref="J22:L22"/>
    <mergeCell ref="M22:O22"/>
    <mergeCell ref="P22:R22"/>
    <mergeCell ref="S22:V22"/>
    <mergeCell ref="AK22:AS22"/>
    <mergeCell ref="AK20:AW20"/>
    <mergeCell ref="AX20:BA22"/>
    <mergeCell ref="BC20:BS20"/>
    <mergeCell ref="A21:C21"/>
    <mergeCell ref="D21:F21"/>
    <mergeCell ref="G21:I21"/>
    <mergeCell ref="J21:L21"/>
    <mergeCell ref="M21:O21"/>
    <mergeCell ref="P21:R21"/>
    <mergeCell ref="S21:V21"/>
    <mergeCell ref="A19:V19"/>
    <mergeCell ref="A20:C20"/>
    <mergeCell ref="D20:F20"/>
    <mergeCell ref="G20:I20"/>
    <mergeCell ref="J20:L20"/>
    <mergeCell ref="M20:O20"/>
    <mergeCell ref="P20:R20"/>
    <mergeCell ref="S20:V20"/>
    <mergeCell ref="AZ16:BO16"/>
    <mergeCell ref="T17:Y17"/>
    <mergeCell ref="Z17:AD17"/>
    <mergeCell ref="AE17:AI17"/>
    <mergeCell ref="AK17:AS18"/>
    <mergeCell ref="AT17:AY17"/>
    <mergeCell ref="AZ17:BO18"/>
    <mergeCell ref="AT18:AY18"/>
    <mergeCell ref="AE16:AG16"/>
    <mergeCell ref="AH16:AI16"/>
    <mergeCell ref="AK16:AM16"/>
    <mergeCell ref="AN16:AP16"/>
    <mergeCell ref="AQ16:AS16"/>
    <mergeCell ref="AT16:AY16"/>
    <mergeCell ref="AN15:AP15"/>
    <mergeCell ref="AQ15:AS15"/>
    <mergeCell ref="AT15:AY15"/>
    <mergeCell ref="AZ15:BG15"/>
    <mergeCell ref="BH15:BO15"/>
    <mergeCell ref="A16:F16"/>
    <mergeCell ref="G16:P16"/>
    <mergeCell ref="T16:Y16"/>
    <mergeCell ref="Z16:AB16"/>
    <mergeCell ref="AC16:AD16"/>
    <mergeCell ref="A15:F15"/>
    <mergeCell ref="G15:P15"/>
    <mergeCell ref="T15:Y15"/>
    <mergeCell ref="Z15:AD15"/>
    <mergeCell ref="AE15:AI15"/>
    <mergeCell ref="AK15:AM15"/>
    <mergeCell ref="AK14:AM14"/>
    <mergeCell ref="AN14:AP14"/>
    <mergeCell ref="AQ14:AS14"/>
    <mergeCell ref="AT14:AY14"/>
    <mergeCell ref="AZ14:BG14"/>
    <mergeCell ref="BH14:BO14"/>
    <mergeCell ref="AN13:AP13"/>
    <mergeCell ref="AQ13:AS13"/>
    <mergeCell ref="AT13:AY13"/>
    <mergeCell ref="AZ13:BG13"/>
    <mergeCell ref="BH13:BO13"/>
    <mergeCell ref="A14:F14"/>
    <mergeCell ref="G14:P14"/>
    <mergeCell ref="T14:Y14"/>
    <mergeCell ref="Z14:AD14"/>
    <mergeCell ref="AE14:AI14"/>
    <mergeCell ref="AQ12:AS12"/>
    <mergeCell ref="AT12:AY12"/>
    <mergeCell ref="AZ12:BG12"/>
    <mergeCell ref="BH12:BO12"/>
    <mergeCell ref="A13:F13"/>
    <mergeCell ref="G13:P13"/>
    <mergeCell ref="T13:Y13"/>
    <mergeCell ref="Z13:AD13"/>
    <mergeCell ref="AE13:AI13"/>
    <mergeCell ref="AK13:AM13"/>
    <mergeCell ref="A11:P11"/>
    <mergeCell ref="T11:AI11"/>
    <mergeCell ref="AK11:BO11"/>
    <mergeCell ref="A12:F12"/>
    <mergeCell ref="G12:P12"/>
    <mergeCell ref="T12:Y12"/>
    <mergeCell ref="Z12:AD12"/>
    <mergeCell ref="AE12:AI12"/>
    <mergeCell ref="AK12:AM12"/>
    <mergeCell ref="AN12:AP12"/>
    <mergeCell ref="AK8:AO8"/>
    <mergeCell ref="AP8:AT8"/>
    <mergeCell ref="AU8:AY8"/>
    <mergeCell ref="A9:E9"/>
    <mergeCell ref="F9:P9"/>
    <mergeCell ref="T9:X9"/>
    <mergeCell ref="Y9:AI9"/>
    <mergeCell ref="AK9:AO9"/>
    <mergeCell ref="AP9:AT9"/>
    <mergeCell ref="AU9:AY9"/>
    <mergeCell ref="AK6:AO6"/>
    <mergeCell ref="AP6:AT6"/>
    <mergeCell ref="AU6:AY6"/>
    <mergeCell ref="A7:E7"/>
    <mergeCell ref="F7:P7"/>
    <mergeCell ref="T7:X7"/>
    <mergeCell ref="Y7:AI7"/>
    <mergeCell ref="AK7:AO7"/>
    <mergeCell ref="AP7:AT7"/>
    <mergeCell ref="AU7:AY7"/>
    <mergeCell ref="AJ1:CB1"/>
    <mergeCell ref="AK3:AY3"/>
    <mergeCell ref="AK4:AO4"/>
    <mergeCell ref="AP4:AT4"/>
    <mergeCell ref="AU4:AY4"/>
    <mergeCell ref="M5:AI5"/>
    <mergeCell ref="AK5:AO5"/>
    <mergeCell ref="AP5:AT5"/>
    <mergeCell ref="AU5:AY5"/>
  </mergeCells>
  <conditionalFormatting sqref="AK34">
    <cfRule type="notContainsBlanks" dxfId="264" priority="32">
      <formula>LEN(TRIM(AK34))&gt;0</formula>
    </cfRule>
  </conditionalFormatting>
  <conditionalFormatting sqref="F43:AG47">
    <cfRule type="containsBlanks" dxfId="263" priority="31">
      <formula>LEN(TRIM(F43))=0</formula>
    </cfRule>
  </conditionalFormatting>
  <conditionalFormatting sqref="D44:E47">
    <cfRule type="containsBlanks" dxfId="262" priority="30">
      <formula>LEN(TRIM(D44))=0</formula>
    </cfRule>
  </conditionalFormatting>
  <conditionalFormatting sqref="AH44:AI47 AE44:AF47 AB44:AC47 Y44:Z47 V44:W47 S44:T47 P44:Q47 M44:N47 J44:K47 G44:H47 D44:E47">
    <cfRule type="expression" dxfId="261" priority="29">
      <formula>D$43&lt;&gt;""</formula>
    </cfRule>
  </conditionalFormatting>
  <conditionalFormatting sqref="D44:E47 G44:H47 J44:K47 M44:N47 P44:Q47 S44:T47 V44:W47 Y44:Z47 AB44:AC47 AE44:AF47 AH44:AI47">
    <cfRule type="notContainsBlanks" dxfId="260" priority="28">
      <formula>LEN(TRIM(D44))&gt;0</formula>
    </cfRule>
  </conditionalFormatting>
  <conditionalFormatting sqref="F43:F47 I43:I47 L43:L47 O43:O47 R43:R47 U43:U47 X43:X47 AA43:AA47 AD43:AD47 AG43:AG47 AM41:AS50">
    <cfRule type="notContainsBlanks" dxfId="259" priority="27">
      <formula>LEN(TRIM(F41))&gt;0</formula>
    </cfRule>
  </conditionalFormatting>
  <conditionalFormatting sqref="AZ13:BO15">
    <cfRule type="notContainsBlanks" dxfId="258" priority="26">
      <formula>LEN(TRIM(AZ13))&gt;0</formula>
    </cfRule>
  </conditionalFormatting>
  <conditionalFormatting sqref="V62:AI62 E62:K62 H40:L40 H37:L37 H36:Q36 H31:Q34 Z32:AD32 AF31:AI31 Z31:AC31 Z30:AI30 Z28:AI28 Z27:AB27 L28:N28 G26:P27 G28:I28 S22:V22 M21:V21 D21:L22 G12:P16 Z17:AI17 AE16:AG16 AE12:AI15 Z16:AB16 Z13:AD15 Y9:AI9 Y7:AI7 F9:P9 AN13:AS15 F7:P7 AT14 AT16 Z12 AT18 AE27:AG27 AE29:AG29 Z29:AB29 Z25:AI26 M22:O22 AF40:AH40 AF35:AG35">
    <cfRule type="containsBlanks" dxfId="257" priority="25">
      <formula>LEN(TRIM(D7))=0</formula>
    </cfRule>
  </conditionalFormatting>
  <conditionalFormatting sqref="AT22:AV22 AT21:AW21 M37:Q40 AN16:AS16 AT23:AW24">
    <cfRule type="containsText" dxfId="256" priority="24" operator="containsText" text="CALC.">
      <formula>NOT(ISERROR(SEARCH("CALC.",M16)))</formula>
    </cfRule>
  </conditionalFormatting>
  <conditionalFormatting sqref="S26:AI32 AK21:AW23 AK25:AW26 AT24:AW24">
    <cfRule type="expression" dxfId="255" priority="23">
      <formula>$Z$25="Direct Drive"</formula>
    </cfRule>
  </conditionalFormatting>
  <conditionalFormatting sqref="S28:Y28 S30:Y30 S27:AG27 S29:AG29 S31:AE31 S26:Y26 AK21:AS23">
    <cfRule type="expression" dxfId="254" priority="22">
      <formula>$Z$25="Direct Drive"</formula>
    </cfRule>
  </conditionalFormatting>
  <conditionalFormatting sqref="S32:Y32">
    <cfRule type="expression" dxfId="253" priority="21">
      <formula>$Z$25="Direct Drive"</formula>
    </cfRule>
  </conditionalFormatting>
  <conditionalFormatting sqref="Z13:AD16">
    <cfRule type="expression" dxfId="252" priority="20">
      <formula>$Z$12="N/A"</formula>
    </cfRule>
  </conditionalFormatting>
  <conditionalFormatting sqref="Z17:AD17">
    <cfRule type="expression" dxfId="251" priority="19">
      <formula>$Z$12="N/A"</formula>
    </cfRule>
  </conditionalFormatting>
  <conditionalFormatting sqref="AE13:AI16">
    <cfRule type="expression" dxfId="250" priority="18">
      <formula>$AE$12="N/A"</formula>
    </cfRule>
  </conditionalFormatting>
  <conditionalFormatting sqref="AE17:AI17">
    <cfRule type="expression" dxfId="249" priority="17">
      <formula>$AE$12="N/A"</formula>
    </cfRule>
  </conditionalFormatting>
  <conditionalFormatting sqref="Z26:AI26 AH27:AI27 Z28:AI28 AH29:AI29 Z30:AI30 AF31:AI31 AT21:AW24">
    <cfRule type="expression" dxfId="248" priority="16">
      <formula>$Z$25="Direct Drive"</formula>
    </cfRule>
  </conditionalFormatting>
  <conditionalFormatting sqref="P22:R22">
    <cfRule type="expression" dxfId="247" priority="14">
      <formula>$P$22&gt;$H$33</formula>
    </cfRule>
    <cfRule type="containsText" dxfId="246" priority="15" operator="containsText" text="CALC.">
      <formula>NOT(ISERROR(SEARCH("CALC.",P22)))</formula>
    </cfRule>
  </conditionalFormatting>
  <conditionalFormatting sqref="G30">
    <cfRule type="containsBlanks" dxfId="245" priority="13">
      <formula>LEN(TRIM(G30))=0</formula>
    </cfRule>
  </conditionalFormatting>
  <conditionalFormatting sqref="D43:E43">
    <cfRule type="containsBlanks" dxfId="244" priority="12">
      <formula>LEN(TRIM(D43))=0</formula>
    </cfRule>
  </conditionalFormatting>
  <conditionalFormatting sqref="D43:E43">
    <cfRule type="containsBlanks" dxfId="243" priority="11">
      <formula>LEN(TRIM(D43))=0</formula>
    </cfRule>
  </conditionalFormatting>
  <conditionalFormatting sqref="AK14:AS16 AZ12:BO18 AT12:AY16">
    <cfRule type="expression" dxfId="242" priority="10">
      <formula>$AT$18="Single Phase"</formula>
    </cfRule>
  </conditionalFormatting>
  <conditionalFormatting sqref="AU40:AW59">
    <cfRule type="expression" dxfId="241" priority="9">
      <formula>NOT(ISBLANK($AU40))</formula>
    </cfRule>
  </conditionalFormatting>
  <conditionalFormatting sqref="AF40:AI40">
    <cfRule type="expression" dxfId="240" priority="8">
      <formula>$X$40="FIXED SPEED"</formula>
    </cfRule>
  </conditionalFormatting>
  <conditionalFormatting sqref="X40">
    <cfRule type="containsBlanks" dxfId="239" priority="7">
      <formula>LEN(TRIM(X40))=0</formula>
    </cfRule>
  </conditionalFormatting>
  <conditionalFormatting sqref="AT24:AW24">
    <cfRule type="expression" dxfId="238" priority="6">
      <formula>IF(#REF!&lt;&gt;"CALC.",$M$36&lt;#REF!)</formula>
    </cfRule>
  </conditionalFormatting>
  <conditionalFormatting sqref="AX41:CA60">
    <cfRule type="expression" dxfId="237" priority="5">
      <formula>NOT(ISBLANK($AU40))</formula>
    </cfRule>
  </conditionalFormatting>
  <conditionalFormatting sqref="AK24:AS24">
    <cfRule type="expression" dxfId="236" priority="4">
      <formula>$Z$25="Direct Drive"</formula>
    </cfRule>
  </conditionalFormatting>
  <conditionalFormatting sqref="AK24:AS24">
    <cfRule type="expression" dxfId="235" priority="3">
      <formula>$Z$25="Direct Drive"</formula>
    </cfRule>
  </conditionalFormatting>
  <conditionalFormatting sqref="AH43:AI47">
    <cfRule type="containsBlanks" dxfId="234" priority="2">
      <formula>LEN(TRIM(AH43))=0</formula>
    </cfRule>
  </conditionalFormatting>
  <conditionalFormatting sqref="AF36:AG36">
    <cfRule type="containsBlanks" dxfId="233" priority="1">
      <formula>LEN(TRIM(AF36))=0</formula>
    </cfRule>
  </conditionalFormatting>
  <dataValidations count="31">
    <dataValidation type="whole" allowBlank="1" showInputMessage="1" showErrorMessage="1" error="This Remarks section is limited to 10." sqref="A51:A61" xr:uid="{BBF56121-E0F6-4261-9B49-55DE3420B820}">
      <formula1>1</formula1>
      <formula2>100</formula2>
    </dataValidation>
    <dataValidation type="list" allowBlank="1" showInputMessage="1" showErrorMessage="1" sqref="X40" xr:uid="{0AA5F887-20B2-4809-A943-8C4CAE614440}">
      <formula1>"VFD SETTING, ECM SETTING, FIXED SPEED"</formula1>
    </dataValidation>
    <dataValidation type="list" allowBlank="1" showInputMessage="1" showErrorMessage="1" sqref="AM41:AS50" xr:uid="{957633BC-8E1C-4879-89B4-B6AFF0CB47A3}">
      <formula1>"Air Blender,Cooling Coil,Desiccant Wheel,Elec. Heat,Exhaust Air Damper,Exhaust Fan,Final Filter,Gas Heating,Heat Recovery Core,Humidifier,HHW Coil,Outside Air Damper,Pre Filter,Relief Air Damper,Return Damper,Return Fan,Steam Coil,Supply Damper,Supply Fan"</formula1>
    </dataValidation>
    <dataValidation allowBlank="1" showInputMessage="1" promptTitle="BHP Calc Info" prompt="If Single Phase, BHP=# of Motors * (HP*Amps*Volts)/(NP Amps*NP Volts)_x000a__x000a_If Three Phase, BHP=# of Motors * (Avg. Amps*Avg. Volts*Motor Eff.*Power Factor*1.73)/746" sqref="P22:R22" xr:uid="{2D2BDFFA-1F4F-4958-9EB3-B31D7B6396D4}"/>
    <dataValidation type="list" allowBlank="1" showInputMessage="1" showErrorMessage="1" sqref="AH40:AI40" xr:uid="{680B24BA-DDEE-4B7C-B919-D5F07BCF8697}">
      <formula1>"Hz, %"</formula1>
    </dataValidation>
    <dataValidation type="list" allowBlank="1" showInputMessage="1" sqref="H33:Q33" xr:uid="{E0388A7E-4B13-4856-B276-EBF211B912F5}">
      <formula1>".17,.25,.33,.5,.75,1,2,3,5,7.5,10,15,20,25,30,40,50,60,75,100,125,150,200"</formula1>
    </dataValidation>
    <dataValidation type="list" allowBlank="1" showInputMessage="1" showErrorMessage="1" promptTitle="Phase Selection" prompt="Select Single or Three Phase" sqref="AT18:AY18" xr:uid="{187999EC-9DFE-4103-B902-D2856AA9BD38}">
      <formula1>"Single Phase, Three Phase"</formula1>
    </dataValidation>
    <dataValidation type="list" allowBlank="1" showInputMessage="1" showErrorMessage="1" prompt="See Internal Use Area on right for assistance determining fan rotation." sqref="S21:V22" xr:uid="{0B5B0040-7124-4597-A14A-3DAECA5833CA}">
      <formula1>"CW, CCW,'---"</formula1>
    </dataValidation>
    <dataValidation type="list" allowBlank="1" showInputMessage="1" sqref="G13:P13" xr:uid="{7F50F285-40E5-47FE-8ADD-D660934EFF6F}">
      <formula1>"HDT,HBT,VBT,VDT"</formula1>
    </dataValidation>
    <dataValidation type="list" allowBlank="1" showInputMessage="1" sqref="H31:Q31" xr:uid="{F6336271-BC42-4946-9CA6-FEB78E4F1835}">
      <formula1>"Baldor,Dayton,Emmerson,FASCO,GE,GENTEQ,Marathon,Trane,WEG,Westinghouse"</formula1>
    </dataValidation>
    <dataValidation type="list" allowBlank="1" showInputMessage="1" sqref="Z12:AI12" xr:uid="{0F0E21E1-6661-4B44-86E5-10F9049B6A66}">
      <formula1>"PRE FILTER,FINAL FILTER,N/A"</formula1>
    </dataValidation>
    <dataValidation type="list" allowBlank="1" showInputMessage="1" sqref="Z17:AI17" xr:uid="{29BD55A3-CFF7-4FA8-9C39-19DCCCB5F9A3}">
      <formula1>"Clean,Slightly Dirty, Dirty"</formula1>
    </dataValidation>
    <dataValidation type="list" allowBlank="1" showInputMessage="1" sqref="Z15:AI15" xr:uid="{EAD8C355-1559-4226-80DE-3342D18B342D}">
      <formula1>"Bag,Box,Disposable,Electrostatic,HEPA,Fibrous,Pleated,Washable"</formula1>
    </dataValidation>
    <dataValidation type="list" allowBlank="1" showInputMessage="1" showErrorMessage="1" sqref="AH43:AI43" xr:uid="{E4AAA4F9-E701-455B-89E6-7262D18908BE}">
      <formula1>"K"</formula1>
    </dataValidation>
    <dataValidation allowBlank="1" showInputMessage="1" promptTitle="External Static Pressure" prompt="ESP = The first external pressure measurement (return before any apparatus) + the final external pressure measurement (discharge after any apparatus)." sqref="J22:L22" xr:uid="{11FC313C-FD7B-45E3-9034-6131ABE2947B}"/>
    <dataValidation type="list" allowBlank="1" showInputMessage="1" showErrorMessage="1" sqref="D43:E43" xr:uid="{EFA7AE25-1703-4BB2-B1FA-92DEEAF28EED}">
      <formula1>"A"</formula1>
    </dataValidation>
    <dataValidation type="list" allowBlank="1" showInputMessage="1" showErrorMessage="1" sqref="G43:H43" xr:uid="{2ED65A68-6AA8-44A5-B5C5-6CDD5912FEBF}">
      <formula1>"B"</formula1>
    </dataValidation>
    <dataValidation type="list" allowBlank="1" showInputMessage="1" showErrorMessage="1" sqref="J43:K43" xr:uid="{8A24DE93-FB30-420A-8B24-A9ECD5BE7C04}">
      <formula1>"C"</formula1>
    </dataValidation>
    <dataValidation type="list" allowBlank="1" showInputMessage="1" showErrorMessage="1" sqref="M43:N43" xr:uid="{CE2F52DF-9966-4C3C-96A3-D393666014DD}">
      <formula1>"D"</formula1>
    </dataValidation>
    <dataValidation type="list" allowBlank="1" showInputMessage="1" showErrorMessage="1" sqref="P43:Q43" xr:uid="{BC7C6A85-3A1E-49C2-92DA-46605E6CC097}">
      <formula1>"E"</formula1>
    </dataValidation>
    <dataValidation type="list" allowBlank="1" showInputMessage="1" showErrorMessage="1" sqref="S43:T43" xr:uid="{D21339C3-DF75-465D-9F65-CDD89EB8AC53}">
      <formula1>"F"</formula1>
    </dataValidation>
    <dataValidation type="list" allowBlank="1" showInputMessage="1" showErrorMessage="1" sqref="V43:W43" xr:uid="{C733B328-B7C8-4C44-A477-5D6E4AE506C3}">
      <formula1>"G"</formula1>
    </dataValidation>
    <dataValidation type="list" allowBlank="1" showInputMessage="1" showErrorMessage="1" sqref="Y43:Z43" xr:uid="{407457F8-93FD-4430-AD25-92A8FEF048A2}">
      <formula1>"H"</formula1>
    </dataValidation>
    <dataValidation type="list" allowBlank="1" showInputMessage="1" showErrorMessage="1" sqref="AB43:AC43" xr:uid="{DA6DC310-8CF8-45CE-B0A1-295A2B4ECCB6}">
      <formula1>"I"</formula1>
    </dataValidation>
    <dataValidation type="list" allowBlank="1" showInputMessage="1" showErrorMessage="1" sqref="AE43:AF43" xr:uid="{A0E8571A-1DCE-420D-BFAB-D05DDFAD5BC4}">
      <formula1>"J"</formula1>
    </dataValidation>
    <dataValidation allowBlank="1" showInputMessage="1" showErrorMessage="1" prompt="If PF is unattainable use .80" sqref="AT16:AY16" xr:uid="{921BAF97-F8CF-4282-947C-12E974B7765E}"/>
    <dataValidation allowBlank="1" showInputMessage="1" showErrorMessage="1" prompt="If EFF is unatainable use .90" sqref="AT14:AY14" xr:uid="{A09C5B7F-EC33-4A27-9F0B-9EAAB2393421}"/>
    <dataValidation type="list" allowBlank="1" showInputMessage="1" sqref="Z28:AI28 Z26:AI26" xr:uid="{BD6725CA-014D-4147-A5FB-F798487AF1CF}">
      <formula1>"Browning,Campbell,Congress,Dayton,Fenner Drives, TB Wood's"</formula1>
    </dataValidation>
    <dataValidation type="list" allowBlank="1" showInputMessage="1" showErrorMessage="1" sqref="Z25:AI25" xr:uid="{485AB2C3-C36F-46ED-8D83-CDF9AB16226A}">
      <formula1>"Belt Drive,Direct Drive"</formula1>
    </dataValidation>
    <dataValidation allowBlank="1" showInputMessage="1" showErrorMessage="1" prompt="Typical Service Factor is 1.15. If unknown then use '---" sqref="H34:Q34" xr:uid="{4B168523-47BC-47DE-B5DE-BA91B507C2DB}"/>
    <dataValidation type="list" allowBlank="1" showInputMessage="1" sqref="G30:Q30" xr:uid="{B7FB76E4-9ED1-494A-B42A-6086EA947DF6}">
      <formula1>"1,2,3,4,6,8"</formula1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1954-B9E4-493E-BBB2-5B4E844F665B}">
  <sheetPr codeName="Sheet3">
    <pageSetUpPr fitToPage="1"/>
  </sheetPr>
  <dimension ref="A1:BV62"/>
  <sheetViews>
    <sheetView zoomScaleNormal="100" workbookViewId="0">
      <selection sqref="A1:C1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s="319" customFormat="1" ht="12" customHeight="1" x14ac:dyDescent="0.25">
      <c r="A1" s="317"/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  <c r="AX1" s="318"/>
      <c r="AY1" s="318"/>
      <c r="AZ1" s="318"/>
      <c r="BA1" s="318"/>
      <c r="BB1" s="318"/>
      <c r="BC1" s="318"/>
      <c r="BD1" s="318"/>
      <c r="BE1" s="318"/>
      <c r="BF1" s="318"/>
      <c r="BG1" s="318"/>
      <c r="BH1" s="318"/>
      <c r="BI1" s="318"/>
      <c r="BJ1" s="318"/>
      <c r="BK1" s="318"/>
      <c r="BL1" s="318"/>
      <c r="BM1" s="318"/>
      <c r="BN1" s="318"/>
      <c r="BO1" s="318"/>
      <c r="BP1" s="318"/>
      <c r="BQ1" s="318"/>
      <c r="BR1" s="318"/>
      <c r="BS1" s="318"/>
    </row>
    <row r="2" spans="1:7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7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71" ht="9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71" ht="8.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20"/>
      <c r="N5" s="320"/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N5" s="5"/>
      <c r="AO5" s="5"/>
      <c r="AP5" s="5"/>
    </row>
    <row r="6" spans="1:71" ht="15" customHeight="1" x14ac:dyDescent="0.2">
      <c r="A6" s="321" t="s">
        <v>131</v>
      </c>
      <c r="B6" s="322"/>
      <c r="C6" s="322"/>
      <c r="D6" s="322"/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  <c r="AA6" s="322"/>
      <c r="AB6" s="322"/>
      <c r="AC6" s="322"/>
      <c r="AD6" s="322"/>
      <c r="AE6" s="322"/>
      <c r="AF6" s="322"/>
      <c r="AG6" s="322"/>
      <c r="AH6" s="322"/>
      <c r="AI6" s="322"/>
      <c r="AN6" s="5"/>
      <c r="AO6" s="5"/>
      <c r="AP6" s="5"/>
    </row>
    <row r="7" spans="1:71" ht="13.5" customHeight="1" x14ac:dyDescent="0.2">
      <c r="A7" s="322"/>
      <c r="B7" s="322"/>
      <c r="C7" s="322"/>
      <c r="D7" s="322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  <c r="AA7" s="322"/>
      <c r="AB7" s="322"/>
      <c r="AC7" s="322"/>
      <c r="AD7" s="322"/>
      <c r="AE7" s="322"/>
      <c r="AF7" s="322"/>
      <c r="AG7" s="322"/>
      <c r="AH7" s="322"/>
      <c r="AI7" s="322"/>
      <c r="AN7" s="5"/>
      <c r="AO7" s="5"/>
      <c r="AP7" s="5"/>
    </row>
    <row r="8" spans="1:71" ht="12" customHeight="1" x14ac:dyDescent="0.2">
      <c r="A8" s="322"/>
      <c r="B8" s="322"/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  <c r="AA8" s="322"/>
      <c r="AB8" s="322"/>
      <c r="AC8" s="322"/>
      <c r="AD8" s="322"/>
      <c r="AE8" s="322"/>
      <c r="AF8" s="322"/>
      <c r="AG8" s="322"/>
      <c r="AH8" s="322"/>
      <c r="AI8" s="322"/>
      <c r="AN8" s="5"/>
      <c r="AO8" s="5"/>
      <c r="AP8" s="5"/>
      <c r="AQ8" s="8"/>
      <c r="AR8" s="8"/>
      <c r="AS8" s="8"/>
    </row>
    <row r="9" spans="1:71" ht="12" customHeight="1" x14ac:dyDescent="0.2">
      <c r="A9" s="322"/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22"/>
      <c r="AG9" s="322"/>
      <c r="AH9" s="322"/>
      <c r="AI9" s="322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71" ht="12" customHeight="1" x14ac:dyDescent="0.2">
      <c r="A10" s="322"/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  <c r="AA10" s="322"/>
      <c r="AB10" s="322"/>
      <c r="AC10" s="322"/>
      <c r="AD10" s="322"/>
      <c r="AE10" s="322"/>
      <c r="AF10" s="322"/>
      <c r="AG10" s="322"/>
      <c r="AH10" s="322"/>
      <c r="AI10" s="322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71" ht="14.25" customHeight="1" x14ac:dyDescent="0.2">
      <c r="A11" s="322"/>
      <c r="B11" s="322"/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322"/>
      <c r="AD11" s="322"/>
      <c r="AE11" s="322"/>
      <c r="AF11" s="322"/>
      <c r="AG11" s="322"/>
      <c r="AH11" s="322"/>
      <c r="AI11" s="322"/>
    </row>
    <row r="12" spans="1:71" ht="12.75" customHeight="1" x14ac:dyDescent="0.2">
      <c r="A12" s="322"/>
      <c r="B12" s="322"/>
      <c r="C12" s="322"/>
      <c r="D12" s="322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322"/>
      <c r="AD12" s="322"/>
      <c r="AE12" s="322"/>
      <c r="AF12" s="322"/>
      <c r="AG12" s="322"/>
      <c r="AH12" s="322"/>
      <c r="AI12" s="322"/>
    </row>
    <row r="13" spans="1:71" ht="12.75" customHeight="1" x14ac:dyDescent="0.2">
      <c r="A13" s="322"/>
      <c r="B13" s="322"/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2"/>
      <c r="AC13" s="322"/>
      <c r="AD13" s="322"/>
      <c r="AE13" s="322"/>
      <c r="AF13" s="322"/>
      <c r="AG13" s="322"/>
      <c r="AH13" s="322"/>
      <c r="AI13" s="32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71" ht="12.75" customHeight="1" x14ac:dyDescent="0.2">
      <c r="A14" s="322"/>
      <c r="B14" s="322"/>
      <c r="C14" s="322"/>
      <c r="D14" s="322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322"/>
      <c r="AD14" s="322"/>
      <c r="AE14" s="322"/>
      <c r="AF14" s="322"/>
      <c r="AG14" s="322"/>
      <c r="AH14" s="322"/>
      <c r="AI14" s="322"/>
      <c r="AT14" s="10"/>
      <c r="AU14" s="10"/>
      <c r="AV14" s="10"/>
      <c r="AW14" s="10"/>
    </row>
    <row r="15" spans="1:71" ht="12" customHeight="1" x14ac:dyDescent="0.2">
      <c r="A15" s="322"/>
      <c r="B15" s="322"/>
      <c r="C15" s="322"/>
      <c r="D15" s="322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  <c r="AH15" s="322"/>
      <c r="AI15" s="322"/>
      <c r="AT15" s="11"/>
      <c r="AU15" s="11"/>
      <c r="AV15" s="11"/>
      <c r="AW15" s="11"/>
    </row>
    <row r="16" spans="1:71" ht="12.75" customHeight="1" x14ac:dyDescent="0.2">
      <c r="A16" s="322"/>
      <c r="B16" s="322"/>
      <c r="C16" s="322"/>
      <c r="D16" s="322"/>
      <c r="E16" s="322"/>
      <c r="F16" s="322"/>
      <c r="G16" s="322"/>
      <c r="H16" s="322"/>
      <c r="I16" s="322"/>
      <c r="J16" s="322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322"/>
      <c r="AD16" s="322"/>
      <c r="AE16" s="322"/>
      <c r="AF16" s="322"/>
      <c r="AG16" s="322"/>
      <c r="AH16" s="322"/>
      <c r="AI16" s="322"/>
      <c r="AT16" s="8"/>
      <c r="AU16" s="8"/>
      <c r="AV16" s="8"/>
      <c r="AW16" s="8"/>
    </row>
    <row r="17" spans="1:35" ht="12" customHeight="1" x14ac:dyDescent="0.2">
      <c r="A17" s="322"/>
      <c r="B17" s="322"/>
      <c r="C17" s="322"/>
      <c r="D17" s="322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2"/>
      <c r="AF17" s="322"/>
      <c r="AG17" s="322"/>
      <c r="AH17" s="322"/>
      <c r="AI17" s="322"/>
    </row>
    <row r="18" spans="1:35" ht="12" customHeight="1" x14ac:dyDescent="0.2">
      <c r="A18" s="322"/>
      <c r="B18" s="322"/>
      <c r="C18" s="322"/>
      <c r="D18" s="322"/>
      <c r="E18" s="322"/>
      <c r="F18" s="322"/>
      <c r="G18" s="322"/>
      <c r="H18" s="322"/>
      <c r="I18" s="322"/>
      <c r="J18" s="322"/>
      <c r="K18" s="322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322"/>
      <c r="AD18" s="322"/>
      <c r="AE18" s="322"/>
      <c r="AF18" s="322"/>
      <c r="AG18" s="322"/>
      <c r="AH18" s="322"/>
      <c r="AI18" s="322"/>
    </row>
    <row r="19" spans="1:35" ht="12" customHeight="1" x14ac:dyDescent="0.2">
      <c r="A19" s="322"/>
      <c r="B19" s="322"/>
      <c r="C19" s="322"/>
      <c r="D19" s="322"/>
      <c r="E19" s="322"/>
      <c r="F19" s="322"/>
      <c r="G19" s="322"/>
      <c r="H19" s="322"/>
      <c r="I19" s="322"/>
      <c r="J19" s="322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</row>
    <row r="20" spans="1:35" ht="12" customHeight="1" x14ac:dyDescent="0.2">
      <c r="A20" s="322"/>
      <c r="B20" s="322"/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322"/>
      <c r="AI20" s="322"/>
    </row>
    <row r="21" spans="1:35" ht="12" customHeight="1" x14ac:dyDescent="0.2">
      <c r="A21" s="322"/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</row>
    <row r="22" spans="1:35" ht="12" customHeight="1" x14ac:dyDescent="0.2">
      <c r="A22" s="322"/>
      <c r="B22" s="322"/>
      <c r="C22" s="322"/>
      <c r="D22" s="322"/>
      <c r="E22" s="322"/>
      <c r="F22" s="322"/>
      <c r="G22" s="322"/>
      <c r="H22" s="322"/>
      <c r="I22" s="322"/>
      <c r="J22" s="322"/>
      <c r="K22" s="322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  <c r="AA22" s="322"/>
      <c r="AB22" s="322"/>
      <c r="AC22" s="322"/>
      <c r="AD22" s="322"/>
      <c r="AE22" s="322"/>
      <c r="AF22" s="322"/>
      <c r="AG22" s="322"/>
      <c r="AH22" s="322"/>
      <c r="AI22" s="322"/>
    </row>
    <row r="23" spans="1:35" ht="12" customHeight="1" x14ac:dyDescent="0.2">
      <c r="A23" s="322"/>
      <c r="B23" s="322"/>
      <c r="C23" s="322"/>
      <c r="D23" s="322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322"/>
      <c r="AF23" s="322"/>
      <c r="AG23" s="322"/>
      <c r="AH23" s="322"/>
      <c r="AI23" s="322"/>
    </row>
    <row r="24" spans="1:35" ht="12" customHeight="1" x14ac:dyDescent="0.2">
      <c r="A24" s="322"/>
      <c r="B24" s="322"/>
      <c r="C24" s="322"/>
      <c r="D24" s="32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  <c r="AA24" s="322"/>
      <c r="AB24" s="322"/>
      <c r="AC24" s="322"/>
      <c r="AD24" s="322"/>
      <c r="AE24" s="322"/>
      <c r="AF24" s="322"/>
      <c r="AG24" s="322"/>
      <c r="AH24" s="322"/>
      <c r="AI24" s="322"/>
    </row>
    <row r="25" spans="1:35" ht="12" customHeight="1" x14ac:dyDescent="0.2">
      <c r="A25" s="322"/>
      <c r="B25" s="322"/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22"/>
      <c r="AG25" s="322"/>
      <c r="AH25" s="322"/>
      <c r="AI25" s="322"/>
    </row>
    <row r="26" spans="1:35" ht="12" customHeight="1" x14ac:dyDescent="0.2">
      <c r="A26" s="322"/>
      <c r="B26" s="322"/>
      <c r="C26" s="322"/>
      <c r="D26" s="322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322"/>
      <c r="AI26" s="322"/>
    </row>
    <row r="27" spans="1:35" ht="12" customHeight="1" x14ac:dyDescent="0.2">
      <c r="A27" s="322"/>
      <c r="B27" s="322"/>
      <c r="C27" s="322"/>
      <c r="D27" s="32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322"/>
      <c r="AF27" s="322"/>
      <c r="AG27" s="322"/>
      <c r="AH27" s="322"/>
      <c r="AI27" s="322"/>
    </row>
    <row r="28" spans="1:35" ht="12" customHeight="1" x14ac:dyDescent="0.2">
      <c r="A28" s="322"/>
      <c r="B28" s="322"/>
      <c r="C28" s="322"/>
      <c r="D28" s="322"/>
      <c r="E28" s="322"/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322"/>
      <c r="AD28" s="322"/>
      <c r="AE28" s="322"/>
      <c r="AF28" s="322"/>
      <c r="AG28" s="322"/>
      <c r="AH28" s="322"/>
      <c r="AI28" s="322"/>
    </row>
    <row r="29" spans="1:35" ht="12" customHeight="1" x14ac:dyDescent="0.2">
      <c r="A29" s="322"/>
      <c r="B29" s="322"/>
      <c r="C29" s="322"/>
      <c r="D29" s="322"/>
      <c r="E29" s="322"/>
      <c r="F29" s="322"/>
      <c r="G29" s="322"/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  <c r="AA29" s="322"/>
      <c r="AB29" s="322"/>
      <c r="AC29" s="322"/>
      <c r="AD29" s="322"/>
      <c r="AE29" s="322"/>
      <c r="AF29" s="322"/>
      <c r="AG29" s="322"/>
      <c r="AH29" s="322"/>
      <c r="AI29" s="322"/>
    </row>
    <row r="30" spans="1:35" ht="12" customHeight="1" x14ac:dyDescent="0.2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  <c r="AA30" s="322"/>
      <c r="AB30" s="322"/>
      <c r="AC30" s="322"/>
      <c r="AD30" s="322"/>
      <c r="AE30" s="322"/>
      <c r="AF30" s="322"/>
      <c r="AG30" s="322"/>
      <c r="AH30" s="322"/>
      <c r="AI30" s="322"/>
    </row>
    <row r="31" spans="1:35" ht="12" customHeight="1" x14ac:dyDescent="0.2">
      <c r="A31" s="322"/>
      <c r="B31" s="322"/>
      <c r="C31" s="322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22"/>
      <c r="AH31" s="322"/>
      <c r="AI31" s="322"/>
    </row>
    <row r="32" spans="1:35" ht="12" customHeight="1" x14ac:dyDescent="0.2">
      <c r="A32" s="322"/>
      <c r="B32" s="322"/>
      <c r="C32" s="322"/>
      <c r="D32" s="322"/>
      <c r="E32" s="322"/>
      <c r="F32" s="322"/>
      <c r="G32" s="322"/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22"/>
      <c r="AH32" s="322"/>
      <c r="AI32" s="322"/>
    </row>
    <row r="33" spans="1:35" ht="12" customHeight="1" x14ac:dyDescent="0.2">
      <c r="A33" s="322"/>
      <c r="B33" s="322"/>
      <c r="C33" s="322"/>
      <c r="D33" s="322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22"/>
      <c r="AH33" s="322"/>
      <c r="AI33" s="322"/>
    </row>
    <row r="34" spans="1:35" ht="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spans="1:3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spans="1:3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ht="12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spans="1:3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</sheetData>
  <sheetProtection sheet="1" scenarios="1" selectLockedCells="1" selectUnlockedCells="1"/>
  <mergeCells count="2"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3D13-25F9-4EAC-B859-4BC2D9BBA9CE}">
  <sheetPr codeName="Sheet4">
    <pageSetUpPr fitToPage="1"/>
  </sheetPr>
  <dimension ref="A1:BV62"/>
  <sheetViews>
    <sheetView zoomScaleNormal="100" workbookViewId="0">
      <selection sqref="A1:C1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s="319" customFormat="1" ht="12" customHeight="1" x14ac:dyDescent="0.25">
      <c r="A1" s="317"/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  <c r="AX1" s="318"/>
      <c r="AY1" s="318"/>
      <c r="AZ1" s="318"/>
      <c r="BA1" s="318"/>
      <c r="BB1" s="318"/>
      <c r="BC1" s="318"/>
      <c r="BD1" s="318"/>
      <c r="BE1" s="318"/>
      <c r="BF1" s="318"/>
      <c r="BG1" s="318"/>
      <c r="BH1" s="318"/>
      <c r="BI1" s="318"/>
      <c r="BJ1" s="318"/>
      <c r="BK1" s="318"/>
      <c r="BL1" s="318"/>
      <c r="BM1" s="318"/>
      <c r="BN1" s="318"/>
      <c r="BO1" s="318"/>
      <c r="BP1" s="318"/>
      <c r="BQ1" s="318"/>
      <c r="BR1" s="318"/>
      <c r="BS1" s="318"/>
    </row>
    <row r="2" spans="1:7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7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71" ht="9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71" ht="8.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20"/>
      <c r="N5" s="320"/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N5" s="5"/>
      <c r="AO5" s="5"/>
      <c r="AP5" s="5"/>
    </row>
    <row r="6" spans="1:71" ht="15" customHeight="1" x14ac:dyDescent="0.2">
      <c r="A6" s="321" t="s">
        <v>132</v>
      </c>
      <c r="B6" s="322"/>
      <c r="C6" s="322"/>
      <c r="D6" s="322"/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  <c r="AA6" s="322"/>
      <c r="AB6" s="322"/>
      <c r="AC6" s="322"/>
      <c r="AD6" s="322"/>
      <c r="AE6" s="322"/>
      <c r="AF6" s="322"/>
      <c r="AG6" s="322"/>
      <c r="AH6" s="322"/>
      <c r="AI6" s="322"/>
      <c r="AN6" s="5"/>
      <c r="AO6" s="5"/>
      <c r="AP6" s="5"/>
    </row>
    <row r="7" spans="1:71" ht="13.5" customHeight="1" x14ac:dyDescent="0.2">
      <c r="A7" s="322"/>
      <c r="B7" s="322"/>
      <c r="C7" s="322"/>
      <c r="D7" s="322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  <c r="AA7" s="322"/>
      <c r="AB7" s="322"/>
      <c r="AC7" s="322"/>
      <c r="AD7" s="322"/>
      <c r="AE7" s="322"/>
      <c r="AF7" s="322"/>
      <c r="AG7" s="322"/>
      <c r="AH7" s="322"/>
      <c r="AI7" s="322"/>
      <c r="AN7" s="5"/>
      <c r="AO7" s="5"/>
      <c r="AP7" s="5"/>
    </row>
    <row r="8" spans="1:71" ht="12" customHeight="1" x14ac:dyDescent="0.2">
      <c r="A8" s="322"/>
      <c r="B8" s="322"/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  <c r="AA8" s="322"/>
      <c r="AB8" s="322"/>
      <c r="AC8" s="322"/>
      <c r="AD8" s="322"/>
      <c r="AE8" s="322"/>
      <c r="AF8" s="322"/>
      <c r="AG8" s="322"/>
      <c r="AH8" s="322"/>
      <c r="AI8" s="322"/>
      <c r="AN8" s="5"/>
      <c r="AO8" s="5"/>
      <c r="AP8" s="5"/>
      <c r="AQ8" s="8"/>
      <c r="AR8" s="8"/>
      <c r="AS8" s="8"/>
    </row>
    <row r="9" spans="1:71" ht="12" customHeight="1" x14ac:dyDescent="0.2">
      <c r="A9" s="322"/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22"/>
      <c r="AG9" s="322"/>
      <c r="AH9" s="322"/>
      <c r="AI9" s="322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71" ht="12" customHeight="1" x14ac:dyDescent="0.2">
      <c r="A10" s="322"/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  <c r="AA10" s="322"/>
      <c r="AB10" s="322"/>
      <c r="AC10" s="322"/>
      <c r="AD10" s="322"/>
      <c r="AE10" s="322"/>
      <c r="AF10" s="322"/>
      <c r="AG10" s="322"/>
      <c r="AH10" s="322"/>
      <c r="AI10" s="322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71" ht="14.25" customHeight="1" x14ac:dyDescent="0.2">
      <c r="A11" s="322"/>
      <c r="B11" s="322"/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322"/>
      <c r="AD11" s="322"/>
      <c r="AE11" s="322"/>
      <c r="AF11" s="322"/>
      <c r="AG11" s="322"/>
      <c r="AH11" s="322"/>
      <c r="AI11" s="322"/>
    </row>
    <row r="12" spans="1:71" ht="12.75" customHeight="1" x14ac:dyDescent="0.2">
      <c r="A12" s="322"/>
      <c r="B12" s="322"/>
      <c r="C12" s="322"/>
      <c r="D12" s="322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322"/>
      <c r="AD12" s="322"/>
      <c r="AE12" s="322"/>
      <c r="AF12" s="322"/>
      <c r="AG12" s="322"/>
      <c r="AH12" s="322"/>
      <c r="AI12" s="322"/>
    </row>
    <row r="13" spans="1:71" ht="12.75" customHeight="1" x14ac:dyDescent="0.2">
      <c r="A13" s="322"/>
      <c r="B13" s="322"/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2"/>
      <c r="AC13" s="322"/>
      <c r="AD13" s="322"/>
      <c r="AE13" s="322"/>
      <c r="AF13" s="322"/>
      <c r="AG13" s="322"/>
      <c r="AH13" s="322"/>
      <c r="AI13" s="32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71" ht="12.75" customHeight="1" x14ac:dyDescent="0.2">
      <c r="A14" s="322"/>
      <c r="B14" s="322"/>
      <c r="C14" s="322"/>
      <c r="D14" s="322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322"/>
      <c r="AD14" s="322"/>
      <c r="AE14" s="322"/>
      <c r="AF14" s="322"/>
      <c r="AG14" s="322"/>
      <c r="AH14" s="322"/>
      <c r="AI14" s="322"/>
      <c r="AT14" s="10"/>
      <c r="AU14" s="10"/>
      <c r="AV14" s="10"/>
      <c r="AW14" s="10"/>
    </row>
    <row r="15" spans="1:71" ht="12" customHeight="1" x14ac:dyDescent="0.2">
      <c r="A15" s="322"/>
      <c r="B15" s="322"/>
      <c r="C15" s="322"/>
      <c r="D15" s="322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  <c r="AH15" s="322"/>
      <c r="AI15" s="322"/>
      <c r="AT15" s="11"/>
      <c r="AU15" s="11"/>
      <c r="AV15" s="11"/>
      <c r="AW15" s="11"/>
    </row>
    <row r="16" spans="1:71" ht="12.75" customHeight="1" x14ac:dyDescent="0.2">
      <c r="A16" s="322"/>
      <c r="B16" s="322"/>
      <c r="C16" s="322"/>
      <c r="D16" s="322"/>
      <c r="E16" s="322"/>
      <c r="F16" s="322"/>
      <c r="G16" s="322"/>
      <c r="H16" s="322"/>
      <c r="I16" s="322"/>
      <c r="J16" s="322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322"/>
      <c r="AD16" s="322"/>
      <c r="AE16" s="322"/>
      <c r="AF16" s="322"/>
      <c r="AG16" s="322"/>
      <c r="AH16" s="322"/>
      <c r="AI16" s="322"/>
      <c r="AT16" s="8"/>
      <c r="AU16" s="8"/>
      <c r="AV16" s="8"/>
      <c r="AW16" s="8"/>
    </row>
    <row r="17" spans="1:35" ht="12" customHeight="1" x14ac:dyDescent="0.2">
      <c r="A17" s="322"/>
      <c r="B17" s="322"/>
      <c r="C17" s="322"/>
      <c r="D17" s="322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2"/>
      <c r="AF17" s="322"/>
      <c r="AG17" s="322"/>
      <c r="AH17" s="322"/>
      <c r="AI17" s="322"/>
    </row>
    <row r="18" spans="1:35" ht="12" customHeight="1" x14ac:dyDescent="0.2">
      <c r="A18" s="322"/>
      <c r="B18" s="322"/>
      <c r="C18" s="322"/>
      <c r="D18" s="322"/>
      <c r="E18" s="322"/>
      <c r="F18" s="322"/>
      <c r="G18" s="322"/>
      <c r="H18" s="322"/>
      <c r="I18" s="322"/>
      <c r="J18" s="322"/>
      <c r="K18" s="322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322"/>
      <c r="AD18" s="322"/>
      <c r="AE18" s="322"/>
      <c r="AF18" s="322"/>
      <c r="AG18" s="322"/>
      <c r="AH18" s="322"/>
      <c r="AI18" s="322"/>
    </row>
    <row r="19" spans="1:35" ht="12" customHeight="1" x14ac:dyDescent="0.2">
      <c r="A19" s="322"/>
      <c r="B19" s="322"/>
      <c r="C19" s="322"/>
      <c r="D19" s="322"/>
      <c r="E19" s="322"/>
      <c r="F19" s="322"/>
      <c r="G19" s="322"/>
      <c r="H19" s="322"/>
      <c r="I19" s="322"/>
      <c r="J19" s="322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</row>
    <row r="20" spans="1:35" ht="12" customHeight="1" x14ac:dyDescent="0.2">
      <c r="A20" s="322"/>
      <c r="B20" s="322"/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322"/>
      <c r="AI20" s="322"/>
    </row>
    <row r="21" spans="1:35" ht="12" customHeight="1" x14ac:dyDescent="0.2">
      <c r="A21" s="322"/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</row>
    <row r="22" spans="1:35" ht="12" customHeight="1" x14ac:dyDescent="0.2">
      <c r="A22" s="322"/>
      <c r="B22" s="322"/>
      <c r="C22" s="322"/>
      <c r="D22" s="322"/>
      <c r="E22" s="322"/>
      <c r="F22" s="322"/>
      <c r="G22" s="322"/>
      <c r="H22" s="322"/>
      <c r="I22" s="322"/>
      <c r="J22" s="322"/>
      <c r="K22" s="322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  <c r="AA22" s="322"/>
      <c r="AB22" s="322"/>
      <c r="AC22" s="322"/>
      <c r="AD22" s="322"/>
      <c r="AE22" s="322"/>
      <c r="AF22" s="322"/>
      <c r="AG22" s="322"/>
      <c r="AH22" s="322"/>
      <c r="AI22" s="322"/>
    </row>
    <row r="23" spans="1:35" ht="12" customHeight="1" x14ac:dyDescent="0.2">
      <c r="A23" s="322"/>
      <c r="B23" s="322"/>
      <c r="C23" s="322"/>
      <c r="D23" s="322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322"/>
      <c r="AF23" s="322"/>
      <c r="AG23" s="322"/>
      <c r="AH23" s="322"/>
      <c r="AI23" s="322"/>
    </row>
    <row r="24" spans="1:35" ht="12" customHeight="1" x14ac:dyDescent="0.2">
      <c r="A24" s="322"/>
      <c r="B24" s="322"/>
      <c r="C24" s="322"/>
      <c r="D24" s="32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  <c r="AA24" s="322"/>
      <c r="AB24" s="322"/>
      <c r="AC24" s="322"/>
      <c r="AD24" s="322"/>
      <c r="AE24" s="322"/>
      <c r="AF24" s="322"/>
      <c r="AG24" s="322"/>
      <c r="AH24" s="322"/>
      <c r="AI24" s="322"/>
    </row>
    <row r="25" spans="1:35" ht="12" customHeight="1" x14ac:dyDescent="0.2">
      <c r="A25" s="322"/>
      <c r="B25" s="322"/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22"/>
      <c r="AG25" s="322"/>
      <c r="AH25" s="322"/>
      <c r="AI25" s="322"/>
    </row>
    <row r="26" spans="1:35" ht="12" customHeight="1" x14ac:dyDescent="0.2">
      <c r="A26" s="322"/>
      <c r="B26" s="322"/>
      <c r="C26" s="322"/>
      <c r="D26" s="322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322"/>
      <c r="AI26" s="322"/>
    </row>
    <row r="27" spans="1:35" ht="12" customHeight="1" x14ac:dyDescent="0.2">
      <c r="A27" s="322"/>
      <c r="B27" s="322"/>
      <c r="C27" s="322"/>
      <c r="D27" s="32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322"/>
      <c r="AF27" s="322"/>
      <c r="AG27" s="322"/>
      <c r="AH27" s="322"/>
      <c r="AI27" s="322"/>
    </row>
    <row r="28" spans="1:35" ht="12" customHeight="1" x14ac:dyDescent="0.2">
      <c r="A28" s="322"/>
      <c r="B28" s="322"/>
      <c r="C28" s="322"/>
      <c r="D28" s="322"/>
      <c r="E28" s="322"/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322"/>
      <c r="AD28" s="322"/>
      <c r="AE28" s="322"/>
      <c r="AF28" s="322"/>
      <c r="AG28" s="322"/>
      <c r="AH28" s="322"/>
      <c r="AI28" s="322"/>
    </row>
    <row r="29" spans="1:35" ht="12" customHeight="1" x14ac:dyDescent="0.2">
      <c r="A29" s="322"/>
      <c r="B29" s="322"/>
      <c r="C29" s="322"/>
      <c r="D29" s="322"/>
      <c r="E29" s="322"/>
      <c r="F29" s="322"/>
      <c r="G29" s="322"/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  <c r="AA29" s="322"/>
      <c r="AB29" s="322"/>
      <c r="AC29" s="322"/>
      <c r="AD29" s="322"/>
      <c r="AE29" s="322"/>
      <c r="AF29" s="322"/>
      <c r="AG29" s="322"/>
      <c r="AH29" s="322"/>
      <c r="AI29" s="322"/>
    </row>
    <row r="30" spans="1:35" ht="12" customHeight="1" x14ac:dyDescent="0.2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  <c r="AA30" s="322"/>
      <c r="AB30" s="322"/>
      <c r="AC30" s="322"/>
      <c r="AD30" s="322"/>
      <c r="AE30" s="322"/>
      <c r="AF30" s="322"/>
      <c r="AG30" s="322"/>
      <c r="AH30" s="322"/>
      <c r="AI30" s="322"/>
    </row>
    <row r="31" spans="1:35" ht="12" customHeight="1" x14ac:dyDescent="0.2">
      <c r="A31" s="322"/>
      <c r="B31" s="322"/>
      <c r="C31" s="322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22"/>
      <c r="AH31" s="322"/>
      <c r="AI31" s="322"/>
    </row>
    <row r="32" spans="1:35" ht="12" customHeight="1" x14ac:dyDescent="0.2">
      <c r="A32" s="322"/>
      <c r="B32" s="322"/>
      <c r="C32" s="322"/>
      <c r="D32" s="322"/>
      <c r="E32" s="322"/>
      <c r="F32" s="322"/>
      <c r="G32" s="322"/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22"/>
      <c r="AH32" s="322"/>
      <c r="AI32" s="322"/>
    </row>
    <row r="33" spans="1:35" ht="12" customHeight="1" x14ac:dyDescent="0.2">
      <c r="A33" s="322"/>
      <c r="B33" s="322"/>
      <c r="C33" s="322"/>
      <c r="D33" s="322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22"/>
      <c r="AH33" s="322"/>
      <c r="AI33" s="322"/>
    </row>
    <row r="34" spans="1:35" ht="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spans="1:3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spans="1:3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ht="12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spans="1:3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</sheetData>
  <sheetProtection sheet="1" scenarios="1" selectLockedCells="1" selectUnlockedCells="1"/>
  <mergeCells count="2"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B584-BE57-4349-93CA-5D0275F14C82}">
  <sheetPr codeName="Sheet5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3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4" t="s">
        <v>1</v>
      </c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</row>
    <row r="2" spans="1:85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</row>
    <row r="3" spans="1:85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</row>
    <row r="4" spans="1:85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</row>
    <row r="5" spans="1:85" ht="12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7" t="s">
        <v>172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</row>
    <row r="6" spans="1:85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</row>
    <row r="7" spans="1:85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</row>
    <row r="8" spans="1:85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</row>
    <row r="9" spans="1:85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17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</row>
    <row r="10" spans="1:85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</row>
    <row r="11" spans="1:85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17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</row>
    <row r="12" spans="1:85" ht="12.75" customHeight="1" thickTop="1" thickBot="1" x14ac:dyDescent="0.3">
      <c r="A12" s="341" t="s">
        <v>137</v>
      </c>
      <c r="B12" s="342"/>
      <c r="C12" s="342"/>
      <c r="D12" s="342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17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</row>
    <row r="13" spans="1:85" ht="12" customHeight="1" thickTop="1" thickBot="1" x14ac:dyDescent="0.3">
      <c r="A13" s="88" t="s">
        <v>141</v>
      </c>
      <c r="B13" s="90"/>
      <c r="C13" s="347" t="s">
        <v>142</v>
      </c>
      <c r="D13" s="348"/>
      <c r="E13" s="348"/>
      <c r="F13" s="348"/>
      <c r="G13" s="347" t="s">
        <v>143</v>
      </c>
      <c r="H13" s="348"/>
      <c r="I13" s="348"/>
      <c r="J13" s="349"/>
      <c r="K13" s="350" t="s">
        <v>144</v>
      </c>
      <c r="L13" s="89"/>
      <c r="M13" s="89"/>
      <c r="N13" s="351" t="str">
        <f>IF(AND(D13&lt;&gt;0,H13&lt;&gt;0),D13*H13/144,"")</f>
        <v/>
      </c>
      <c r="O13" s="351"/>
      <c r="P13" s="352"/>
      <c r="Q13" s="350" t="s">
        <v>145</v>
      </c>
      <c r="R13" s="89"/>
      <c r="S13" s="89"/>
      <c r="T13" s="353" t="str">
        <f>IFERROR(ROUND((AB13/N13),2),"")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>
        <v>3825</v>
      </c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17"/>
      <c r="AX13" s="358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9"/>
      <c r="AZ13" s="359"/>
      <c r="BA13" s="359"/>
      <c r="BB13" s="359"/>
      <c r="BC13" s="359"/>
      <c r="BD13" s="359"/>
      <c r="BE13" s="359"/>
      <c r="BF13" s="359"/>
      <c r="BG13" s="360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</row>
    <row r="14" spans="1:85" ht="12" customHeight="1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361"/>
    </row>
    <row r="15" spans="1:85" s="362" customFormat="1" ht="12" customHeight="1" thickBo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240" t="s">
        <v>146</v>
      </c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15"/>
      <c r="AG15" s="41" t="s">
        <v>147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3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5" ht="12.75" customHeight="1" thickTop="1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363"/>
      <c r="U16" s="364"/>
      <c r="V16" s="364"/>
      <c r="W16" s="364"/>
      <c r="X16" s="364"/>
      <c r="Y16" s="364"/>
      <c r="Z16" s="364"/>
      <c r="AA16" s="364"/>
      <c r="AB16" s="256"/>
      <c r="AC16" s="257"/>
      <c r="AD16" s="258"/>
      <c r="AE16" s="259"/>
      <c r="AF16" s="15"/>
      <c r="AG16" s="365" t="s">
        <v>148</v>
      </c>
      <c r="AH16" s="366"/>
      <c r="AI16" s="366"/>
      <c r="AJ16" s="366"/>
      <c r="AK16" s="366"/>
      <c r="AL16" s="367" t="s">
        <v>149</v>
      </c>
      <c r="AM16" s="367"/>
      <c r="AN16" s="367"/>
      <c r="AO16" s="367"/>
      <c r="AP16" s="367"/>
      <c r="AQ16" s="367"/>
      <c r="AR16" s="367"/>
      <c r="AS16" s="367"/>
      <c r="AT16" s="367"/>
      <c r="AU16" s="367"/>
      <c r="AV16" s="368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</row>
    <row r="17" spans="1:84" ht="12" customHeight="1" thickBo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</row>
    <row r="18" spans="1:84" ht="12" customHeight="1" x14ac:dyDescent="0.25">
      <c r="A18" s="369" t="s">
        <v>150</v>
      </c>
      <c r="B18" s="370"/>
      <c r="C18" s="370"/>
      <c r="D18" s="370"/>
      <c r="E18" s="370"/>
      <c r="F18" s="370"/>
      <c r="G18" s="370"/>
      <c r="H18" s="370"/>
      <c r="I18" s="370"/>
      <c r="J18" s="370"/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0"/>
      <c r="V18" s="370"/>
      <c r="W18" s="370"/>
      <c r="X18" s="370"/>
      <c r="Y18" s="370"/>
      <c r="Z18" s="370"/>
      <c r="AA18" s="370"/>
      <c r="AB18" s="370"/>
      <c r="AC18" s="370"/>
      <c r="AD18" s="370"/>
      <c r="AE18" s="370"/>
      <c r="AF18" s="370"/>
      <c r="AG18" s="370"/>
      <c r="AH18" s="370"/>
      <c r="AI18" s="370"/>
      <c r="AJ18" s="370"/>
      <c r="AK18" s="370"/>
      <c r="AL18" s="370"/>
      <c r="AM18" s="370"/>
      <c r="AN18" s="370"/>
      <c r="AO18" s="370"/>
      <c r="AP18" s="370"/>
      <c r="AQ18" s="370"/>
      <c r="AR18" s="370"/>
      <c r="AS18" s="370"/>
      <c r="AT18" s="370"/>
      <c r="AU18" s="370"/>
      <c r="AV18" s="371"/>
      <c r="AW18" s="17"/>
      <c r="AX18" s="243" t="s">
        <v>151</v>
      </c>
      <c r="AY18" s="372"/>
      <c r="AZ18" s="372"/>
      <c r="BA18" s="372"/>
      <c r="BB18" s="372"/>
      <c r="BC18" s="372"/>
      <c r="BD18" s="372"/>
      <c r="BE18" s="372"/>
      <c r="BF18" s="373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</row>
    <row r="19" spans="1:84" ht="12" customHeight="1" thickBot="1" x14ac:dyDescent="0.3">
      <c r="A19" s="374" t="s">
        <v>152</v>
      </c>
      <c r="B19" s="375"/>
      <c r="C19" s="375"/>
      <c r="D19" s="375"/>
      <c r="E19" s="375"/>
      <c r="F19" s="376"/>
      <c r="G19" s="377">
        <v>1</v>
      </c>
      <c r="H19" s="377"/>
      <c r="I19" s="377"/>
      <c r="J19" s="378">
        <v>2</v>
      </c>
      <c r="K19" s="377"/>
      <c r="L19" s="377"/>
      <c r="M19" s="378">
        <v>3</v>
      </c>
      <c r="N19" s="377"/>
      <c r="O19" s="377"/>
      <c r="P19" s="378">
        <v>4</v>
      </c>
      <c r="Q19" s="377"/>
      <c r="R19" s="377"/>
      <c r="S19" s="378">
        <v>5</v>
      </c>
      <c r="T19" s="377"/>
      <c r="U19" s="377"/>
      <c r="V19" s="378">
        <v>6</v>
      </c>
      <c r="W19" s="377"/>
      <c r="X19" s="377"/>
      <c r="Y19" s="378">
        <v>7</v>
      </c>
      <c r="Z19" s="377"/>
      <c r="AA19" s="377"/>
      <c r="AB19" s="378">
        <v>8</v>
      </c>
      <c r="AC19" s="377"/>
      <c r="AD19" s="377"/>
      <c r="AE19" s="378">
        <v>9</v>
      </c>
      <c r="AF19" s="377"/>
      <c r="AG19" s="377"/>
      <c r="AH19" s="378">
        <v>10</v>
      </c>
      <c r="AI19" s="377"/>
      <c r="AJ19" s="377"/>
      <c r="AK19" s="378">
        <v>11</v>
      </c>
      <c r="AL19" s="377"/>
      <c r="AM19" s="377"/>
      <c r="AN19" s="378">
        <v>12</v>
      </c>
      <c r="AO19" s="377"/>
      <c r="AP19" s="377"/>
      <c r="AQ19" s="378">
        <v>13</v>
      </c>
      <c r="AR19" s="377"/>
      <c r="AS19" s="377"/>
      <c r="AT19" s="378">
        <v>14</v>
      </c>
      <c r="AU19" s="377"/>
      <c r="AV19" s="379"/>
      <c r="AW19" s="17"/>
      <c r="AX19" s="380"/>
      <c r="AY19" s="381"/>
      <c r="AZ19" s="381"/>
      <c r="BA19" s="381"/>
      <c r="BB19" s="381"/>
      <c r="BC19" s="381"/>
      <c r="BD19" s="381"/>
      <c r="BE19" s="381"/>
      <c r="BF19" s="382"/>
      <c r="BG19" s="17"/>
      <c r="BH19" s="17"/>
      <c r="BI19" s="383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</row>
    <row r="20" spans="1:84" ht="12" customHeight="1" thickTop="1" thickBot="1" x14ac:dyDescent="0.3">
      <c r="A20" s="384" t="s">
        <v>153</v>
      </c>
      <c r="B20" s="207"/>
      <c r="C20" s="207"/>
      <c r="D20" s="207" t="s">
        <v>154</v>
      </c>
      <c r="E20" s="207"/>
      <c r="F20" s="385"/>
      <c r="G20" s="386">
        <f>IFERROR(IF(BD20&lt;12,BD20/2,6),"")</f>
        <v>6</v>
      </c>
      <c r="H20" s="386"/>
      <c r="I20" s="386"/>
      <c r="J20" s="387" t="str">
        <f>IFERROR(IF(J19&lt;=$BD$21,G20+$BD$22,""),"")</f>
        <v/>
      </c>
      <c r="K20" s="386"/>
      <c r="L20" s="386"/>
      <c r="M20" s="387" t="str">
        <f>IFERROR(IF(M19&lt;=$BD$21,J20+$BD$22,""),"")</f>
        <v/>
      </c>
      <c r="N20" s="386"/>
      <c r="O20" s="386"/>
      <c r="P20" s="387" t="str">
        <f>IFERROR(IF(P19&lt;=$BD$21,M20+$BD$22,""),"")</f>
        <v/>
      </c>
      <c r="Q20" s="386"/>
      <c r="R20" s="386"/>
      <c r="S20" s="387" t="str">
        <f>IFERROR(IF(S19&lt;=$BD$21,P20+$BD$22,""),"")</f>
        <v/>
      </c>
      <c r="T20" s="386"/>
      <c r="U20" s="386"/>
      <c r="V20" s="387" t="str">
        <f>IFERROR(IF(V19&lt;=$BD$21,S20+$BD$22,""),"")</f>
        <v/>
      </c>
      <c r="W20" s="386"/>
      <c r="X20" s="386"/>
      <c r="Y20" s="387" t="str">
        <f>IFERROR(IF(Y19&lt;=$BD$21,V20+$BD$22,""),"")</f>
        <v/>
      </c>
      <c r="Z20" s="386"/>
      <c r="AA20" s="386"/>
      <c r="AB20" s="387" t="str">
        <f>IFERROR(IF(AB19&lt;=$BD$21,Y20+$BD$22,""),"")</f>
        <v/>
      </c>
      <c r="AC20" s="386"/>
      <c r="AD20" s="386"/>
      <c r="AE20" s="387" t="str">
        <f>IFERROR(IF(AE19&lt;=$BD$21,AB20+$BD$22,""),"")</f>
        <v/>
      </c>
      <c r="AF20" s="386"/>
      <c r="AG20" s="386"/>
      <c r="AH20" s="387" t="str">
        <f>IFERROR(IF(AH19&lt;=$BD$21,AE20+$BD$22,""),"")</f>
        <v/>
      </c>
      <c r="AI20" s="386"/>
      <c r="AJ20" s="386"/>
      <c r="AK20" s="387" t="str">
        <f>IFERROR(IF(AK19&lt;=$BD$21,AH20+$BD$22,""),"")</f>
        <v/>
      </c>
      <c r="AL20" s="386"/>
      <c r="AM20" s="386"/>
      <c r="AN20" s="387" t="str">
        <f>IFERROR(IF(AN19&lt;=$BD$21,AK20+$BD$22,""),"")</f>
        <v/>
      </c>
      <c r="AO20" s="386"/>
      <c r="AP20" s="386"/>
      <c r="AQ20" s="387" t="str">
        <f>IFERROR(IF(AQ19&lt;=$BD$21,AN20+$BD$22,""),"")</f>
        <v/>
      </c>
      <c r="AR20" s="386"/>
      <c r="AS20" s="386"/>
      <c r="AT20" s="387" t="str">
        <f>IFERROR(IF(AT19&lt;=$BD$21,AQ20+$BD$22,""),"")</f>
        <v/>
      </c>
      <c r="AU20" s="386"/>
      <c r="AV20" s="388"/>
      <c r="AW20" s="17"/>
      <c r="AX20" s="389" t="s">
        <v>155</v>
      </c>
      <c r="AY20" s="390"/>
      <c r="AZ20" s="390"/>
      <c r="BA20" s="390"/>
      <c r="BB20" s="390"/>
      <c r="BC20" s="391"/>
      <c r="BD20" s="392" t="str">
        <f>IF(D13&lt;&gt;0,D13,"")</f>
        <v/>
      </c>
      <c r="BE20" s="392"/>
      <c r="BF20" s="393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</row>
    <row r="21" spans="1:84" ht="12.75" customHeight="1" thickTop="1" thickBot="1" x14ac:dyDescent="0.3">
      <c r="A21" s="341">
        <v>1</v>
      </c>
      <c r="B21" s="342"/>
      <c r="C21" s="342"/>
      <c r="D21" s="394">
        <f>IFERROR(IF(BD26&lt;12,BD26/2,6),"")</f>
        <v>6</v>
      </c>
      <c r="E21" s="394"/>
      <c r="F21" s="395"/>
      <c r="G21" s="396"/>
      <c r="H21" s="396"/>
      <c r="I21" s="396"/>
      <c r="J21" s="396"/>
      <c r="K21" s="396"/>
      <c r="L21" s="396"/>
      <c r="M21" s="396"/>
      <c r="N21" s="396"/>
      <c r="O21" s="396"/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96"/>
      <c r="AA21" s="396"/>
      <c r="AB21" s="396"/>
      <c r="AC21" s="396"/>
      <c r="AD21" s="396"/>
      <c r="AE21" s="396"/>
      <c r="AF21" s="396"/>
      <c r="AG21" s="396"/>
      <c r="AH21" s="396"/>
      <c r="AI21" s="396"/>
      <c r="AJ21" s="396"/>
      <c r="AK21" s="396"/>
      <c r="AL21" s="396"/>
      <c r="AM21" s="396"/>
      <c r="AN21" s="396"/>
      <c r="AO21" s="396"/>
      <c r="AP21" s="396"/>
      <c r="AQ21" s="396"/>
      <c r="AR21" s="396"/>
      <c r="AS21" s="396"/>
      <c r="AT21" s="396"/>
      <c r="AU21" s="396"/>
      <c r="AV21" s="397"/>
      <c r="AW21" s="17"/>
      <c r="AX21" s="58" t="s">
        <v>156</v>
      </c>
      <c r="AY21" s="59"/>
      <c r="AZ21" s="59"/>
      <c r="BA21" s="59"/>
      <c r="BB21" s="59"/>
      <c r="BC21" s="60"/>
      <c r="BD21" s="99" t="str">
        <f>IFERROR(ROUNDUP(BD20/12,0),"")</f>
        <v/>
      </c>
      <c r="BE21" s="99"/>
      <c r="BF21" s="148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</row>
    <row r="22" spans="1:84" ht="12" customHeight="1" thickBot="1" x14ac:dyDescent="0.3">
      <c r="A22" s="374">
        <v>2</v>
      </c>
      <c r="B22" s="375"/>
      <c r="C22" s="375"/>
      <c r="D22" s="398" t="str">
        <f>IFERROR(IF(A22&lt;=$BD$27,D21+$BD$28,""),"")</f>
        <v/>
      </c>
      <c r="E22" s="398"/>
      <c r="F22" s="399"/>
      <c r="G22" s="396"/>
      <c r="H22" s="396"/>
      <c r="I22" s="396"/>
      <c r="J22" s="396"/>
      <c r="K22" s="396"/>
      <c r="L22" s="396"/>
      <c r="M22" s="396"/>
      <c r="N22" s="396"/>
      <c r="O22" s="396"/>
      <c r="P22" s="396"/>
      <c r="Q22" s="396"/>
      <c r="R22" s="396"/>
      <c r="S22" s="396"/>
      <c r="T22" s="396"/>
      <c r="U22" s="396"/>
      <c r="V22" s="396"/>
      <c r="W22" s="396"/>
      <c r="X22" s="396"/>
      <c r="Y22" s="396"/>
      <c r="Z22" s="396"/>
      <c r="AA22" s="396"/>
      <c r="AB22" s="396"/>
      <c r="AC22" s="396"/>
      <c r="AD22" s="396"/>
      <c r="AE22" s="400"/>
      <c r="AF22" s="400"/>
      <c r="AG22" s="400"/>
      <c r="AH22" s="400"/>
      <c r="AI22" s="400"/>
      <c r="AJ22" s="400"/>
      <c r="AK22" s="400"/>
      <c r="AL22" s="400"/>
      <c r="AM22" s="400"/>
      <c r="AN22" s="400"/>
      <c r="AO22" s="400"/>
      <c r="AP22" s="400"/>
      <c r="AQ22" s="400"/>
      <c r="AR22" s="400"/>
      <c r="AS22" s="400"/>
      <c r="AT22" s="400"/>
      <c r="AU22" s="400"/>
      <c r="AV22" s="401"/>
      <c r="AW22" s="17"/>
      <c r="AX22" s="402" t="s">
        <v>157</v>
      </c>
      <c r="AY22" s="313"/>
      <c r="AZ22" s="313"/>
      <c r="BA22" s="313"/>
      <c r="BB22" s="313"/>
      <c r="BC22" s="403"/>
      <c r="BD22" s="404" t="str">
        <f>IFERROR((BD20-12)/(BD21-1),"")</f>
        <v/>
      </c>
      <c r="BE22" s="404"/>
      <c r="BF22" s="405"/>
      <c r="BG22" s="17"/>
      <c r="BH22" s="18" t="s">
        <v>2</v>
      </c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20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4" ht="12" customHeight="1" thickTop="1" thickBot="1" x14ac:dyDescent="0.3">
      <c r="A23" s="374">
        <v>3</v>
      </c>
      <c r="B23" s="375"/>
      <c r="C23" s="375"/>
      <c r="D23" s="398" t="str">
        <f t="shared" ref="D23:D30" si="0">IFERROR(IF(A23&lt;=$BD$27,D22+$BD$28,""),"")</f>
        <v/>
      </c>
      <c r="E23" s="398"/>
      <c r="F23" s="399"/>
      <c r="G23" s="396"/>
      <c r="H23" s="396"/>
      <c r="I23" s="396"/>
      <c r="J23" s="396"/>
      <c r="K23" s="396"/>
      <c r="L23" s="396"/>
      <c r="M23" s="396"/>
      <c r="N23" s="396"/>
      <c r="O23" s="396"/>
      <c r="P23" s="396"/>
      <c r="Q23" s="396"/>
      <c r="R23" s="396"/>
      <c r="S23" s="396"/>
      <c r="T23" s="396"/>
      <c r="U23" s="396"/>
      <c r="V23" s="396"/>
      <c r="W23" s="396"/>
      <c r="X23" s="396"/>
      <c r="Y23" s="396"/>
      <c r="Z23" s="396"/>
      <c r="AA23" s="396"/>
      <c r="AB23" s="396"/>
      <c r="AC23" s="396"/>
      <c r="AD23" s="396"/>
      <c r="AE23" s="400"/>
      <c r="AF23" s="400"/>
      <c r="AG23" s="400"/>
      <c r="AH23" s="400"/>
      <c r="AI23" s="400"/>
      <c r="AJ23" s="400"/>
      <c r="AK23" s="400"/>
      <c r="AL23" s="400"/>
      <c r="AM23" s="400"/>
      <c r="AN23" s="400"/>
      <c r="AO23" s="400"/>
      <c r="AP23" s="400"/>
      <c r="AQ23" s="400"/>
      <c r="AR23" s="400"/>
      <c r="AS23" s="400"/>
      <c r="AT23" s="400"/>
      <c r="AU23" s="400"/>
      <c r="AV23" s="401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22"/>
      <c r="BI23" s="23"/>
      <c r="BJ23" s="23"/>
      <c r="BK23" s="23"/>
      <c r="BL23" s="24"/>
      <c r="BM23" s="25"/>
      <c r="BN23" s="23"/>
      <c r="BO23" s="23"/>
      <c r="BP23" s="23"/>
      <c r="BQ23" s="24"/>
      <c r="BR23" s="25"/>
      <c r="BS23" s="23"/>
      <c r="BT23" s="23"/>
      <c r="BU23" s="23"/>
      <c r="BV23" s="26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4" ht="12" customHeight="1" x14ac:dyDescent="0.25">
      <c r="A24" s="374">
        <v>4</v>
      </c>
      <c r="B24" s="375"/>
      <c r="C24" s="375"/>
      <c r="D24" s="398" t="str">
        <f t="shared" si="0"/>
        <v/>
      </c>
      <c r="E24" s="398"/>
      <c r="F24" s="399"/>
      <c r="G24" s="396"/>
      <c r="H24" s="396"/>
      <c r="I24" s="396"/>
      <c r="J24" s="396"/>
      <c r="K24" s="396"/>
      <c r="L24" s="396"/>
      <c r="M24" s="396"/>
      <c r="N24" s="396"/>
      <c r="O24" s="396"/>
      <c r="P24" s="396"/>
      <c r="Q24" s="396"/>
      <c r="R24" s="396"/>
      <c r="S24" s="396"/>
      <c r="T24" s="396"/>
      <c r="U24" s="396"/>
      <c r="V24" s="396"/>
      <c r="W24" s="396"/>
      <c r="X24" s="396"/>
      <c r="Y24" s="396"/>
      <c r="Z24" s="396"/>
      <c r="AA24" s="396"/>
      <c r="AB24" s="396"/>
      <c r="AC24" s="396"/>
      <c r="AD24" s="396"/>
      <c r="AE24" s="400"/>
      <c r="AF24" s="400"/>
      <c r="AG24" s="400"/>
      <c r="AH24" s="400"/>
      <c r="AI24" s="400"/>
      <c r="AJ24" s="400"/>
      <c r="AK24" s="400"/>
      <c r="AL24" s="400"/>
      <c r="AM24" s="400"/>
      <c r="AN24" s="400"/>
      <c r="AO24" s="400"/>
      <c r="AP24" s="400"/>
      <c r="AQ24" s="400"/>
      <c r="AR24" s="400"/>
      <c r="AS24" s="400"/>
      <c r="AT24" s="400"/>
      <c r="AU24" s="400"/>
      <c r="AV24" s="401"/>
      <c r="AW24" s="17"/>
      <c r="AX24" s="243" t="s">
        <v>158</v>
      </c>
      <c r="AY24" s="372"/>
      <c r="AZ24" s="372"/>
      <c r="BA24" s="372"/>
      <c r="BB24" s="372"/>
      <c r="BC24" s="372"/>
      <c r="BD24" s="372"/>
      <c r="BE24" s="372"/>
      <c r="BF24" s="373"/>
      <c r="BG24" s="17"/>
      <c r="BH24" s="28"/>
      <c r="BI24" s="29"/>
      <c r="BJ24" s="29"/>
      <c r="BK24" s="29"/>
      <c r="BL24" s="30"/>
      <c r="BM24" s="31"/>
      <c r="BN24" s="29"/>
      <c r="BO24" s="29"/>
      <c r="BP24" s="29"/>
      <c r="BQ24" s="30"/>
      <c r="BR24" s="31"/>
      <c r="BS24" s="29"/>
      <c r="BT24" s="29"/>
      <c r="BU24" s="29"/>
      <c r="BV24" s="32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4" ht="12" customHeight="1" thickBot="1" x14ac:dyDescent="0.3">
      <c r="A25" s="374">
        <v>5</v>
      </c>
      <c r="B25" s="375"/>
      <c r="C25" s="375"/>
      <c r="D25" s="398" t="str">
        <f t="shared" si="0"/>
        <v/>
      </c>
      <c r="E25" s="398"/>
      <c r="F25" s="399"/>
      <c r="G25" s="396"/>
      <c r="H25" s="396"/>
      <c r="I25" s="396"/>
      <c r="J25" s="396"/>
      <c r="K25" s="396"/>
      <c r="L25" s="396"/>
      <c r="M25" s="396"/>
      <c r="N25" s="396"/>
      <c r="O25" s="396"/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96"/>
      <c r="AB25" s="396"/>
      <c r="AC25" s="396"/>
      <c r="AD25" s="396"/>
      <c r="AE25" s="400"/>
      <c r="AF25" s="400"/>
      <c r="AG25" s="400"/>
      <c r="AH25" s="400"/>
      <c r="AI25" s="400"/>
      <c r="AJ25" s="400"/>
      <c r="AK25" s="400"/>
      <c r="AL25" s="400"/>
      <c r="AM25" s="400"/>
      <c r="AN25" s="400"/>
      <c r="AO25" s="400"/>
      <c r="AP25" s="400"/>
      <c r="AQ25" s="400"/>
      <c r="AR25" s="400"/>
      <c r="AS25" s="400"/>
      <c r="AT25" s="400"/>
      <c r="AU25" s="400"/>
      <c r="AV25" s="401"/>
      <c r="AW25" s="17"/>
      <c r="AX25" s="380"/>
      <c r="AY25" s="381"/>
      <c r="AZ25" s="381"/>
      <c r="BA25" s="381"/>
      <c r="BB25" s="381"/>
      <c r="BC25" s="381"/>
      <c r="BD25" s="381"/>
      <c r="BE25" s="381"/>
      <c r="BF25" s="382"/>
      <c r="BG25" s="17"/>
      <c r="BH25" s="28"/>
      <c r="BI25" s="29"/>
      <c r="BJ25" s="29"/>
      <c r="BK25" s="29"/>
      <c r="BL25" s="30"/>
      <c r="BM25" s="31"/>
      <c r="BN25" s="29"/>
      <c r="BO25" s="29"/>
      <c r="BP25" s="29"/>
      <c r="BQ25" s="30"/>
      <c r="BR25" s="31"/>
      <c r="BS25" s="29"/>
      <c r="BT25" s="29"/>
      <c r="BU25" s="29"/>
      <c r="BV25" s="32"/>
      <c r="BW25" s="17"/>
      <c r="BX25" s="17"/>
      <c r="BY25" s="17"/>
      <c r="BZ25" s="17"/>
      <c r="CA25" s="17"/>
      <c r="CB25" s="17"/>
      <c r="CC25" s="17"/>
      <c r="CD25" s="17"/>
      <c r="CE25" s="17"/>
      <c r="CF25" s="17"/>
    </row>
    <row r="26" spans="1:84" ht="12" customHeight="1" thickTop="1" x14ac:dyDescent="0.25">
      <c r="A26" s="374">
        <v>6</v>
      </c>
      <c r="B26" s="375"/>
      <c r="C26" s="375"/>
      <c r="D26" s="398" t="str">
        <f t="shared" si="0"/>
        <v/>
      </c>
      <c r="E26" s="398"/>
      <c r="F26" s="399"/>
      <c r="G26" s="396"/>
      <c r="H26" s="396"/>
      <c r="I26" s="396"/>
      <c r="J26" s="396"/>
      <c r="K26" s="396"/>
      <c r="L26" s="396"/>
      <c r="M26" s="396"/>
      <c r="N26" s="396"/>
      <c r="O26" s="396"/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96"/>
      <c r="AA26" s="396"/>
      <c r="AB26" s="396"/>
      <c r="AC26" s="396"/>
      <c r="AD26" s="396"/>
      <c r="AE26" s="400"/>
      <c r="AF26" s="400"/>
      <c r="AG26" s="400"/>
      <c r="AH26" s="400"/>
      <c r="AI26" s="400"/>
      <c r="AJ26" s="400"/>
      <c r="AK26" s="400"/>
      <c r="AL26" s="400"/>
      <c r="AM26" s="400"/>
      <c r="AN26" s="400"/>
      <c r="AO26" s="400"/>
      <c r="AP26" s="400"/>
      <c r="AQ26" s="400"/>
      <c r="AR26" s="400"/>
      <c r="AS26" s="400"/>
      <c r="AT26" s="400"/>
      <c r="AU26" s="400"/>
      <c r="AV26" s="401"/>
      <c r="AW26" s="17"/>
      <c r="AX26" s="406" t="s">
        <v>159</v>
      </c>
      <c r="AY26" s="407"/>
      <c r="AZ26" s="407"/>
      <c r="BA26" s="407"/>
      <c r="BB26" s="407"/>
      <c r="BC26" s="408"/>
      <c r="BD26" s="392" t="str">
        <f>IF(H13&lt;&gt;0,H13,"")</f>
        <v/>
      </c>
      <c r="BE26" s="392"/>
      <c r="BF26" s="393"/>
      <c r="BG26" s="17"/>
      <c r="BH26" s="28"/>
      <c r="BI26" s="29"/>
      <c r="BJ26" s="29"/>
      <c r="BK26" s="29"/>
      <c r="BL26" s="30"/>
      <c r="BM26" s="31"/>
      <c r="BN26" s="29"/>
      <c r="BO26" s="29"/>
      <c r="BP26" s="29"/>
      <c r="BQ26" s="30"/>
      <c r="BR26" s="31"/>
      <c r="BS26" s="29"/>
      <c r="BT26" s="29"/>
      <c r="BU26" s="29"/>
      <c r="BV26" s="32"/>
      <c r="BW26" s="17"/>
      <c r="BX26" s="17"/>
      <c r="BY26" s="17"/>
      <c r="BZ26" s="17"/>
      <c r="CA26" s="17"/>
      <c r="CB26" s="17"/>
      <c r="CC26" s="17"/>
      <c r="CD26" s="17"/>
      <c r="CE26" s="17"/>
      <c r="CF26" s="17"/>
    </row>
    <row r="27" spans="1:84" ht="12" customHeight="1" x14ac:dyDescent="0.25">
      <c r="A27" s="374">
        <v>7</v>
      </c>
      <c r="B27" s="375"/>
      <c r="C27" s="375"/>
      <c r="D27" s="398" t="str">
        <f t="shared" si="0"/>
        <v/>
      </c>
      <c r="E27" s="398"/>
      <c r="F27" s="399"/>
      <c r="G27" s="396"/>
      <c r="H27" s="396"/>
      <c r="I27" s="396"/>
      <c r="J27" s="396"/>
      <c r="K27" s="396"/>
      <c r="L27" s="396"/>
      <c r="M27" s="396"/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396"/>
      <c r="AC27" s="396"/>
      <c r="AD27" s="396"/>
      <c r="AE27" s="400"/>
      <c r="AF27" s="400"/>
      <c r="AG27" s="400"/>
      <c r="AH27" s="400"/>
      <c r="AI27" s="400"/>
      <c r="AJ27" s="400"/>
      <c r="AK27" s="400"/>
      <c r="AL27" s="400"/>
      <c r="AM27" s="400"/>
      <c r="AN27" s="400"/>
      <c r="AO27" s="400"/>
      <c r="AP27" s="400"/>
      <c r="AQ27" s="400"/>
      <c r="AR27" s="400"/>
      <c r="AS27" s="400"/>
      <c r="AT27" s="400"/>
      <c r="AU27" s="400"/>
      <c r="AV27" s="401"/>
      <c r="AW27" s="17"/>
      <c r="AX27" s="58" t="s">
        <v>156</v>
      </c>
      <c r="AY27" s="59"/>
      <c r="AZ27" s="59"/>
      <c r="BA27" s="59"/>
      <c r="BB27" s="59"/>
      <c r="BC27" s="60"/>
      <c r="BD27" s="99" t="str">
        <f>IFERROR(ROUNDUP(BD26/12,0),"")</f>
        <v/>
      </c>
      <c r="BE27" s="99"/>
      <c r="BF27" s="148"/>
      <c r="BG27" s="17"/>
      <c r="BH27" s="28"/>
      <c r="BI27" s="29"/>
      <c r="BJ27" s="29"/>
      <c r="BK27" s="29"/>
      <c r="BL27" s="30"/>
      <c r="BM27" s="31"/>
      <c r="BN27" s="29"/>
      <c r="BO27" s="29"/>
      <c r="BP27" s="29"/>
      <c r="BQ27" s="30"/>
      <c r="BR27" s="31"/>
      <c r="BS27" s="29"/>
      <c r="BT27" s="29"/>
      <c r="BU27" s="29"/>
      <c r="BV27" s="32"/>
      <c r="BW27" s="17"/>
      <c r="BX27" s="17"/>
      <c r="BY27" s="17"/>
      <c r="BZ27" s="17"/>
      <c r="CA27" s="17"/>
      <c r="CB27" s="17"/>
      <c r="CC27" s="17"/>
      <c r="CD27" s="17"/>
      <c r="CE27" s="17"/>
      <c r="CF27" s="17"/>
    </row>
    <row r="28" spans="1:84" ht="12" customHeight="1" thickBot="1" x14ac:dyDescent="0.3">
      <c r="A28" s="374">
        <v>8</v>
      </c>
      <c r="B28" s="375"/>
      <c r="C28" s="375"/>
      <c r="D28" s="398" t="str">
        <f t="shared" si="0"/>
        <v/>
      </c>
      <c r="E28" s="398"/>
      <c r="F28" s="399"/>
      <c r="G28" s="396"/>
      <c r="H28" s="396"/>
      <c r="I28" s="396"/>
      <c r="J28" s="396"/>
      <c r="K28" s="396"/>
      <c r="L28" s="396"/>
      <c r="M28" s="396"/>
      <c r="N28" s="396"/>
      <c r="O28" s="396"/>
      <c r="P28" s="396"/>
      <c r="Q28" s="396"/>
      <c r="R28" s="396"/>
      <c r="S28" s="396"/>
      <c r="T28" s="396"/>
      <c r="U28" s="396"/>
      <c r="V28" s="396"/>
      <c r="W28" s="396"/>
      <c r="X28" s="396"/>
      <c r="Y28" s="396"/>
      <c r="Z28" s="396"/>
      <c r="AA28" s="396"/>
      <c r="AB28" s="396"/>
      <c r="AC28" s="396"/>
      <c r="AD28" s="396"/>
      <c r="AE28" s="400"/>
      <c r="AF28" s="400"/>
      <c r="AG28" s="400"/>
      <c r="AH28" s="400"/>
      <c r="AI28" s="400"/>
      <c r="AJ28" s="400"/>
      <c r="AK28" s="400"/>
      <c r="AL28" s="400"/>
      <c r="AM28" s="400"/>
      <c r="AN28" s="400"/>
      <c r="AO28" s="400"/>
      <c r="AP28" s="400"/>
      <c r="AQ28" s="400"/>
      <c r="AR28" s="400"/>
      <c r="AS28" s="400"/>
      <c r="AT28" s="400"/>
      <c r="AU28" s="400"/>
      <c r="AV28" s="401"/>
      <c r="AW28" s="17"/>
      <c r="AX28" s="402" t="s">
        <v>157</v>
      </c>
      <c r="AY28" s="313"/>
      <c r="AZ28" s="313"/>
      <c r="BA28" s="313"/>
      <c r="BB28" s="313"/>
      <c r="BC28" s="403"/>
      <c r="BD28" s="404" t="str">
        <f>IFERROR((BD26-12)/(BD27-1),"")</f>
        <v/>
      </c>
      <c r="BE28" s="404"/>
      <c r="BF28" s="405"/>
      <c r="BG28" s="17"/>
      <c r="BH28" s="36"/>
      <c r="BI28" s="37"/>
      <c r="BJ28" s="37"/>
      <c r="BK28" s="37"/>
      <c r="BL28" s="38"/>
      <c r="BM28" s="39"/>
      <c r="BN28" s="37"/>
      <c r="BO28" s="37"/>
      <c r="BP28" s="37"/>
      <c r="BQ28" s="38"/>
      <c r="BR28" s="39"/>
      <c r="BS28" s="37"/>
      <c r="BT28" s="37"/>
      <c r="BU28" s="37"/>
      <c r="BV28" s="40"/>
      <c r="BW28" s="17"/>
      <c r="BX28" s="17"/>
      <c r="BY28" s="17"/>
      <c r="BZ28" s="17"/>
      <c r="CA28" s="17"/>
      <c r="CB28" s="17"/>
      <c r="CC28" s="17"/>
      <c r="CD28" s="17"/>
      <c r="CE28" s="17"/>
      <c r="CF28" s="17"/>
    </row>
    <row r="29" spans="1:84" ht="12" customHeight="1" thickBot="1" x14ac:dyDescent="0.3">
      <c r="A29" s="374">
        <v>9</v>
      </c>
      <c r="B29" s="375"/>
      <c r="C29" s="375"/>
      <c r="D29" s="398" t="str">
        <f t="shared" si="0"/>
        <v/>
      </c>
      <c r="E29" s="398"/>
      <c r="F29" s="399"/>
      <c r="G29" s="409"/>
      <c r="H29" s="400"/>
      <c r="I29" s="400"/>
      <c r="J29" s="400"/>
      <c r="K29" s="400"/>
      <c r="L29" s="400"/>
      <c r="M29" s="400"/>
      <c r="N29" s="400"/>
      <c r="O29" s="400"/>
      <c r="P29" s="400"/>
      <c r="Q29" s="400"/>
      <c r="R29" s="400"/>
      <c r="S29" s="400"/>
      <c r="T29" s="400"/>
      <c r="U29" s="400"/>
      <c r="V29" s="400"/>
      <c r="W29" s="400"/>
      <c r="X29" s="400"/>
      <c r="Y29" s="400"/>
      <c r="Z29" s="400"/>
      <c r="AA29" s="400"/>
      <c r="AB29" s="400"/>
      <c r="AC29" s="400"/>
      <c r="AD29" s="400"/>
      <c r="AE29" s="400"/>
      <c r="AF29" s="400"/>
      <c r="AG29" s="400"/>
      <c r="AH29" s="400"/>
      <c r="AI29" s="400"/>
      <c r="AJ29" s="400"/>
      <c r="AK29" s="400"/>
      <c r="AL29" s="400"/>
      <c r="AM29" s="400"/>
      <c r="AN29" s="400"/>
      <c r="AO29" s="400"/>
      <c r="AP29" s="400"/>
      <c r="AQ29" s="400"/>
      <c r="AR29" s="400"/>
      <c r="AS29" s="400"/>
      <c r="AT29" s="400"/>
      <c r="AU29" s="400"/>
      <c r="AV29" s="401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</row>
    <row r="30" spans="1:84" ht="12" customHeight="1" thickBot="1" x14ac:dyDescent="0.3">
      <c r="A30" s="384">
        <v>10</v>
      </c>
      <c r="B30" s="207"/>
      <c r="C30" s="207"/>
      <c r="D30" s="410" t="str">
        <f t="shared" si="0"/>
        <v/>
      </c>
      <c r="E30" s="410"/>
      <c r="F30" s="411"/>
      <c r="G30" s="412"/>
      <c r="H30" s="413"/>
      <c r="I30" s="413"/>
      <c r="J30" s="413"/>
      <c r="K30" s="413"/>
      <c r="L30" s="413"/>
      <c r="M30" s="413"/>
      <c r="N30" s="413"/>
      <c r="O30" s="413"/>
      <c r="P30" s="413"/>
      <c r="Q30" s="413"/>
      <c r="R30" s="413"/>
      <c r="S30" s="413"/>
      <c r="T30" s="413"/>
      <c r="U30" s="413"/>
      <c r="V30" s="413"/>
      <c r="W30" s="413"/>
      <c r="X30" s="413"/>
      <c r="Y30" s="413"/>
      <c r="Z30" s="413"/>
      <c r="AA30" s="413"/>
      <c r="AB30" s="413"/>
      <c r="AC30" s="413"/>
      <c r="AD30" s="413"/>
      <c r="AE30" s="413"/>
      <c r="AF30" s="413"/>
      <c r="AG30" s="413"/>
      <c r="AH30" s="413"/>
      <c r="AI30" s="413"/>
      <c r="AJ30" s="413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4"/>
      <c r="AW30" s="17"/>
      <c r="AX30" s="44" t="s">
        <v>160</v>
      </c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6"/>
      <c r="CD30" s="17"/>
      <c r="CE30" s="17"/>
      <c r="CF30" s="17"/>
    </row>
    <row r="31" spans="1:84" ht="12.75" customHeight="1" thickTop="1" thickBot="1" x14ac:dyDescent="0.3">
      <c r="A31" s="415" t="s">
        <v>161</v>
      </c>
      <c r="B31" s="416"/>
      <c r="C31" s="416"/>
      <c r="D31" s="416"/>
      <c r="E31" s="416"/>
      <c r="F31" s="416"/>
      <c r="G31" s="417">
        <f>IF(G20="CALC.","CALC.",SUM(G21:I30))</f>
        <v>0</v>
      </c>
      <c r="H31" s="418"/>
      <c r="I31" s="418"/>
      <c r="J31" s="419" t="str">
        <f>IF(J20="","",SUM(J21:L30))</f>
        <v/>
      </c>
      <c r="K31" s="420"/>
      <c r="L31" s="421"/>
      <c r="M31" s="419" t="str">
        <f>IF(M20="","",SUM(M21:O30))</f>
        <v/>
      </c>
      <c r="N31" s="420"/>
      <c r="O31" s="421"/>
      <c r="P31" s="419" t="str">
        <f>IF(P20="","",SUM(P21:R30))</f>
        <v/>
      </c>
      <c r="Q31" s="420"/>
      <c r="R31" s="421"/>
      <c r="S31" s="419" t="str">
        <f>IF(S20="","",SUM(S21:U30))</f>
        <v/>
      </c>
      <c r="T31" s="420"/>
      <c r="U31" s="421"/>
      <c r="V31" s="419" t="str">
        <f>IF(V20="","",SUM(V21:X30))</f>
        <v/>
      </c>
      <c r="W31" s="420"/>
      <c r="X31" s="421"/>
      <c r="Y31" s="419" t="str">
        <f>IF(Y20="","",SUM(Y21:AA30))</f>
        <v/>
      </c>
      <c r="Z31" s="420"/>
      <c r="AA31" s="421"/>
      <c r="AB31" s="419" t="str">
        <f>IF(AB20="","",SUM(AB21:AD30))</f>
        <v/>
      </c>
      <c r="AC31" s="420"/>
      <c r="AD31" s="421"/>
      <c r="AE31" s="419" t="str">
        <f>IF(AE20="","",SUM(AE21:AG30))</f>
        <v/>
      </c>
      <c r="AF31" s="420"/>
      <c r="AG31" s="421"/>
      <c r="AH31" s="419" t="str">
        <f>IF(AH20="","",SUM(AH21:AJ30))</f>
        <v/>
      </c>
      <c r="AI31" s="420"/>
      <c r="AJ31" s="421"/>
      <c r="AK31" s="419" t="str">
        <f>IF(AK20="","",SUM(AK21:AM30))</f>
        <v/>
      </c>
      <c r="AL31" s="420"/>
      <c r="AM31" s="421"/>
      <c r="AN31" s="419" t="str">
        <f>IF(AN20="","",SUM(AN21:AP30))</f>
        <v/>
      </c>
      <c r="AO31" s="420"/>
      <c r="AP31" s="421"/>
      <c r="AQ31" s="419" t="str">
        <f>IF(AQ20="","",SUM(AQ21:AS30))</f>
        <v/>
      </c>
      <c r="AR31" s="420"/>
      <c r="AS31" s="421"/>
      <c r="AT31" s="419" t="str">
        <f>IF(AT20="","",SUM(AT21:AV30))</f>
        <v/>
      </c>
      <c r="AU31" s="420"/>
      <c r="AV31" s="422"/>
      <c r="AW31" s="17"/>
      <c r="AX31" s="274" t="s">
        <v>162</v>
      </c>
      <c r="AY31" s="61"/>
      <c r="AZ31" s="61"/>
      <c r="BA31" s="61"/>
      <c r="BB31" s="79">
        <v>1</v>
      </c>
      <c r="BC31" s="79"/>
      <c r="BD31" s="79">
        <v>2</v>
      </c>
      <c r="BE31" s="79"/>
      <c r="BF31" s="79">
        <v>3</v>
      </c>
      <c r="BG31" s="79"/>
      <c r="BH31" s="79">
        <v>4</v>
      </c>
      <c r="BI31" s="79"/>
      <c r="BJ31" s="79">
        <v>5</v>
      </c>
      <c r="BK31" s="79"/>
      <c r="BL31" s="79">
        <v>6</v>
      </c>
      <c r="BM31" s="79"/>
      <c r="BN31" s="79">
        <v>7</v>
      </c>
      <c r="BO31" s="79"/>
      <c r="BP31" s="79">
        <v>8</v>
      </c>
      <c r="BQ31" s="79"/>
      <c r="BR31" s="79">
        <v>9</v>
      </c>
      <c r="BS31" s="79"/>
      <c r="BT31" s="79">
        <v>10</v>
      </c>
      <c r="BU31" s="79"/>
      <c r="BV31" s="79">
        <v>11</v>
      </c>
      <c r="BW31" s="79"/>
      <c r="BX31" s="79">
        <v>12</v>
      </c>
      <c r="BY31" s="79"/>
      <c r="BZ31" s="79">
        <v>13</v>
      </c>
      <c r="CA31" s="79"/>
      <c r="CB31" s="79">
        <v>14</v>
      </c>
      <c r="CC31" s="423"/>
      <c r="CD31" s="17"/>
      <c r="CE31" s="17"/>
      <c r="CF31" s="17"/>
    </row>
    <row r="32" spans="1:84" ht="12" customHeight="1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274" t="s">
        <v>153</v>
      </c>
      <c r="AY32" s="61"/>
      <c r="AZ32" s="61" t="s">
        <v>154</v>
      </c>
      <c r="BA32" s="61"/>
      <c r="BB32" s="424">
        <f>G20</f>
        <v>6</v>
      </c>
      <c r="BC32" s="424"/>
      <c r="BD32" s="424" t="str">
        <f>J20</f>
        <v/>
      </c>
      <c r="BE32" s="424"/>
      <c r="BF32" s="424" t="str">
        <f>M20</f>
        <v/>
      </c>
      <c r="BG32" s="424"/>
      <c r="BH32" s="424" t="str">
        <f>P20</f>
        <v/>
      </c>
      <c r="BI32" s="424"/>
      <c r="BJ32" s="424" t="str">
        <f>P20</f>
        <v/>
      </c>
      <c r="BK32" s="424"/>
      <c r="BL32" s="424" t="str">
        <f>S20</f>
        <v/>
      </c>
      <c r="BM32" s="424"/>
      <c r="BN32" s="424" t="str">
        <f>V20</f>
        <v/>
      </c>
      <c r="BO32" s="424"/>
      <c r="BP32" s="424" t="str">
        <f>Y20</f>
        <v/>
      </c>
      <c r="BQ32" s="424"/>
      <c r="BR32" s="424" t="str">
        <f>AE20</f>
        <v/>
      </c>
      <c r="BS32" s="424"/>
      <c r="BT32" s="424" t="str">
        <f>AH20</f>
        <v/>
      </c>
      <c r="BU32" s="424"/>
      <c r="BV32" s="424" t="str">
        <f>AK20</f>
        <v/>
      </c>
      <c r="BW32" s="424"/>
      <c r="BX32" s="424" t="str">
        <f>AN20</f>
        <v/>
      </c>
      <c r="BY32" s="424"/>
      <c r="BZ32" s="424" t="str">
        <f>AQ20</f>
        <v/>
      </c>
      <c r="CA32" s="424"/>
      <c r="CB32" s="424" t="str">
        <f>AT20</f>
        <v/>
      </c>
      <c r="CC32" s="425"/>
      <c r="CD32" s="17"/>
      <c r="CE32" s="17"/>
      <c r="CF32" s="17"/>
    </row>
    <row r="33" spans="1:84" ht="12" customHeight="1" x14ac:dyDescent="0.25">
      <c r="A33" s="15"/>
      <c r="B33" s="15" t="s">
        <v>109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26" t="s">
        <v>163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428"/>
      <c r="AQ33" s="429"/>
      <c r="AR33" s="429"/>
      <c r="AS33" s="429"/>
      <c r="AT33" s="430" t="s">
        <v>29</v>
      </c>
      <c r="AU33" s="430"/>
      <c r="AV33" s="431"/>
      <c r="AW33" s="17"/>
      <c r="AX33" s="432">
        <v>1</v>
      </c>
      <c r="AY33" s="79"/>
      <c r="AZ33" s="433">
        <f>D21</f>
        <v>6</v>
      </c>
      <c r="BA33" s="434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</row>
    <row r="34" spans="1:84" ht="12" customHeight="1" x14ac:dyDescent="0.25">
      <c r="A34" s="435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17"/>
      <c r="AX34" s="432">
        <v>2</v>
      </c>
      <c r="AY34" s="79"/>
      <c r="AZ34" s="433" t="str">
        <f t="shared" ref="AZ34:AZ41" si="1">D22</f>
        <v/>
      </c>
      <c r="BA34" s="434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</row>
    <row r="35" spans="1:84" ht="12" customHeight="1" x14ac:dyDescent="0.25">
      <c r="A35" s="435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 t="str">
        <f>IF(SUM(G31:AV31)&lt;&gt;0,SUM(G31:AV31),"")</f>
        <v/>
      </c>
      <c r="AQ35" s="440"/>
      <c r="AR35" s="440"/>
      <c r="AS35" s="440"/>
      <c r="AT35" s="66" t="s">
        <v>145</v>
      </c>
      <c r="AU35" s="66"/>
      <c r="AV35" s="438"/>
      <c r="AW35" s="17"/>
      <c r="AX35" s="432">
        <v>3</v>
      </c>
      <c r="AY35" s="79"/>
      <c r="AZ35" s="433" t="str">
        <f t="shared" si="1"/>
        <v/>
      </c>
      <c r="BA35" s="434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</row>
    <row r="36" spans="1:84" ht="12" customHeight="1" x14ac:dyDescent="0.25">
      <c r="A36" s="435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41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42"/>
      <c r="AR36" s="442"/>
      <c r="AS36" s="442"/>
      <c r="AT36" s="442"/>
      <c r="AU36" s="442"/>
      <c r="AV36" s="443"/>
      <c r="AW36" s="17"/>
      <c r="AX36" s="432">
        <v>4</v>
      </c>
      <c r="AY36" s="79"/>
      <c r="AZ36" s="433" t="str">
        <f t="shared" si="1"/>
        <v/>
      </c>
      <c r="BA36" s="434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</row>
    <row r="37" spans="1:84" ht="12" customHeight="1" x14ac:dyDescent="0.25">
      <c r="A37" s="435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IFERROR(ROUND(AP35/AP36,2),"")</f>
        <v/>
      </c>
      <c r="AQ37" s="440"/>
      <c r="AR37" s="440"/>
      <c r="AS37" s="440"/>
      <c r="AT37" s="66" t="s">
        <v>145</v>
      </c>
      <c r="AU37" s="66"/>
      <c r="AV37" s="438"/>
      <c r="AW37" s="17"/>
      <c r="AX37" s="432">
        <v>5</v>
      </c>
      <c r="AY37" s="79"/>
      <c r="AZ37" s="433" t="str">
        <f t="shared" si="1"/>
        <v/>
      </c>
      <c r="BA37" s="434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</row>
    <row r="38" spans="1:84" ht="12" customHeight="1" x14ac:dyDescent="0.25">
      <c r="A38" s="435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15"/>
      <c r="AF38" s="444" t="s">
        <v>169</v>
      </c>
      <c r="AG38" s="445"/>
      <c r="AH38" s="445"/>
      <c r="AI38" s="445"/>
      <c r="AJ38" s="445"/>
      <c r="AK38" s="445"/>
      <c r="AL38" s="445"/>
      <c r="AM38" s="445"/>
      <c r="AN38" s="445"/>
      <c r="AO38" s="446"/>
      <c r="AP38" s="133"/>
      <c r="AQ38" s="447"/>
      <c r="AR38" s="447"/>
      <c r="AS38" s="447"/>
      <c r="AT38" s="447"/>
      <c r="AU38" s="447"/>
      <c r="AV38" s="448"/>
      <c r="AW38" s="17"/>
      <c r="AX38" s="432">
        <v>6</v>
      </c>
      <c r="AY38" s="79"/>
      <c r="AZ38" s="433" t="str">
        <f t="shared" si="1"/>
        <v/>
      </c>
      <c r="BA38" s="434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</row>
    <row r="39" spans="1:84" ht="12" customHeight="1" x14ac:dyDescent="0.25">
      <c r="A39" s="435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 t="str">
        <f>IF(OR(AP38&lt;&gt;0,AP38&lt;&gt;""),N13*IF(AP38&lt;&gt;"N/A",AP38,1),N13)</f>
        <v/>
      </c>
      <c r="AQ39" s="450"/>
      <c r="AR39" s="450"/>
      <c r="AS39" s="450"/>
      <c r="AT39" s="66" t="s">
        <v>144</v>
      </c>
      <c r="AU39" s="66"/>
      <c r="AV39" s="438"/>
      <c r="AW39" s="17"/>
      <c r="AX39" s="432">
        <v>7</v>
      </c>
      <c r="AY39" s="79"/>
      <c r="AZ39" s="433" t="str">
        <f t="shared" si="1"/>
        <v/>
      </c>
      <c r="BA39" s="434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</row>
    <row r="40" spans="1:84" ht="12" customHeight="1" thickBot="1" x14ac:dyDescent="0.3">
      <c r="A40" s="435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17"/>
      <c r="AX40" s="432">
        <v>8</v>
      </c>
      <c r="AY40" s="79"/>
      <c r="AZ40" s="433" t="str">
        <f t="shared" si="1"/>
        <v/>
      </c>
      <c r="BA40" s="434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</row>
    <row r="41" spans="1:84" ht="12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7"/>
      <c r="AX41" s="432">
        <v>9</v>
      </c>
      <c r="AY41" s="79"/>
      <c r="AZ41" s="433" t="str">
        <f t="shared" si="1"/>
        <v/>
      </c>
      <c r="BA41" s="434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</row>
    <row r="42" spans="1:84" ht="12" customHeight="1" thickBot="1" x14ac:dyDescent="0.3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17"/>
      <c r="AX42" s="455">
        <v>10</v>
      </c>
      <c r="AY42" s="456"/>
      <c r="AZ42" s="424" t="str">
        <f>D30</f>
        <v/>
      </c>
      <c r="BA42" s="425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232" priority="9">
      <formula>LEN(TRIM(G21))&gt;0</formula>
    </cfRule>
    <cfRule type="expression" dxfId="231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230" priority="8">
      <formula>LEN(TRIM(D7))=0</formula>
    </cfRule>
  </conditionalFormatting>
  <conditionalFormatting sqref="AP39:AS40 AP35:AS35 BD26:BF28 BD20:BF22 AR13:AV13 AJ13:AN13 N13:P13 AP37:AS37 AP36 T13">
    <cfRule type="containsText" dxfId="229" priority="7" operator="containsText" text="CALC.">
      <formula>NOT(ISERROR(SEARCH("CALC.",N13)))</formula>
    </cfRule>
  </conditionalFormatting>
  <conditionalFormatting sqref="AX13:BG13">
    <cfRule type="notContainsBlanks" dxfId="228" priority="6">
      <formula>LEN(TRIM(AX13))&gt;0</formula>
    </cfRule>
  </conditionalFormatting>
  <conditionalFormatting sqref="BE9:BE10">
    <cfRule type="containsBlanks" dxfId="227" priority="5">
      <formula>LEN(TRIM(BE9))=0</formula>
    </cfRule>
  </conditionalFormatting>
  <conditionalFormatting sqref="AB16:AD16">
    <cfRule type="containsBlanks" dxfId="226" priority="3">
      <formula>LEN(TRIM(AB16))=0</formula>
    </cfRule>
  </conditionalFormatting>
  <conditionalFormatting sqref="T16">
    <cfRule type="containsBlanks" dxfId="225" priority="4">
      <formula>LEN(TRIM(T16))=0</formula>
    </cfRule>
  </conditionalFormatting>
  <conditionalFormatting sqref="AB16:AE16">
    <cfRule type="expression" dxfId="224" priority="1">
      <formula>$T$16="FIXED SPEED"</formula>
    </cfRule>
    <cfRule type="expression" dxfId="223" priority="2">
      <formula>$X$40="FIXED SPEED"</formula>
    </cfRule>
  </conditionalFormatting>
  <dataValidations count="7">
    <dataValidation type="list" allowBlank="1" showInputMessage="1" showErrorMessage="1" sqref="T16" xr:uid="{842D35F2-98F1-4A31-AC01-87D25D2ADC45}">
      <formula1>"VFD SETTING, ECM SETTING, FIXED SPEED"</formula1>
    </dataValidation>
    <dataValidation type="list" allowBlank="1" showInputMessage="1" showErrorMessage="1" sqref="AD16:AE16" xr:uid="{988F29D1-AA8E-473E-8265-3941F0A8B11D}">
      <formula1>"Hz, %"</formula1>
    </dataValidation>
    <dataValidation type="list" allowBlank="1" showInputMessage="1" sqref="AL16:AV16" xr:uid="{6D4C9D1B-7601-47A4-96FD-B716D1C4AFBD}">
      <formula1>"Air Data Multimeter - Velocity Grid"</formula1>
    </dataValidation>
    <dataValidation type="list" allowBlank="1" showInputMessage="1" sqref="AP38:AV38" xr:uid="{45DE5A29-045E-4A95-AA61-F968386C1D0B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ECC287C2-40D1-4D23-9234-85DCD7350FFB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E4E39A4E-7312-4664-BC1E-6098EAFF64F1}">
      <formula1>168</formula1>
    </dataValidation>
    <dataValidation type="whole" allowBlank="1" showInputMessage="1" showErrorMessage="1" error="This Remarks section is limited to 7." sqref="A34:A40" xr:uid="{C6305406-6A89-4EA6-A94E-AB9B32007762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ED04-089F-47BF-B67B-FE02D792966A}">
  <sheetPr codeName="Sheet34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3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458" t="s">
        <v>1</v>
      </c>
      <c r="AX1" s="458"/>
      <c r="AY1" s="458"/>
      <c r="AZ1" s="458"/>
      <c r="BA1" s="458"/>
      <c r="BB1" s="458"/>
      <c r="BC1" s="458"/>
      <c r="BD1" s="458"/>
      <c r="BE1" s="458"/>
      <c r="BF1" s="458"/>
      <c r="BG1" s="458"/>
      <c r="BH1" s="458"/>
      <c r="BI1" s="458"/>
      <c r="BJ1" s="458"/>
      <c r="BK1" s="458"/>
      <c r="BL1" s="458"/>
      <c r="BM1" s="458"/>
      <c r="BN1" s="458"/>
      <c r="BO1" s="458"/>
      <c r="BP1" s="458"/>
      <c r="BQ1" s="458"/>
      <c r="BR1" s="458"/>
      <c r="BS1" s="458"/>
      <c r="BT1" s="458"/>
      <c r="BU1" s="458"/>
      <c r="BV1" s="458"/>
      <c r="BW1" s="458"/>
      <c r="BX1" s="458"/>
      <c r="BY1" s="458"/>
      <c r="BZ1" s="458"/>
      <c r="CA1" s="458"/>
      <c r="CB1" s="458"/>
      <c r="CC1" s="458"/>
      <c r="CD1" s="458"/>
      <c r="CE1" s="458"/>
      <c r="CF1" s="458"/>
      <c r="CG1" s="458"/>
      <c r="CH1" s="458"/>
      <c r="CI1" s="458"/>
      <c r="CJ1" s="458"/>
      <c r="CK1" s="458"/>
      <c r="CL1" s="458"/>
    </row>
    <row r="2" spans="1:90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</row>
    <row r="3" spans="1:90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</row>
    <row r="4" spans="1:90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</row>
    <row r="5" spans="1:90" ht="12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7" t="s">
        <v>172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</row>
    <row r="6" spans="1:90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</row>
    <row r="7" spans="1:90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</row>
    <row r="8" spans="1:90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17"/>
      <c r="BI8" s="459" t="s">
        <v>160</v>
      </c>
      <c r="BJ8" s="460"/>
      <c r="BK8" s="460"/>
      <c r="BL8" s="460"/>
      <c r="BM8" s="460"/>
      <c r="BN8" s="460"/>
      <c r="BO8" s="460"/>
      <c r="BP8" s="460"/>
      <c r="BQ8" s="460"/>
      <c r="BR8" s="460"/>
      <c r="BS8" s="460"/>
      <c r="BT8" s="460"/>
      <c r="BU8" s="460"/>
      <c r="BV8" s="460"/>
      <c r="BW8" s="460"/>
      <c r="BX8" s="460"/>
      <c r="BY8" s="460"/>
      <c r="BZ8" s="460"/>
      <c r="CA8" s="460"/>
      <c r="CB8" s="460"/>
      <c r="CC8" s="460"/>
      <c r="CD8" s="460"/>
      <c r="CE8" s="460"/>
      <c r="CF8" s="460"/>
      <c r="CG8" s="460"/>
      <c r="CH8" s="361"/>
      <c r="CI8" s="17"/>
      <c r="CJ8" s="17"/>
      <c r="CK8" s="17"/>
      <c r="CL8" s="17"/>
    </row>
    <row r="9" spans="1:90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17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17"/>
      <c r="BI9" s="461" t="s">
        <v>152</v>
      </c>
      <c r="BJ9" s="462"/>
      <c r="BK9" s="462"/>
      <c r="BL9" s="462"/>
      <c r="BM9" s="79">
        <v>1</v>
      </c>
      <c r="BN9" s="79"/>
      <c r="BO9" s="79">
        <v>2</v>
      </c>
      <c r="BP9" s="79"/>
      <c r="BQ9" s="79">
        <v>3</v>
      </c>
      <c r="BR9" s="79"/>
      <c r="BS9" s="79">
        <v>4</v>
      </c>
      <c r="BT9" s="79"/>
      <c r="BU9" s="79">
        <v>5</v>
      </c>
      <c r="BV9" s="79"/>
      <c r="BW9" s="79">
        <v>6</v>
      </c>
      <c r="BX9" s="79"/>
      <c r="BY9" s="79">
        <v>7</v>
      </c>
      <c r="BZ9" s="79"/>
      <c r="CA9" s="79">
        <v>8</v>
      </c>
      <c r="CB9" s="79"/>
      <c r="CC9" s="79">
        <v>9</v>
      </c>
      <c r="CD9" s="79"/>
      <c r="CE9" s="79">
        <v>10</v>
      </c>
      <c r="CF9" s="463"/>
      <c r="CG9" s="464">
        <v>11</v>
      </c>
      <c r="CH9" s="463"/>
      <c r="CI9" s="17"/>
      <c r="CJ9" s="17"/>
      <c r="CK9" s="17"/>
      <c r="CL9" s="17"/>
    </row>
    <row r="10" spans="1:90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17"/>
      <c r="BI10" s="461" t="s">
        <v>153</v>
      </c>
      <c r="BJ10" s="462"/>
      <c r="BK10" s="462" t="s">
        <v>154</v>
      </c>
      <c r="BL10" s="462"/>
      <c r="BM10" s="424" t="str">
        <f>E18</f>
        <v/>
      </c>
      <c r="BN10" s="424"/>
      <c r="BO10" s="424" t="str">
        <f>I18</f>
        <v/>
      </c>
      <c r="BP10" s="424"/>
      <c r="BQ10" s="424" t="str">
        <f>M18</f>
        <v/>
      </c>
      <c r="BR10" s="424"/>
      <c r="BS10" s="424" t="str">
        <f>Q18</f>
        <v/>
      </c>
      <c r="BT10" s="424"/>
      <c r="BU10" s="424" t="str">
        <f>U18</f>
        <v/>
      </c>
      <c r="BV10" s="424"/>
      <c r="BW10" s="424" t="str">
        <f>Y18</f>
        <v/>
      </c>
      <c r="BX10" s="424"/>
      <c r="BY10" s="424" t="str">
        <f>AC18</f>
        <v/>
      </c>
      <c r="BZ10" s="424"/>
      <c r="CA10" s="424" t="str">
        <f>AG18</f>
        <v/>
      </c>
      <c r="CB10" s="424"/>
      <c r="CC10" s="424" t="str">
        <f>AK18</f>
        <v/>
      </c>
      <c r="CD10" s="424"/>
      <c r="CE10" s="424" t="str">
        <f>AO18</f>
        <v/>
      </c>
      <c r="CF10" s="424"/>
      <c r="CG10" s="424" t="str">
        <f>AS18</f>
        <v/>
      </c>
      <c r="CH10" s="425"/>
      <c r="CI10" s="17"/>
      <c r="CJ10" s="17"/>
      <c r="CK10" s="17"/>
      <c r="CL10" s="17"/>
    </row>
    <row r="11" spans="1:90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17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17"/>
      <c r="BI11" s="432">
        <v>1</v>
      </c>
      <c r="BJ11" s="79"/>
      <c r="BK11" s="433" t="str">
        <f t="shared" ref="BK11:BK20" si="0">C20</f>
        <v/>
      </c>
      <c r="BL11" s="434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</row>
    <row r="12" spans="1:90" ht="12.75" customHeight="1" thickTop="1" thickBot="1" x14ac:dyDescent="0.3">
      <c r="A12" s="465" t="s">
        <v>173</v>
      </c>
      <c r="B12" s="466"/>
      <c r="C12" s="466"/>
      <c r="D12" s="466"/>
      <c r="E12" s="466"/>
      <c r="F12" s="466"/>
      <c r="G12" s="466"/>
      <c r="H12" s="466"/>
      <c r="I12" s="466"/>
      <c r="J12" s="466"/>
      <c r="K12" s="466"/>
      <c r="L12" s="466"/>
      <c r="M12" s="466"/>
      <c r="N12" s="466"/>
      <c r="O12" s="466"/>
      <c r="P12" s="466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17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17"/>
      <c r="BI12" s="432">
        <v>2</v>
      </c>
      <c r="BJ12" s="79"/>
      <c r="BK12" s="433" t="str">
        <f t="shared" si="0"/>
        <v/>
      </c>
      <c r="BL12" s="434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</row>
    <row r="13" spans="1:90" ht="12" customHeight="1" thickTop="1" thickBot="1" x14ac:dyDescent="0.3">
      <c r="A13" s="467" t="s">
        <v>142</v>
      </c>
      <c r="B13" s="447"/>
      <c r="C13" s="447"/>
      <c r="D13" s="447"/>
      <c r="E13" s="468" t="s">
        <v>174</v>
      </c>
      <c r="F13" s="468"/>
      <c r="G13" s="468"/>
      <c r="H13" s="442" t="str">
        <f>BD18</f>
        <v/>
      </c>
      <c r="I13" s="442"/>
      <c r="J13" s="442"/>
      <c r="K13" s="89" t="s">
        <v>144</v>
      </c>
      <c r="L13" s="89"/>
      <c r="M13" s="89"/>
      <c r="N13" s="351" t="str">
        <f>IF(AND(B13&lt;&gt;0,B14&lt;&gt;0),ROUND(B13*B14/144,2),"")</f>
        <v/>
      </c>
      <c r="O13" s="351"/>
      <c r="P13" s="352"/>
      <c r="Q13" s="89" t="s">
        <v>145</v>
      </c>
      <c r="R13" s="89"/>
      <c r="S13" s="89"/>
      <c r="T13" s="353" t="str">
        <f>IFERROR((AB13/N13),"")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>
        <v>3825</v>
      </c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17"/>
      <c r="AX13" s="469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70"/>
      <c r="AZ13" s="470"/>
      <c r="BA13" s="470"/>
      <c r="BB13" s="470"/>
      <c r="BC13" s="470"/>
      <c r="BD13" s="470"/>
      <c r="BE13" s="470"/>
      <c r="BF13" s="470"/>
      <c r="BG13" s="471"/>
      <c r="BH13" s="17"/>
      <c r="BI13" s="432">
        <v>3</v>
      </c>
      <c r="BJ13" s="79"/>
      <c r="BK13" s="433" t="str">
        <f t="shared" si="0"/>
        <v/>
      </c>
      <c r="BL13" s="434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</row>
    <row r="14" spans="1:90" ht="12" customHeight="1" thickBot="1" x14ac:dyDescent="0.3">
      <c r="A14" s="472" t="s">
        <v>143</v>
      </c>
      <c r="B14" s="348"/>
      <c r="C14" s="348"/>
      <c r="D14" s="348"/>
      <c r="E14" s="473" t="s">
        <v>174</v>
      </c>
      <c r="F14" s="473"/>
      <c r="G14" s="473"/>
      <c r="H14" s="353" t="str">
        <f>BD24</f>
        <v/>
      </c>
      <c r="I14" s="353"/>
      <c r="J14" s="357"/>
      <c r="K14" s="474"/>
      <c r="L14" s="475"/>
      <c r="M14" s="475"/>
      <c r="N14" s="475"/>
      <c r="O14" s="475"/>
      <c r="P14" s="47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432">
        <v>4</v>
      </c>
      <c r="BJ14" s="79"/>
      <c r="BK14" s="433" t="str">
        <f t="shared" si="0"/>
        <v/>
      </c>
      <c r="BL14" s="434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</row>
    <row r="15" spans="1:90" s="362" customFormat="1" ht="12" customHeight="1" thickBo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40" t="s">
        <v>146</v>
      </c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2"/>
      <c r="Y15" s="15"/>
      <c r="Z15" s="199" t="s">
        <v>175</v>
      </c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476" t="s">
        <v>176</v>
      </c>
      <c r="AM15" s="476"/>
      <c r="AN15" s="476"/>
      <c r="AO15" s="476"/>
      <c r="AP15" s="476"/>
      <c r="AQ15" s="476"/>
      <c r="AR15" s="476"/>
      <c r="AS15" s="476"/>
      <c r="AT15" s="476"/>
      <c r="AU15" s="476"/>
      <c r="AV15" s="477"/>
      <c r="AW15" s="17"/>
      <c r="AX15" s="243" t="s">
        <v>151</v>
      </c>
      <c r="AY15" s="372"/>
      <c r="AZ15" s="372"/>
      <c r="BA15" s="372"/>
      <c r="BB15" s="372"/>
      <c r="BC15" s="372"/>
      <c r="BD15" s="372"/>
      <c r="BE15" s="372"/>
      <c r="BF15" s="373"/>
      <c r="BG15" s="17"/>
      <c r="BH15" s="17"/>
      <c r="BI15" s="432">
        <v>5</v>
      </c>
      <c r="BJ15" s="79"/>
      <c r="BK15" s="433" t="str">
        <f t="shared" si="0"/>
        <v/>
      </c>
      <c r="BL15" s="434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</row>
    <row r="16" spans="1:90" ht="12.75" customHeight="1" thickTop="1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363"/>
      <c r="N16" s="364"/>
      <c r="O16" s="364"/>
      <c r="P16" s="364"/>
      <c r="Q16" s="364"/>
      <c r="R16" s="364"/>
      <c r="S16" s="364"/>
      <c r="T16" s="364"/>
      <c r="U16" s="256"/>
      <c r="V16" s="257"/>
      <c r="W16" s="258"/>
      <c r="X16" s="259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"/>
      <c r="AX16" s="380"/>
      <c r="AY16" s="381"/>
      <c r="AZ16" s="381"/>
      <c r="BA16" s="381"/>
      <c r="BB16" s="381"/>
      <c r="BC16" s="381"/>
      <c r="BD16" s="381"/>
      <c r="BE16" s="381"/>
      <c r="BF16" s="382"/>
      <c r="BG16" s="17"/>
      <c r="BH16" s="17"/>
      <c r="BI16" s="432">
        <v>6</v>
      </c>
      <c r="BJ16" s="79"/>
      <c r="BK16" s="433" t="str">
        <f t="shared" si="0"/>
        <v/>
      </c>
      <c r="BL16" s="434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</row>
    <row r="17" spans="1:90" ht="12" customHeight="1" thickTop="1" thickBot="1" x14ac:dyDescent="0.3">
      <c r="A17" s="478" t="s">
        <v>150</v>
      </c>
      <c r="B17" s="479"/>
      <c r="C17" s="479"/>
      <c r="D17" s="479"/>
      <c r="E17" s="479"/>
      <c r="F17" s="479"/>
      <c r="G17" s="479"/>
      <c r="H17" s="479"/>
      <c r="I17" s="479"/>
      <c r="J17" s="480"/>
      <c r="K17" s="481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2"/>
      <c r="AF17" s="482"/>
      <c r="AG17" s="482"/>
      <c r="AH17" s="482"/>
      <c r="AI17" s="482"/>
      <c r="AJ17" s="482"/>
      <c r="AK17" s="482"/>
      <c r="AL17" s="482"/>
      <c r="AM17" s="482"/>
      <c r="AN17" s="482"/>
      <c r="AO17" s="482"/>
      <c r="AP17" s="482"/>
      <c r="AQ17" s="482"/>
      <c r="AR17" s="482"/>
      <c r="AS17" s="482"/>
      <c r="AT17" s="482"/>
      <c r="AU17" s="482"/>
      <c r="AV17" s="482"/>
      <c r="AW17" s="17"/>
      <c r="AX17" s="389" t="s">
        <v>155</v>
      </c>
      <c r="AY17" s="390"/>
      <c r="AZ17" s="390"/>
      <c r="BA17" s="390"/>
      <c r="BB17" s="390"/>
      <c r="BC17" s="391"/>
      <c r="BD17" s="392" t="str">
        <f>IF(B13&lt;&gt;0,B13,"")</f>
        <v/>
      </c>
      <c r="BE17" s="392"/>
      <c r="BF17" s="393"/>
      <c r="BG17" s="17"/>
      <c r="BH17" s="17"/>
      <c r="BI17" s="432">
        <v>7</v>
      </c>
      <c r="BJ17" s="79"/>
      <c r="BK17" s="433" t="str">
        <f t="shared" si="0"/>
        <v/>
      </c>
      <c r="BL17" s="434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</row>
    <row r="18" spans="1:90" ht="12" customHeight="1" x14ac:dyDescent="0.25">
      <c r="A18" s="483" t="s">
        <v>152</v>
      </c>
      <c r="B18" s="484"/>
      <c r="C18" s="484"/>
      <c r="D18" s="485"/>
      <c r="E18" s="486" t="str">
        <f>IFERROR(B13/H13/2,"")</f>
        <v/>
      </c>
      <c r="F18" s="487"/>
      <c r="G18" s="487"/>
      <c r="H18" s="488"/>
      <c r="I18" s="489" t="str">
        <f>IFERROR(IF(BO9&lt;=$BD$18,E18+$BD$19,""),"")</f>
        <v/>
      </c>
      <c r="J18" s="490"/>
      <c r="K18" s="490"/>
      <c r="L18" s="491"/>
      <c r="M18" s="489" t="str">
        <f>IFERROR(IF(BQ9&lt;=$BD$18,I18+$BD$19,""),"")</f>
        <v/>
      </c>
      <c r="N18" s="490"/>
      <c r="O18" s="490"/>
      <c r="P18" s="491"/>
      <c r="Q18" s="489" t="str">
        <f>IFERROR(IF(BS9&lt;=$BD$18,M18+$BD$19,""),"")</f>
        <v/>
      </c>
      <c r="R18" s="490"/>
      <c r="S18" s="490"/>
      <c r="T18" s="491"/>
      <c r="U18" s="489" t="str">
        <f>IFERROR(IF(BU9&lt;=$BD$18,Q18+$BD$19,""),"")</f>
        <v/>
      </c>
      <c r="V18" s="490"/>
      <c r="W18" s="490"/>
      <c r="X18" s="491"/>
      <c r="Y18" s="489" t="str">
        <f>IFERROR(IF(BW9&lt;=$BD$18,U18+$BD$19,""),"")</f>
        <v/>
      </c>
      <c r="Z18" s="490"/>
      <c r="AA18" s="490"/>
      <c r="AB18" s="491"/>
      <c r="AC18" s="489" t="str">
        <f>IFERROR(IF(BY9&lt;=$BD$18,Y18+$BD$19,""),"")</f>
        <v/>
      </c>
      <c r="AD18" s="490"/>
      <c r="AE18" s="490"/>
      <c r="AF18" s="491"/>
      <c r="AG18" s="489" t="str">
        <f>IFERROR(IF(CA9&lt;=$BD$18,AC18+$BD$19,""),"")</f>
        <v/>
      </c>
      <c r="AH18" s="490"/>
      <c r="AI18" s="490"/>
      <c r="AJ18" s="491"/>
      <c r="AK18" s="489" t="str">
        <f>IFERROR(IF(CC9&lt;=$BD$18,AG18+$BD$19,""),"")</f>
        <v/>
      </c>
      <c r="AL18" s="490"/>
      <c r="AM18" s="490"/>
      <c r="AN18" s="491"/>
      <c r="AO18" s="489" t="str">
        <f>IFERROR(IF(CE9&lt;=$BD$18,AK18+$BD$19,""),"")</f>
        <v/>
      </c>
      <c r="AP18" s="490"/>
      <c r="AQ18" s="490"/>
      <c r="AR18" s="491"/>
      <c r="AS18" s="492" t="str">
        <f>IFERROR(IF(CG9&lt;=$BD$18,AO18+$BD$19,""),"")</f>
        <v/>
      </c>
      <c r="AT18" s="493"/>
      <c r="AU18" s="493"/>
      <c r="AV18" s="494"/>
      <c r="AW18" s="17"/>
      <c r="AX18" s="58" t="s">
        <v>156</v>
      </c>
      <c r="AY18" s="59"/>
      <c r="AZ18" s="59"/>
      <c r="BA18" s="59"/>
      <c r="BB18" s="59"/>
      <c r="BC18" s="60"/>
      <c r="BD18" s="99" t="str">
        <f>IFERROR(IF(BD17&lt;=20,4,ROUNDUP(BD17/6,0)),"")</f>
        <v/>
      </c>
      <c r="BE18" s="99"/>
      <c r="BF18" s="148"/>
      <c r="BG18" s="17"/>
      <c r="BH18" s="17"/>
      <c r="BI18" s="432">
        <v>8</v>
      </c>
      <c r="BJ18" s="79"/>
      <c r="BK18" s="433" t="str">
        <f t="shared" si="0"/>
        <v/>
      </c>
      <c r="BL18" s="434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ht="12" customHeight="1" thickBot="1" x14ac:dyDescent="0.3">
      <c r="A19" s="495" t="s">
        <v>153</v>
      </c>
      <c r="B19" s="496"/>
      <c r="C19" s="497" t="s">
        <v>154</v>
      </c>
      <c r="D19" s="496"/>
      <c r="E19" s="498" t="s">
        <v>177</v>
      </c>
      <c r="F19" s="498"/>
      <c r="G19" s="498" t="s">
        <v>178</v>
      </c>
      <c r="H19" s="498"/>
      <c r="I19" s="498" t="s">
        <v>177</v>
      </c>
      <c r="J19" s="498"/>
      <c r="K19" s="498" t="s">
        <v>178</v>
      </c>
      <c r="L19" s="498"/>
      <c r="M19" s="498" t="s">
        <v>177</v>
      </c>
      <c r="N19" s="498"/>
      <c r="O19" s="498" t="s">
        <v>178</v>
      </c>
      <c r="P19" s="498"/>
      <c r="Q19" s="498" t="s">
        <v>177</v>
      </c>
      <c r="R19" s="498"/>
      <c r="S19" s="498" t="s">
        <v>178</v>
      </c>
      <c r="T19" s="498"/>
      <c r="U19" s="498" t="s">
        <v>177</v>
      </c>
      <c r="V19" s="498"/>
      <c r="W19" s="498" t="s">
        <v>178</v>
      </c>
      <c r="X19" s="498"/>
      <c r="Y19" s="498" t="s">
        <v>177</v>
      </c>
      <c r="Z19" s="498"/>
      <c r="AA19" s="498" t="s">
        <v>178</v>
      </c>
      <c r="AB19" s="498"/>
      <c r="AC19" s="498" t="s">
        <v>177</v>
      </c>
      <c r="AD19" s="498"/>
      <c r="AE19" s="498" t="s">
        <v>178</v>
      </c>
      <c r="AF19" s="498"/>
      <c r="AG19" s="498" t="s">
        <v>177</v>
      </c>
      <c r="AH19" s="498"/>
      <c r="AI19" s="498" t="s">
        <v>178</v>
      </c>
      <c r="AJ19" s="498"/>
      <c r="AK19" s="498" t="s">
        <v>177</v>
      </c>
      <c r="AL19" s="498"/>
      <c r="AM19" s="498" t="s">
        <v>178</v>
      </c>
      <c r="AN19" s="498"/>
      <c r="AO19" s="498" t="s">
        <v>177</v>
      </c>
      <c r="AP19" s="498"/>
      <c r="AQ19" s="498" t="s">
        <v>178</v>
      </c>
      <c r="AR19" s="498"/>
      <c r="AS19" s="499" t="s">
        <v>177</v>
      </c>
      <c r="AT19" s="498"/>
      <c r="AU19" s="498" t="s">
        <v>178</v>
      </c>
      <c r="AV19" s="500"/>
      <c r="AW19" s="17"/>
      <c r="AX19" s="402" t="s">
        <v>157</v>
      </c>
      <c r="AY19" s="313"/>
      <c r="AZ19" s="313"/>
      <c r="BA19" s="313"/>
      <c r="BB19" s="313"/>
      <c r="BC19" s="403"/>
      <c r="BD19" s="404" t="str">
        <f>IFERROR(IF(BD18&lt;=20,((BD17-(BD17/BD18))/(BD18-1)),(BD17-6)/(BD18-1)),"")</f>
        <v/>
      </c>
      <c r="BE19" s="404"/>
      <c r="BF19" s="405"/>
      <c r="BG19" s="17"/>
      <c r="BH19" s="17"/>
      <c r="BI19" s="432">
        <v>9</v>
      </c>
      <c r="BJ19" s="79"/>
      <c r="BK19" s="433" t="str">
        <f t="shared" si="0"/>
        <v/>
      </c>
      <c r="BL19" s="434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</row>
    <row r="20" spans="1:90" ht="12" customHeight="1" thickTop="1" thickBot="1" x14ac:dyDescent="0.3">
      <c r="A20" s="501">
        <v>1</v>
      </c>
      <c r="B20" s="502"/>
      <c r="C20" s="503" t="str">
        <f>IFERROR(B14/H14/2,"")</f>
        <v/>
      </c>
      <c r="D20" s="504"/>
      <c r="E20" s="505"/>
      <c r="F20" s="506"/>
      <c r="G20" s="507" t="str">
        <f>IF(E20="","",ROUND(SQRT(E20)*4005,0))</f>
        <v/>
      </c>
      <c r="H20" s="507"/>
      <c r="I20" s="508"/>
      <c r="J20" s="508"/>
      <c r="K20" s="507" t="str">
        <f>IF(I20="","",ROUND(SQRT(I20)*4005,0))</f>
        <v/>
      </c>
      <c r="L20" s="507"/>
      <c r="M20" s="508"/>
      <c r="N20" s="508"/>
      <c r="O20" s="507" t="str">
        <f>IF(M20="","",ROUND(SQRT(M20)*4005,0))</f>
        <v/>
      </c>
      <c r="P20" s="507"/>
      <c r="Q20" s="508"/>
      <c r="R20" s="508"/>
      <c r="S20" s="507" t="str">
        <f>IF(Q20="","",ROUND(SQRT(Q20)*4005,0))</f>
        <v/>
      </c>
      <c r="T20" s="507"/>
      <c r="U20" s="508"/>
      <c r="V20" s="508"/>
      <c r="W20" s="507" t="str">
        <f>IF(U20="","",ROUND(SQRT(U20)*4005,0))</f>
        <v/>
      </c>
      <c r="X20" s="507"/>
      <c r="Y20" s="508"/>
      <c r="Z20" s="508"/>
      <c r="AA20" s="507" t="str">
        <f>IF(Y20="","",ROUND(SQRT(Y20)*4005,0))</f>
        <v/>
      </c>
      <c r="AB20" s="507"/>
      <c r="AC20" s="508"/>
      <c r="AD20" s="508"/>
      <c r="AE20" s="507" t="str">
        <f>IF(AC20="","",ROUND(SQRT(AC20)*4005,0))</f>
        <v/>
      </c>
      <c r="AF20" s="507"/>
      <c r="AG20" s="508"/>
      <c r="AH20" s="508"/>
      <c r="AI20" s="507" t="str">
        <f>IF(AG20="","",ROUND(SQRT(AG20)*4005,0))</f>
        <v/>
      </c>
      <c r="AJ20" s="507"/>
      <c r="AK20" s="508"/>
      <c r="AL20" s="508"/>
      <c r="AM20" s="507" t="str">
        <f>IF(AK20="","",ROUND(SQRT(AK20)*4005,0))</f>
        <v/>
      </c>
      <c r="AN20" s="507"/>
      <c r="AO20" s="508"/>
      <c r="AP20" s="508"/>
      <c r="AQ20" s="507" t="str">
        <f>IF(AO20="","",ROUND(SQRT(AO20)*4005,0))</f>
        <v/>
      </c>
      <c r="AR20" s="507"/>
      <c r="AS20" s="509"/>
      <c r="AT20" s="508"/>
      <c r="AU20" s="507" t="str">
        <f>IF(AS20="","",ROUND(SQRT(AS20)*4005,0))</f>
        <v/>
      </c>
      <c r="AV20" s="510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455">
        <v>10</v>
      </c>
      <c r="BJ20" s="456"/>
      <c r="BK20" s="424" t="str">
        <f t="shared" si="0"/>
        <v/>
      </c>
      <c r="BL20" s="425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</row>
    <row r="21" spans="1:90" ht="12.75" customHeight="1" x14ac:dyDescent="0.25">
      <c r="A21" s="511">
        <v>2</v>
      </c>
      <c r="B21" s="512"/>
      <c r="C21" s="486" t="str">
        <f t="shared" ref="C21:C29" si="1">IFERROR(IF($A21&lt;=$BD$24,C20+$BD$25,""),"")</f>
        <v/>
      </c>
      <c r="D21" s="488"/>
      <c r="E21" s="508"/>
      <c r="F21" s="508"/>
      <c r="G21" s="507" t="str">
        <f t="shared" ref="G21:G29" si="2">IF(E21="","",ROUND(SQRT(E21)*4005,0))</f>
        <v/>
      </c>
      <c r="H21" s="507"/>
      <c r="I21" s="508"/>
      <c r="J21" s="508"/>
      <c r="K21" s="507" t="str">
        <f t="shared" ref="K21:K29" si="3">IF(I21="","",ROUND(SQRT(I21)*4005,0))</f>
        <v/>
      </c>
      <c r="L21" s="507"/>
      <c r="M21" s="508"/>
      <c r="N21" s="508"/>
      <c r="O21" s="507" t="str">
        <f t="shared" ref="O21:O29" si="4">IF(M21="","",ROUND(SQRT(M21)*4005,0))</f>
        <v/>
      </c>
      <c r="P21" s="507"/>
      <c r="Q21" s="508"/>
      <c r="R21" s="508"/>
      <c r="S21" s="507" t="str">
        <f t="shared" ref="S21:S29" si="5">IF(Q21="","",ROUND(SQRT(Q21)*4005,0))</f>
        <v/>
      </c>
      <c r="T21" s="507"/>
      <c r="U21" s="508"/>
      <c r="V21" s="508"/>
      <c r="W21" s="507" t="str">
        <f t="shared" ref="W21:W29" si="6">IF(U21="","",ROUND(SQRT(U21)*4005,0))</f>
        <v/>
      </c>
      <c r="X21" s="507"/>
      <c r="Y21" s="508"/>
      <c r="Z21" s="508"/>
      <c r="AA21" s="507" t="str">
        <f t="shared" ref="AA21:AA29" si="7">IF(Y21="","",ROUND(SQRT(Y21)*4005,0))</f>
        <v/>
      </c>
      <c r="AB21" s="507"/>
      <c r="AC21" s="508"/>
      <c r="AD21" s="508"/>
      <c r="AE21" s="507" t="str">
        <f t="shared" ref="AE21:AE29" si="8">IF(AC21="","",ROUND(SQRT(AC21)*4005,0))</f>
        <v/>
      </c>
      <c r="AF21" s="507"/>
      <c r="AG21" s="508"/>
      <c r="AH21" s="508"/>
      <c r="AI21" s="507" t="str">
        <f t="shared" ref="AI21:AI29" si="9">IF(AG21="","",ROUND(SQRT(AG21)*4005,0))</f>
        <v/>
      </c>
      <c r="AJ21" s="507"/>
      <c r="AK21" s="508"/>
      <c r="AL21" s="508"/>
      <c r="AM21" s="507" t="str">
        <f t="shared" ref="AM21:AM29" si="10">IF(AK21="","",ROUND(SQRT(AK21)*4005,0))</f>
        <v/>
      </c>
      <c r="AN21" s="507"/>
      <c r="AO21" s="508"/>
      <c r="AP21" s="508"/>
      <c r="AQ21" s="507" t="str">
        <f t="shared" ref="AQ21:AQ29" si="11">IF(AO21="","",ROUND(SQRT(AO21)*4005,0))</f>
        <v/>
      </c>
      <c r="AR21" s="507"/>
      <c r="AS21" s="509"/>
      <c r="AT21" s="508"/>
      <c r="AU21" s="507" t="str">
        <f t="shared" ref="AU21:AU29" si="12">IF(AS21="","",ROUND(SQRT(AS21)*4005,0))</f>
        <v/>
      </c>
      <c r="AV21" s="510"/>
      <c r="AW21" s="17"/>
      <c r="AX21" s="243" t="s">
        <v>158</v>
      </c>
      <c r="AY21" s="372"/>
      <c r="AZ21" s="372"/>
      <c r="BA21" s="372"/>
      <c r="BB21" s="372"/>
      <c r="BC21" s="372"/>
      <c r="BD21" s="372"/>
      <c r="BE21" s="372"/>
      <c r="BF21" s="373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</row>
    <row r="22" spans="1:90" ht="12" customHeight="1" thickBot="1" x14ac:dyDescent="0.3">
      <c r="A22" s="511">
        <v>3</v>
      </c>
      <c r="B22" s="512"/>
      <c r="C22" s="486" t="str">
        <f t="shared" si="1"/>
        <v/>
      </c>
      <c r="D22" s="488"/>
      <c r="E22" s="508"/>
      <c r="F22" s="508"/>
      <c r="G22" s="507" t="str">
        <f t="shared" si="2"/>
        <v/>
      </c>
      <c r="H22" s="507"/>
      <c r="I22" s="508"/>
      <c r="J22" s="508"/>
      <c r="K22" s="507" t="str">
        <f t="shared" si="3"/>
        <v/>
      </c>
      <c r="L22" s="507"/>
      <c r="M22" s="508"/>
      <c r="N22" s="508"/>
      <c r="O22" s="507" t="str">
        <f t="shared" si="4"/>
        <v/>
      </c>
      <c r="P22" s="507"/>
      <c r="Q22" s="508"/>
      <c r="R22" s="508"/>
      <c r="S22" s="507" t="str">
        <f t="shared" si="5"/>
        <v/>
      </c>
      <c r="T22" s="507"/>
      <c r="U22" s="508"/>
      <c r="V22" s="508"/>
      <c r="W22" s="507" t="str">
        <f t="shared" si="6"/>
        <v/>
      </c>
      <c r="X22" s="507"/>
      <c r="Y22" s="508"/>
      <c r="Z22" s="508"/>
      <c r="AA22" s="507" t="str">
        <f t="shared" si="7"/>
        <v/>
      </c>
      <c r="AB22" s="507"/>
      <c r="AC22" s="508"/>
      <c r="AD22" s="508"/>
      <c r="AE22" s="507" t="str">
        <f t="shared" si="8"/>
        <v/>
      </c>
      <c r="AF22" s="507"/>
      <c r="AG22" s="508"/>
      <c r="AH22" s="508"/>
      <c r="AI22" s="507" t="str">
        <f t="shared" si="9"/>
        <v/>
      </c>
      <c r="AJ22" s="507"/>
      <c r="AK22" s="508"/>
      <c r="AL22" s="508"/>
      <c r="AM22" s="507" t="str">
        <f t="shared" si="10"/>
        <v/>
      </c>
      <c r="AN22" s="507"/>
      <c r="AO22" s="508"/>
      <c r="AP22" s="508"/>
      <c r="AQ22" s="507" t="str">
        <f t="shared" si="11"/>
        <v/>
      </c>
      <c r="AR22" s="507"/>
      <c r="AS22" s="509"/>
      <c r="AT22" s="508"/>
      <c r="AU22" s="507" t="str">
        <f t="shared" si="12"/>
        <v/>
      </c>
      <c r="AV22" s="510"/>
      <c r="AW22" s="17"/>
      <c r="AX22" s="380"/>
      <c r="AY22" s="381"/>
      <c r="AZ22" s="381"/>
      <c r="BA22" s="381"/>
      <c r="BB22" s="381"/>
      <c r="BC22" s="381"/>
      <c r="BD22" s="381"/>
      <c r="BE22" s="381"/>
      <c r="BF22" s="382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</row>
    <row r="23" spans="1:90" ht="12" customHeight="1" thickTop="1" x14ac:dyDescent="0.25">
      <c r="A23" s="511">
        <v>4</v>
      </c>
      <c r="B23" s="512"/>
      <c r="C23" s="486" t="str">
        <f t="shared" si="1"/>
        <v/>
      </c>
      <c r="D23" s="488"/>
      <c r="E23" s="508"/>
      <c r="F23" s="508"/>
      <c r="G23" s="507" t="str">
        <f t="shared" si="2"/>
        <v/>
      </c>
      <c r="H23" s="507"/>
      <c r="I23" s="508"/>
      <c r="J23" s="508"/>
      <c r="K23" s="507" t="str">
        <f t="shared" si="3"/>
        <v/>
      </c>
      <c r="L23" s="507"/>
      <c r="M23" s="508"/>
      <c r="N23" s="508"/>
      <c r="O23" s="507" t="str">
        <f t="shared" si="4"/>
        <v/>
      </c>
      <c r="P23" s="507"/>
      <c r="Q23" s="508"/>
      <c r="R23" s="508"/>
      <c r="S23" s="507" t="str">
        <f t="shared" si="5"/>
        <v/>
      </c>
      <c r="T23" s="507"/>
      <c r="U23" s="508"/>
      <c r="V23" s="508"/>
      <c r="W23" s="507" t="str">
        <f t="shared" si="6"/>
        <v/>
      </c>
      <c r="X23" s="507"/>
      <c r="Y23" s="508"/>
      <c r="Z23" s="508"/>
      <c r="AA23" s="507" t="str">
        <f t="shared" si="7"/>
        <v/>
      </c>
      <c r="AB23" s="507"/>
      <c r="AC23" s="508"/>
      <c r="AD23" s="508"/>
      <c r="AE23" s="507" t="str">
        <f t="shared" si="8"/>
        <v/>
      </c>
      <c r="AF23" s="507"/>
      <c r="AG23" s="508"/>
      <c r="AH23" s="508"/>
      <c r="AI23" s="507" t="str">
        <f t="shared" si="9"/>
        <v/>
      </c>
      <c r="AJ23" s="507"/>
      <c r="AK23" s="508"/>
      <c r="AL23" s="508"/>
      <c r="AM23" s="507" t="str">
        <f t="shared" si="10"/>
        <v/>
      </c>
      <c r="AN23" s="507"/>
      <c r="AO23" s="508"/>
      <c r="AP23" s="508"/>
      <c r="AQ23" s="507" t="str">
        <f t="shared" si="11"/>
        <v/>
      </c>
      <c r="AR23" s="507"/>
      <c r="AS23" s="509"/>
      <c r="AT23" s="508"/>
      <c r="AU23" s="507" t="str">
        <f t="shared" si="12"/>
        <v/>
      </c>
      <c r="AV23" s="510"/>
      <c r="AW23" s="17"/>
      <c r="AX23" s="406" t="s">
        <v>159</v>
      </c>
      <c r="AY23" s="407"/>
      <c r="AZ23" s="407"/>
      <c r="BA23" s="407"/>
      <c r="BB23" s="407"/>
      <c r="BC23" s="408"/>
      <c r="BD23" s="392" t="str">
        <f>IF(B14&lt;&gt;0,B14,"")</f>
        <v/>
      </c>
      <c r="BE23" s="392"/>
      <c r="BF23" s="393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</row>
    <row r="24" spans="1:90" ht="12" customHeight="1" x14ac:dyDescent="0.25">
      <c r="A24" s="511">
        <v>5</v>
      </c>
      <c r="B24" s="512"/>
      <c r="C24" s="486" t="str">
        <f t="shared" si="1"/>
        <v/>
      </c>
      <c r="D24" s="488"/>
      <c r="E24" s="508"/>
      <c r="F24" s="508"/>
      <c r="G24" s="507" t="str">
        <f t="shared" si="2"/>
        <v/>
      </c>
      <c r="H24" s="507"/>
      <c r="I24" s="508"/>
      <c r="J24" s="508"/>
      <c r="K24" s="507" t="str">
        <f t="shared" si="3"/>
        <v/>
      </c>
      <c r="L24" s="507"/>
      <c r="M24" s="508"/>
      <c r="N24" s="508"/>
      <c r="O24" s="507" t="str">
        <f t="shared" si="4"/>
        <v/>
      </c>
      <c r="P24" s="507"/>
      <c r="Q24" s="508"/>
      <c r="R24" s="508"/>
      <c r="S24" s="507" t="str">
        <f t="shared" si="5"/>
        <v/>
      </c>
      <c r="T24" s="507"/>
      <c r="U24" s="508"/>
      <c r="V24" s="508"/>
      <c r="W24" s="507" t="str">
        <f t="shared" si="6"/>
        <v/>
      </c>
      <c r="X24" s="507"/>
      <c r="Y24" s="508"/>
      <c r="Z24" s="508"/>
      <c r="AA24" s="507" t="str">
        <f t="shared" si="7"/>
        <v/>
      </c>
      <c r="AB24" s="507"/>
      <c r="AC24" s="508"/>
      <c r="AD24" s="508"/>
      <c r="AE24" s="507" t="str">
        <f t="shared" si="8"/>
        <v/>
      </c>
      <c r="AF24" s="507"/>
      <c r="AG24" s="508"/>
      <c r="AH24" s="508"/>
      <c r="AI24" s="507" t="str">
        <f t="shared" si="9"/>
        <v/>
      </c>
      <c r="AJ24" s="507"/>
      <c r="AK24" s="508"/>
      <c r="AL24" s="508"/>
      <c r="AM24" s="507" t="str">
        <f t="shared" si="10"/>
        <v/>
      </c>
      <c r="AN24" s="507"/>
      <c r="AO24" s="508"/>
      <c r="AP24" s="508"/>
      <c r="AQ24" s="507" t="str">
        <f t="shared" si="11"/>
        <v/>
      </c>
      <c r="AR24" s="507"/>
      <c r="AS24" s="509"/>
      <c r="AT24" s="508"/>
      <c r="AU24" s="507" t="str">
        <f t="shared" si="12"/>
        <v/>
      </c>
      <c r="AV24" s="510"/>
      <c r="AW24" s="17"/>
      <c r="AX24" s="58" t="s">
        <v>156</v>
      </c>
      <c r="AY24" s="59"/>
      <c r="AZ24" s="59"/>
      <c r="BA24" s="59"/>
      <c r="BB24" s="59"/>
      <c r="BC24" s="60"/>
      <c r="BD24" s="99" t="str">
        <f>IFERROR(IF(BD23&lt;=20,4,ROUNDUP(BD23/6,0)),"")</f>
        <v/>
      </c>
      <c r="BE24" s="99"/>
      <c r="BF24" s="148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</row>
    <row r="25" spans="1:90" ht="12" customHeight="1" thickBot="1" x14ac:dyDescent="0.3">
      <c r="A25" s="511">
        <v>6</v>
      </c>
      <c r="B25" s="512"/>
      <c r="C25" s="486" t="str">
        <f t="shared" si="1"/>
        <v/>
      </c>
      <c r="D25" s="488"/>
      <c r="E25" s="508"/>
      <c r="F25" s="508"/>
      <c r="G25" s="507" t="str">
        <f t="shared" si="2"/>
        <v/>
      </c>
      <c r="H25" s="507"/>
      <c r="I25" s="508"/>
      <c r="J25" s="508"/>
      <c r="K25" s="507" t="str">
        <f t="shared" si="3"/>
        <v/>
      </c>
      <c r="L25" s="507"/>
      <c r="M25" s="508"/>
      <c r="N25" s="508"/>
      <c r="O25" s="507" t="str">
        <f t="shared" si="4"/>
        <v/>
      </c>
      <c r="P25" s="507"/>
      <c r="Q25" s="508"/>
      <c r="R25" s="508"/>
      <c r="S25" s="507" t="str">
        <f t="shared" si="5"/>
        <v/>
      </c>
      <c r="T25" s="507"/>
      <c r="U25" s="508"/>
      <c r="V25" s="508"/>
      <c r="W25" s="507" t="str">
        <f t="shared" si="6"/>
        <v/>
      </c>
      <c r="X25" s="507"/>
      <c r="Y25" s="508"/>
      <c r="Z25" s="508"/>
      <c r="AA25" s="507" t="str">
        <f t="shared" si="7"/>
        <v/>
      </c>
      <c r="AB25" s="507"/>
      <c r="AC25" s="508"/>
      <c r="AD25" s="508"/>
      <c r="AE25" s="507" t="str">
        <f t="shared" si="8"/>
        <v/>
      </c>
      <c r="AF25" s="507"/>
      <c r="AG25" s="508"/>
      <c r="AH25" s="508"/>
      <c r="AI25" s="507" t="str">
        <f t="shared" si="9"/>
        <v/>
      </c>
      <c r="AJ25" s="507"/>
      <c r="AK25" s="508"/>
      <c r="AL25" s="508"/>
      <c r="AM25" s="507" t="str">
        <f t="shared" si="10"/>
        <v/>
      </c>
      <c r="AN25" s="507"/>
      <c r="AO25" s="508"/>
      <c r="AP25" s="508"/>
      <c r="AQ25" s="507" t="str">
        <f t="shared" si="11"/>
        <v/>
      </c>
      <c r="AR25" s="507"/>
      <c r="AS25" s="509"/>
      <c r="AT25" s="508"/>
      <c r="AU25" s="507" t="str">
        <f t="shared" si="12"/>
        <v/>
      </c>
      <c r="AV25" s="510"/>
      <c r="AW25" s="17"/>
      <c r="AX25" s="402" t="s">
        <v>157</v>
      </c>
      <c r="AY25" s="313"/>
      <c r="AZ25" s="313"/>
      <c r="BA25" s="313"/>
      <c r="BB25" s="313"/>
      <c r="BC25" s="403"/>
      <c r="BD25" s="404" t="str">
        <f>IFERROR(IF(BD24&lt;=20,((BD23-(BD23/BD24))/(BD24-1)),(BD23-6)/(BD24-1)),"")</f>
        <v/>
      </c>
      <c r="BE25" s="404"/>
      <c r="BF25" s="405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</row>
    <row r="26" spans="1:90" ht="12" customHeight="1" thickBot="1" x14ac:dyDescent="0.3">
      <c r="A26" s="511">
        <v>7</v>
      </c>
      <c r="B26" s="512"/>
      <c r="C26" s="486" t="str">
        <f t="shared" si="1"/>
        <v/>
      </c>
      <c r="D26" s="488"/>
      <c r="E26" s="508"/>
      <c r="F26" s="508"/>
      <c r="G26" s="507" t="str">
        <f t="shared" si="2"/>
        <v/>
      </c>
      <c r="H26" s="507"/>
      <c r="I26" s="508"/>
      <c r="J26" s="508"/>
      <c r="K26" s="507" t="str">
        <f t="shared" si="3"/>
        <v/>
      </c>
      <c r="L26" s="507"/>
      <c r="M26" s="508"/>
      <c r="N26" s="508"/>
      <c r="O26" s="507" t="str">
        <f t="shared" si="4"/>
        <v/>
      </c>
      <c r="P26" s="507"/>
      <c r="Q26" s="508"/>
      <c r="R26" s="508"/>
      <c r="S26" s="507" t="str">
        <f t="shared" si="5"/>
        <v/>
      </c>
      <c r="T26" s="507"/>
      <c r="U26" s="508"/>
      <c r="V26" s="508"/>
      <c r="W26" s="507" t="str">
        <f t="shared" si="6"/>
        <v/>
      </c>
      <c r="X26" s="507"/>
      <c r="Y26" s="508"/>
      <c r="Z26" s="508"/>
      <c r="AA26" s="507" t="str">
        <f t="shared" si="7"/>
        <v/>
      </c>
      <c r="AB26" s="507"/>
      <c r="AC26" s="508"/>
      <c r="AD26" s="508"/>
      <c r="AE26" s="507" t="str">
        <f t="shared" si="8"/>
        <v/>
      </c>
      <c r="AF26" s="507"/>
      <c r="AG26" s="508"/>
      <c r="AH26" s="508"/>
      <c r="AI26" s="507" t="str">
        <f t="shared" si="9"/>
        <v/>
      </c>
      <c r="AJ26" s="507"/>
      <c r="AK26" s="508"/>
      <c r="AL26" s="508"/>
      <c r="AM26" s="507" t="str">
        <f t="shared" si="10"/>
        <v/>
      </c>
      <c r="AN26" s="507"/>
      <c r="AO26" s="508"/>
      <c r="AP26" s="508"/>
      <c r="AQ26" s="507" t="str">
        <f t="shared" si="11"/>
        <v/>
      </c>
      <c r="AR26" s="507"/>
      <c r="AS26" s="509"/>
      <c r="AT26" s="508"/>
      <c r="AU26" s="507" t="str">
        <f t="shared" si="12"/>
        <v/>
      </c>
      <c r="AV26" s="510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</row>
    <row r="27" spans="1:90" ht="12" customHeight="1" thickBot="1" x14ac:dyDescent="0.3">
      <c r="A27" s="511">
        <v>8</v>
      </c>
      <c r="B27" s="512"/>
      <c r="C27" s="486" t="str">
        <f t="shared" si="1"/>
        <v/>
      </c>
      <c r="D27" s="488"/>
      <c r="E27" s="508"/>
      <c r="F27" s="508"/>
      <c r="G27" s="507" t="str">
        <f t="shared" si="2"/>
        <v/>
      </c>
      <c r="H27" s="507"/>
      <c r="I27" s="508"/>
      <c r="J27" s="508"/>
      <c r="K27" s="507" t="str">
        <f t="shared" si="3"/>
        <v/>
      </c>
      <c r="L27" s="507"/>
      <c r="M27" s="508"/>
      <c r="N27" s="508"/>
      <c r="O27" s="507" t="str">
        <f t="shared" si="4"/>
        <v/>
      </c>
      <c r="P27" s="507"/>
      <c r="Q27" s="508"/>
      <c r="R27" s="508"/>
      <c r="S27" s="507" t="str">
        <f t="shared" si="5"/>
        <v/>
      </c>
      <c r="T27" s="507"/>
      <c r="U27" s="508"/>
      <c r="V27" s="508"/>
      <c r="W27" s="507" t="str">
        <f t="shared" si="6"/>
        <v/>
      </c>
      <c r="X27" s="507"/>
      <c r="Y27" s="508"/>
      <c r="Z27" s="508"/>
      <c r="AA27" s="507" t="str">
        <f t="shared" si="7"/>
        <v/>
      </c>
      <c r="AB27" s="507"/>
      <c r="AC27" s="508"/>
      <c r="AD27" s="508"/>
      <c r="AE27" s="507" t="str">
        <f t="shared" si="8"/>
        <v/>
      </c>
      <c r="AF27" s="507"/>
      <c r="AG27" s="508"/>
      <c r="AH27" s="508"/>
      <c r="AI27" s="507" t="str">
        <f t="shared" si="9"/>
        <v/>
      </c>
      <c r="AJ27" s="507"/>
      <c r="AK27" s="508"/>
      <c r="AL27" s="508"/>
      <c r="AM27" s="507" t="str">
        <f t="shared" si="10"/>
        <v/>
      </c>
      <c r="AN27" s="507"/>
      <c r="AO27" s="508"/>
      <c r="AP27" s="508"/>
      <c r="AQ27" s="507" t="str">
        <f t="shared" si="11"/>
        <v/>
      </c>
      <c r="AR27" s="507"/>
      <c r="AS27" s="509"/>
      <c r="AT27" s="508"/>
      <c r="AU27" s="507" t="str">
        <f t="shared" si="12"/>
        <v/>
      </c>
      <c r="AV27" s="510"/>
      <c r="AW27" s="17"/>
      <c r="AX27" s="18" t="s">
        <v>2</v>
      </c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20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</row>
    <row r="28" spans="1:90" ht="12" customHeight="1" thickTop="1" x14ac:dyDescent="0.25">
      <c r="A28" s="511">
        <v>9</v>
      </c>
      <c r="B28" s="512"/>
      <c r="C28" s="486" t="str">
        <f t="shared" si="1"/>
        <v/>
      </c>
      <c r="D28" s="488"/>
      <c r="E28" s="508"/>
      <c r="F28" s="508"/>
      <c r="G28" s="507" t="str">
        <f t="shared" si="2"/>
        <v/>
      </c>
      <c r="H28" s="507"/>
      <c r="I28" s="508"/>
      <c r="J28" s="508"/>
      <c r="K28" s="507" t="str">
        <f t="shared" si="3"/>
        <v/>
      </c>
      <c r="L28" s="507"/>
      <c r="M28" s="508"/>
      <c r="N28" s="508"/>
      <c r="O28" s="507" t="str">
        <f t="shared" si="4"/>
        <v/>
      </c>
      <c r="P28" s="507"/>
      <c r="Q28" s="508"/>
      <c r="R28" s="508"/>
      <c r="S28" s="507" t="str">
        <f t="shared" si="5"/>
        <v/>
      </c>
      <c r="T28" s="507"/>
      <c r="U28" s="508"/>
      <c r="V28" s="508"/>
      <c r="W28" s="507" t="str">
        <f t="shared" si="6"/>
        <v/>
      </c>
      <c r="X28" s="507"/>
      <c r="Y28" s="508"/>
      <c r="Z28" s="508"/>
      <c r="AA28" s="507" t="str">
        <f t="shared" si="7"/>
        <v/>
      </c>
      <c r="AB28" s="507"/>
      <c r="AC28" s="508"/>
      <c r="AD28" s="508"/>
      <c r="AE28" s="507" t="str">
        <f t="shared" si="8"/>
        <v/>
      </c>
      <c r="AF28" s="507"/>
      <c r="AG28" s="508"/>
      <c r="AH28" s="508"/>
      <c r="AI28" s="507" t="str">
        <f t="shared" si="9"/>
        <v/>
      </c>
      <c r="AJ28" s="507"/>
      <c r="AK28" s="508"/>
      <c r="AL28" s="508"/>
      <c r="AM28" s="507" t="str">
        <f t="shared" si="10"/>
        <v/>
      </c>
      <c r="AN28" s="507"/>
      <c r="AO28" s="508"/>
      <c r="AP28" s="508"/>
      <c r="AQ28" s="507" t="str">
        <f t="shared" si="11"/>
        <v/>
      </c>
      <c r="AR28" s="507"/>
      <c r="AS28" s="509"/>
      <c r="AT28" s="508"/>
      <c r="AU28" s="507" t="str">
        <f t="shared" si="12"/>
        <v/>
      </c>
      <c r="AV28" s="510"/>
      <c r="AW28" s="17"/>
      <c r="AX28" s="22"/>
      <c r="AY28" s="23"/>
      <c r="AZ28" s="23"/>
      <c r="BA28" s="23"/>
      <c r="BB28" s="24"/>
      <c r="BC28" s="25"/>
      <c r="BD28" s="23"/>
      <c r="BE28" s="23"/>
      <c r="BF28" s="23"/>
      <c r="BG28" s="24"/>
      <c r="BH28" s="25"/>
      <c r="BI28" s="23"/>
      <c r="BJ28" s="23"/>
      <c r="BK28" s="23"/>
      <c r="BL28" s="26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</row>
    <row r="29" spans="1:90" ht="12" customHeight="1" thickBot="1" x14ac:dyDescent="0.3">
      <c r="A29" s="511">
        <v>10</v>
      </c>
      <c r="B29" s="512"/>
      <c r="C29" s="486" t="str">
        <f t="shared" si="1"/>
        <v/>
      </c>
      <c r="D29" s="488"/>
      <c r="E29" s="513"/>
      <c r="F29" s="513"/>
      <c r="G29" s="514" t="str">
        <f t="shared" si="2"/>
        <v/>
      </c>
      <c r="H29" s="514"/>
      <c r="I29" s="513"/>
      <c r="J29" s="513"/>
      <c r="K29" s="514" t="str">
        <f t="shared" si="3"/>
        <v/>
      </c>
      <c r="L29" s="514"/>
      <c r="M29" s="508"/>
      <c r="N29" s="508"/>
      <c r="O29" s="507" t="str">
        <f t="shared" si="4"/>
        <v/>
      </c>
      <c r="P29" s="507"/>
      <c r="Q29" s="508"/>
      <c r="R29" s="508"/>
      <c r="S29" s="507" t="str">
        <f t="shared" si="5"/>
        <v/>
      </c>
      <c r="T29" s="507"/>
      <c r="U29" s="508"/>
      <c r="V29" s="508"/>
      <c r="W29" s="507" t="str">
        <f t="shared" si="6"/>
        <v/>
      </c>
      <c r="X29" s="507"/>
      <c r="Y29" s="508"/>
      <c r="Z29" s="508"/>
      <c r="AA29" s="507" t="str">
        <f t="shared" si="7"/>
        <v/>
      </c>
      <c r="AB29" s="507"/>
      <c r="AC29" s="508"/>
      <c r="AD29" s="508"/>
      <c r="AE29" s="507" t="str">
        <f t="shared" si="8"/>
        <v/>
      </c>
      <c r="AF29" s="507"/>
      <c r="AG29" s="508"/>
      <c r="AH29" s="508"/>
      <c r="AI29" s="507" t="str">
        <f t="shared" si="9"/>
        <v/>
      </c>
      <c r="AJ29" s="507"/>
      <c r="AK29" s="508"/>
      <c r="AL29" s="508"/>
      <c r="AM29" s="507" t="str">
        <f t="shared" si="10"/>
        <v/>
      </c>
      <c r="AN29" s="507"/>
      <c r="AO29" s="508"/>
      <c r="AP29" s="508"/>
      <c r="AQ29" s="507" t="str">
        <f t="shared" si="11"/>
        <v/>
      </c>
      <c r="AR29" s="507"/>
      <c r="AS29" s="509"/>
      <c r="AT29" s="508"/>
      <c r="AU29" s="507" t="str">
        <f t="shared" si="12"/>
        <v/>
      </c>
      <c r="AV29" s="510"/>
      <c r="AW29" s="17"/>
      <c r="AX29" s="28"/>
      <c r="AY29" s="29"/>
      <c r="AZ29" s="29"/>
      <c r="BA29" s="29"/>
      <c r="BB29" s="30"/>
      <c r="BC29" s="31"/>
      <c r="BD29" s="29"/>
      <c r="BE29" s="29"/>
      <c r="BF29" s="29"/>
      <c r="BG29" s="30"/>
      <c r="BH29" s="31"/>
      <c r="BI29" s="29"/>
      <c r="BJ29" s="29"/>
      <c r="BK29" s="29"/>
      <c r="BL29" s="32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</row>
    <row r="30" spans="1:90" ht="12" customHeight="1" thickTop="1" thickBot="1" x14ac:dyDescent="0.3">
      <c r="A30" s="515" t="s">
        <v>161</v>
      </c>
      <c r="B30" s="516"/>
      <c r="C30" s="516"/>
      <c r="D30" s="516"/>
      <c r="E30" s="517"/>
      <c r="F30" s="518"/>
      <c r="G30" s="419" t="str">
        <f>IF(E18="","",ROUND(SUM(G20:H29),0))</f>
        <v/>
      </c>
      <c r="H30" s="420"/>
      <c r="I30" s="519"/>
      <c r="J30" s="518"/>
      <c r="K30" s="419" t="str">
        <f>IF(I18="","",ROUND(SUM(K20:L29),0))</f>
        <v/>
      </c>
      <c r="L30" s="421"/>
      <c r="M30" s="519"/>
      <c r="N30" s="520"/>
      <c r="O30" s="419" t="str">
        <f>IF(M18="","",ROUND(SUM(O20:P29),0))</f>
        <v/>
      </c>
      <c r="P30" s="420"/>
      <c r="Q30" s="519"/>
      <c r="R30" s="518"/>
      <c r="S30" s="419" t="str">
        <f>IF(Q18="","",ROUND(SUM(S20:T29),0))</f>
        <v/>
      </c>
      <c r="T30" s="421"/>
      <c r="U30" s="518"/>
      <c r="V30" s="518"/>
      <c r="W30" s="419" t="str">
        <f>IF(U18="","",ROUND(SUM(W20:X29),0))</f>
        <v/>
      </c>
      <c r="X30" s="420"/>
      <c r="Y30" s="519"/>
      <c r="Z30" s="518"/>
      <c r="AA30" s="419" t="str">
        <f>IF(Y18="","",ROUND(SUM(AA20:AB29),0))</f>
        <v/>
      </c>
      <c r="AB30" s="421"/>
      <c r="AC30" s="518"/>
      <c r="AD30" s="518"/>
      <c r="AE30" s="419" t="str">
        <f>IF(AC18="","",ROUND(SUM(AE20:AF29),0))</f>
        <v/>
      </c>
      <c r="AF30" s="420"/>
      <c r="AG30" s="519"/>
      <c r="AH30" s="518"/>
      <c r="AI30" s="419" t="str">
        <f>IF(AG18="","",ROUND(SUM(AI20:AJ29),0))</f>
        <v/>
      </c>
      <c r="AJ30" s="420"/>
      <c r="AK30" s="519"/>
      <c r="AL30" s="520"/>
      <c r="AM30" s="419" t="str">
        <f>IF(AK18="","",ROUND(SUM(AM20:AN29),0))</f>
        <v/>
      </c>
      <c r="AN30" s="420"/>
      <c r="AO30" s="519"/>
      <c r="AP30" s="520"/>
      <c r="AQ30" s="419" t="str">
        <f>IF(AO18="","",ROUND(SUM(AQ20:AR29),0))</f>
        <v/>
      </c>
      <c r="AR30" s="421"/>
      <c r="AS30" s="518"/>
      <c r="AT30" s="520"/>
      <c r="AU30" s="419" t="str">
        <f>IF(AS18="","",ROUND(SUM(AU20:AV29),0))</f>
        <v/>
      </c>
      <c r="AV30" s="422"/>
      <c r="AW30" s="17"/>
      <c r="AX30" s="28"/>
      <c r="AY30" s="29"/>
      <c r="AZ30" s="29"/>
      <c r="BA30" s="29"/>
      <c r="BB30" s="30"/>
      <c r="BC30" s="31"/>
      <c r="BD30" s="29"/>
      <c r="BE30" s="29"/>
      <c r="BF30" s="29"/>
      <c r="BG30" s="30"/>
      <c r="BH30" s="31"/>
      <c r="BI30" s="29"/>
      <c r="BJ30" s="29"/>
      <c r="BK30" s="29"/>
      <c r="BL30" s="32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</row>
    <row r="31" spans="1:90" ht="12.75" customHeight="1" x14ac:dyDescent="0.25">
      <c r="A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"/>
      <c r="AX31" s="28"/>
      <c r="AY31" s="29"/>
      <c r="AZ31" s="29"/>
      <c r="BA31" s="29"/>
      <c r="BB31" s="30"/>
      <c r="BC31" s="31"/>
      <c r="BD31" s="29"/>
      <c r="BE31" s="29"/>
      <c r="BF31" s="29"/>
      <c r="BG31" s="30"/>
      <c r="BH31" s="31"/>
      <c r="BI31" s="29"/>
      <c r="BJ31" s="29"/>
      <c r="BK31" s="29"/>
      <c r="BL31" s="32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</row>
    <row r="32" spans="1:90" ht="12" customHeight="1" thickBot="1" x14ac:dyDescent="0.3">
      <c r="A32" s="15"/>
      <c r="B32" s="15" t="s">
        <v>109</v>
      </c>
      <c r="C32" s="435"/>
      <c r="D32" s="435"/>
      <c r="E32" s="435"/>
      <c r="F32" s="435"/>
      <c r="G32" s="435"/>
      <c r="H32" s="435"/>
      <c r="I32" s="435"/>
      <c r="J32" s="435"/>
      <c r="K32" s="435"/>
      <c r="L32" s="435"/>
      <c r="M32" s="435"/>
      <c r="N32" s="435"/>
      <c r="O32" s="435"/>
      <c r="P32" s="435"/>
      <c r="Q32" s="435"/>
      <c r="R32" s="435"/>
      <c r="S32" s="435"/>
      <c r="T32" s="435"/>
      <c r="U32" s="435"/>
      <c r="V32" s="435"/>
      <c r="W32" s="435"/>
      <c r="X32" s="435"/>
      <c r="Y32" s="435"/>
      <c r="Z32" s="435"/>
      <c r="AA32" s="435"/>
      <c r="AB32" s="435"/>
      <c r="AC32" s="435"/>
      <c r="AD32" s="43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28"/>
      <c r="AY32" s="29"/>
      <c r="AZ32" s="29"/>
      <c r="BA32" s="29"/>
      <c r="BB32" s="30"/>
      <c r="BC32" s="31"/>
      <c r="BD32" s="29"/>
      <c r="BE32" s="29"/>
      <c r="BF32" s="29"/>
      <c r="BG32" s="30"/>
      <c r="BH32" s="31"/>
      <c r="BI32" s="29"/>
      <c r="BJ32" s="29"/>
      <c r="BK32" s="29"/>
      <c r="BL32" s="32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</row>
    <row r="33" spans="1:90" ht="12" customHeight="1" thickBot="1" x14ac:dyDescent="0.3">
      <c r="A33" s="435"/>
      <c r="B33" s="308"/>
      <c r="C33" s="308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  <c r="AA33" s="308"/>
      <c r="AB33" s="308"/>
      <c r="AC33" s="308"/>
      <c r="AD33" s="308"/>
      <c r="AE33" s="15"/>
      <c r="AF33" s="426" t="s">
        <v>179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521"/>
      <c r="AQ33" s="522" t="s">
        <v>180</v>
      </c>
      <c r="AR33" s="523"/>
      <c r="AS33" s="523"/>
      <c r="AT33" s="524" t="s">
        <v>181</v>
      </c>
      <c r="AU33" s="523"/>
      <c r="AV33" s="525"/>
      <c r="AW33" s="17"/>
      <c r="AX33" s="36"/>
      <c r="AY33" s="37"/>
      <c r="AZ33" s="37"/>
      <c r="BA33" s="37"/>
      <c r="BB33" s="38"/>
      <c r="BC33" s="39"/>
      <c r="BD33" s="37"/>
      <c r="BE33" s="37"/>
      <c r="BF33" s="37"/>
      <c r="BG33" s="38"/>
      <c r="BH33" s="39"/>
      <c r="BI33" s="37"/>
      <c r="BJ33" s="37"/>
      <c r="BK33" s="37"/>
      <c r="BL33" s="40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</row>
    <row r="34" spans="1:90" ht="12" customHeight="1" x14ac:dyDescent="0.25">
      <c r="A34" s="435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</row>
    <row r="35" spans="1:90" ht="12" customHeight="1" x14ac:dyDescent="0.25">
      <c r="A35" s="435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 t="str">
        <f>IF((SUM(E30:AV30)+ SUM(E40:L40))&lt;&gt;0,(SUM(E30:AV30)+ SUM(E40:L40)),"")</f>
        <v/>
      </c>
      <c r="AQ35" s="440"/>
      <c r="AR35" s="440"/>
      <c r="AS35" s="440"/>
      <c r="AT35" s="66" t="s">
        <v>145</v>
      </c>
      <c r="AU35" s="66"/>
      <c r="AV35" s="438"/>
      <c r="AW35" s="17"/>
      <c r="AX35" s="526" t="s">
        <v>182</v>
      </c>
      <c r="AY35" s="526"/>
      <c r="AZ35" s="526"/>
      <c r="BA35" s="526"/>
      <c r="BB35" s="526"/>
      <c r="BC35" s="526"/>
      <c r="BD35" s="526"/>
      <c r="BE35" s="526"/>
      <c r="BF35" s="526"/>
      <c r="BG35" s="526"/>
      <c r="BH35" s="526"/>
      <c r="BI35" s="526"/>
      <c r="BJ35" s="526"/>
      <c r="BK35" s="526"/>
      <c r="BL35" s="526"/>
      <c r="BM35" s="526"/>
      <c r="BN35" s="526"/>
      <c r="BO35" s="526"/>
      <c r="BP35" s="526"/>
      <c r="BQ35" s="526"/>
      <c r="BR35" s="526"/>
      <c r="BS35" s="526"/>
      <c r="BT35" s="526"/>
      <c r="BU35" s="526"/>
      <c r="BV35" s="526"/>
      <c r="BW35" s="526"/>
      <c r="BX35" s="526"/>
      <c r="BY35" s="526"/>
      <c r="BZ35" s="52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</row>
    <row r="36" spans="1:90" ht="12" customHeight="1" x14ac:dyDescent="0.25">
      <c r="A36" s="435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41" t="str">
        <f>IF(((COUNT(E20:AV29)/2) + (COUNT(E31:L39)/2))&lt;&gt;0,((COUNT(E20:AV29)/2) + (COUNT(E31:L39)/2)),"")</f>
        <v/>
      </c>
      <c r="AQ36" s="442"/>
      <c r="AR36" s="442"/>
      <c r="AS36" s="442"/>
      <c r="AT36" s="442"/>
      <c r="AU36" s="442"/>
      <c r="AV36" s="443"/>
      <c r="AW36" s="17"/>
      <c r="AX36" s="526"/>
      <c r="AY36" s="526"/>
      <c r="AZ36" s="526"/>
      <c r="BA36" s="526"/>
      <c r="BB36" s="526"/>
      <c r="BC36" s="526"/>
      <c r="BD36" s="526"/>
      <c r="BE36" s="526"/>
      <c r="BF36" s="526"/>
      <c r="BG36" s="526"/>
      <c r="BH36" s="526"/>
      <c r="BI36" s="526"/>
      <c r="BJ36" s="526"/>
      <c r="BK36" s="526"/>
      <c r="BL36" s="526"/>
      <c r="BM36" s="526"/>
      <c r="BN36" s="526"/>
      <c r="BO36" s="526"/>
      <c r="BP36" s="526"/>
      <c r="BQ36" s="526"/>
      <c r="BR36" s="526"/>
      <c r="BS36" s="526"/>
      <c r="BT36" s="526"/>
      <c r="BU36" s="526"/>
      <c r="BV36" s="526"/>
      <c r="BW36" s="526"/>
      <c r="BX36" s="526"/>
      <c r="BY36" s="526"/>
      <c r="BZ36" s="52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</row>
    <row r="37" spans="1:90" ht="12" customHeight="1" x14ac:dyDescent="0.25">
      <c r="A37" s="435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IFERROR(ROUND(AP35/AP36,2),"")</f>
        <v/>
      </c>
      <c r="AQ37" s="440"/>
      <c r="AR37" s="440"/>
      <c r="AS37" s="440"/>
      <c r="AT37" s="66" t="s">
        <v>145</v>
      </c>
      <c r="AU37" s="66"/>
      <c r="AV37" s="438"/>
      <c r="AW37" s="17"/>
      <c r="AX37" s="526" t="s">
        <v>183</v>
      </c>
      <c r="AY37" s="526"/>
      <c r="AZ37" s="526"/>
      <c r="BA37" s="526"/>
      <c r="BB37" s="526"/>
      <c r="BC37" s="526"/>
      <c r="BD37" s="526"/>
      <c r="BE37" s="526"/>
      <c r="BF37" s="526"/>
      <c r="BG37" s="526"/>
      <c r="BH37" s="526"/>
      <c r="BI37" s="526"/>
      <c r="BJ37" s="526"/>
      <c r="BK37" s="526"/>
      <c r="BL37" s="526"/>
      <c r="BM37" s="526"/>
      <c r="BN37" s="526"/>
      <c r="BO37" s="526"/>
      <c r="BP37" s="526"/>
      <c r="BQ37" s="526"/>
      <c r="BR37" s="526"/>
      <c r="BS37" s="526"/>
      <c r="BT37" s="526"/>
      <c r="BU37" s="526"/>
      <c r="BV37" s="526"/>
      <c r="BW37" s="526"/>
      <c r="BX37" s="526"/>
      <c r="BY37" s="526"/>
      <c r="BZ37" s="52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</row>
    <row r="38" spans="1:90" ht="12" customHeight="1" x14ac:dyDescent="0.25">
      <c r="A38" s="435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15"/>
      <c r="AF38" s="444" t="s">
        <v>169</v>
      </c>
      <c r="AG38" s="445"/>
      <c r="AH38" s="445"/>
      <c r="AI38" s="445"/>
      <c r="AJ38" s="445"/>
      <c r="AK38" s="445"/>
      <c r="AL38" s="445"/>
      <c r="AM38" s="445"/>
      <c r="AN38" s="445"/>
      <c r="AO38" s="446"/>
      <c r="AP38" s="133"/>
      <c r="AQ38" s="447"/>
      <c r="AR38" s="447"/>
      <c r="AS38" s="447"/>
      <c r="AT38" s="447"/>
      <c r="AU38" s="447"/>
      <c r="AV38" s="448"/>
      <c r="AW38" s="17"/>
      <c r="AX38" s="526"/>
      <c r="AY38" s="526"/>
      <c r="AZ38" s="526"/>
      <c r="BA38" s="526"/>
      <c r="BB38" s="526"/>
      <c r="BC38" s="526"/>
      <c r="BD38" s="526"/>
      <c r="BE38" s="526"/>
      <c r="BF38" s="526"/>
      <c r="BG38" s="526"/>
      <c r="BH38" s="526"/>
      <c r="BI38" s="526"/>
      <c r="BJ38" s="526"/>
      <c r="BK38" s="526"/>
      <c r="BL38" s="526"/>
      <c r="BM38" s="526"/>
      <c r="BN38" s="526"/>
      <c r="BO38" s="526"/>
      <c r="BP38" s="526"/>
      <c r="BQ38" s="526"/>
      <c r="BR38" s="526"/>
      <c r="BS38" s="526"/>
      <c r="BT38" s="526"/>
      <c r="BU38" s="526"/>
      <c r="BV38" s="526"/>
      <c r="BW38" s="526"/>
      <c r="BX38" s="526"/>
      <c r="BY38" s="526"/>
      <c r="BZ38" s="52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</row>
    <row r="39" spans="1:90" ht="12" customHeight="1" x14ac:dyDescent="0.25">
      <c r="A39" s="435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 t="str">
        <f>IF(OR(AP38&lt;&gt;0,AP38&lt;&gt;""),N13*IF(AP38&lt;&gt;"N/A",AP38,1),N13)</f>
        <v/>
      </c>
      <c r="AQ39" s="450"/>
      <c r="AR39" s="450"/>
      <c r="AS39" s="450"/>
      <c r="AT39" s="66" t="s">
        <v>144</v>
      </c>
      <c r="AU39" s="66"/>
      <c r="AV39" s="438"/>
      <c r="AW39" s="17"/>
      <c r="AX39" s="528" t="s">
        <v>184</v>
      </c>
      <c r="AY39" s="528"/>
      <c r="AZ39" s="528"/>
      <c r="BA39" s="528"/>
      <c r="BB39" s="528"/>
      <c r="BC39" s="528"/>
      <c r="BD39" s="528"/>
      <c r="BE39" s="528"/>
      <c r="BF39" s="528"/>
      <c r="BG39" s="528"/>
      <c r="BH39" s="528"/>
      <c r="BI39" s="528"/>
      <c r="BJ39" s="528"/>
      <c r="BK39" s="528"/>
      <c r="BL39" s="528"/>
      <c r="BM39" s="528"/>
      <c r="BN39" s="528"/>
      <c r="BO39" s="528"/>
      <c r="BP39" s="528"/>
      <c r="BQ39" s="528"/>
      <c r="BR39" s="528"/>
      <c r="BS39" s="528"/>
      <c r="BT39" s="528"/>
      <c r="BU39" s="528"/>
      <c r="BV39" s="528"/>
      <c r="BW39" s="528"/>
      <c r="BX39" s="528"/>
      <c r="BY39" s="528"/>
      <c r="BZ39" s="528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</row>
    <row r="40" spans="1:90" ht="12" customHeight="1" thickBot="1" x14ac:dyDescent="0.3">
      <c r="A40" s="435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17"/>
      <c r="AX40" s="527" t="s">
        <v>185</v>
      </c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</row>
    <row r="41" spans="1:90" ht="12" customHeight="1" x14ac:dyDescent="0.25">
      <c r="A41" s="435"/>
      <c r="B41" s="308"/>
      <c r="C41" s="308"/>
      <c r="D41" s="308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  <c r="AA41" s="308"/>
      <c r="AB41" s="308"/>
      <c r="AC41" s="308"/>
      <c r="AD41" s="308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</row>
    <row r="42" spans="1:90" ht="12" customHeight="1" x14ac:dyDescent="0.25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222" priority="9">
      <formula>LEN(TRIM(B7))=0</formula>
    </cfRule>
  </conditionalFormatting>
  <conditionalFormatting sqref="BD17:BF19 BD23:BF25 H13:H14 N13 T13 AJ13 AR13">
    <cfRule type="containsText" dxfId="221" priority="8" operator="containsText" text="CALC.">
      <formula>NOT(ISERROR(SEARCH("CALC.",H13)))</formula>
    </cfRule>
  </conditionalFormatting>
  <conditionalFormatting sqref="AX13:BG13">
    <cfRule type="notContainsBlanks" dxfId="220" priority="7">
      <formula>LEN(TRIM(AX13))&gt;0</formula>
    </cfRule>
  </conditionalFormatting>
  <conditionalFormatting sqref="U16:W16">
    <cfRule type="containsBlanks" dxfId="219" priority="5">
      <formula>LEN(TRIM(U16))=0</formula>
    </cfRule>
  </conditionalFormatting>
  <conditionalFormatting sqref="M16">
    <cfRule type="containsBlanks" dxfId="218" priority="6">
      <formula>LEN(TRIM(M16))=0</formula>
    </cfRule>
  </conditionalFormatting>
  <conditionalFormatting sqref="U16:X16">
    <cfRule type="expression" dxfId="217" priority="4">
      <formula>$M$16="FIXED SPEED"</formula>
    </cfRule>
  </conditionalFormatting>
  <conditionalFormatting sqref="E20:AR29">
    <cfRule type="notContainsBlanks" dxfId="216" priority="2">
      <formula>LEN(TRIM(E20))&gt;0</formula>
    </cfRule>
  </conditionalFormatting>
  <conditionalFormatting sqref="E20:F29 I20:J29 M20:N29 Q20:R29 U20:V29 Y20:Z29 AC20:AD29 AG20:AH29 AK20:AL29 AO20:AP29 AS20:AT29">
    <cfRule type="expression" dxfId="215" priority="3">
      <formula>AND(($C20&lt;&gt;""),(E$18&lt;&gt;""))</formula>
    </cfRule>
  </conditionalFormatting>
  <conditionalFormatting sqref="AS20:AV29">
    <cfRule type="notContainsBlanks" dxfId="214" priority="1">
      <formula>LEN(TRIM(AS20))&gt;0</formula>
    </cfRule>
  </conditionalFormatting>
  <dataValidations count="8">
    <dataValidation type="list" allowBlank="1" showInputMessage="1" showErrorMessage="1" sqref="M16" xr:uid="{A3AA3389-7DE6-4A67-B0B6-6753AF4F2DB1}">
      <formula1>"VFD SETTING, ECM SETTING, FIXED SPEED"</formula1>
    </dataValidation>
    <dataValidation type="list" allowBlank="1" showInputMessage="1" showErrorMessage="1" sqref="W16:X16" xr:uid="{56AD1D24-4C50-4527-B5E5-A20478A05CB5}">
      <formula1>"Hz, %"</formula1>
    </dataValidation>
    <dataValidation type="whole" allowBlank="1" showInputMessage="1" showErrorMessage="1" error="This Remarks section is limited to 7." sqref="A33:A41" xr:uid="{9B1B063F-E54E-4805-803F-228C0739BEAD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188A5699-5450-477E-BFD1-CCEE2CBAB42F}">
      <formula1>66</formula1>
    </dataValidation>
    <dataValidation allowBlank="1" showInputMessage="1" sqref="AL15:AV15" xr:uid="{52F0621A-C135-4BD1-8B4D-B7B2D4151DD6}"/>
    <dataValidation type="list" allowBlank="1" showInputMessage="1" sqref="AP38:AV38" xr:uid="{18092428-F7A3-4040-AB3F-6A0285FDFDCF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73CB1D89-532D-4968-8BAA-187804EECB4D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DA521164-9763-4D55-8FA9-C043D9FBFABF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90FF-A9BC-4AE9-89EE-8D41C3B00E1B}">
  <sheetPr codeName="Sheet26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529" t="s">
        <v>1</v>
      </c>
      <c r="AX1" s="529"/>
      <c r="AY1" s="529"/>
      <c r="AZ1" s="529"/>
      <c r="BA1" s="529"/>
      <c r="BB1" s="529"/>
      <c r="BC1" s="529"/>
      <c r="BD1" s="529"/>
      <c r="BE1" s="529"/>
      <c r="BF1" s="529"/>
      <c r="BG1" s="529"/>
      <c r="BH1" s="529"/>
      <c r="BI1" s="529"/>
      <c r="BJ1" s="529"/>
      <c r="BK1" s="529"/>
      <c r="BL1" s="529"/>
      <c r="BM1" s="529"/>
      <c r="BN1" s="529"/>
      <c r="BO1" s="529"/>
      <c r="BP1" s="529"/>
      <c r="BQ1" s="529"/>
      <c r="BR1" s="529"/>
      <c r="BS1" s="529"/>
      <c r="BT1" s="529"/>
      <c r="BU1" s="529"/>
      <c r="BV1" s="529"/>
      <c r="BW1" s="529"/>
      <c r="BX1" s="529"/>
      <c r="BY1" s="529"/>
      <c r="BZ1" s="529"/>
      <c r="CA1" s="529"/>
      <c r="CB1" s="529"/>
      <c r="CC1" s="529"/>
      <c r="CD1" s="529"/>
      <c r="CE1" s="529"/>
      <c r="CF1" s="529"/>
    </row>
    <row r="2" spans="1:84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</row>
    <row r="3" spans="1:84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</row>
    <row r="4" spans="1:84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</row>
    <row r="5" spans="1:84" ht="12.6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31" t="s">
        <v>172</v>
      </c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</row>
    <row r="6" spans="1:84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</row>
    <row r="7" spans="1:84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530"/>
      <c r="AX7" s="530"/>
      <c r="AY7" s="530"/>
      <c r="AZ7" s="530"/>
      <c r="BA7" s="530"/>
      <c r="BB7" s="530"/>
      <c r="BC7" s="530"/>
      <c r="BD7" s="530"/>
      <c r="BE7" s="530"/>
      <c r="BF7" s="530"/>
      <c r="BG7" s="530"/>
      <c r="BH7" s="530"/>
      <c r="BI7" s="530"/>
      <c r="BJ7" s="530"/>
      <c r="BK7" s="530"/>
      <c r="BL7" s="530"/>
      <c r="BM7" s="530"/>
      <c r="BN7" s="530"/>
      <c r="BO7" s="530"/>
      <c r="BP7" s="530"/>
      <c r="BQ7" s="530"/>
      <c r="BR7" s="530"/>
      <c r="BS7" s="530"/>
      <c r="BT7" s="530"/>
      <c r="BU7" s="530"/>
      <c r="BV7" s="530"/>
      <c r="BW7" s="530"/>
      <c r="BX7" s="530"/>
      <c r="BY7" s="530"/>
      <c r="BZ7" s="530"/>
      <c r="CA7" s="530"/>
      <c r="CB7" s="530"/>
      <c r="CC7" s="530"/>
      <c r="CD7" s="530"/>
      <c r="CE7" s="530"/>
      <c r="CF7" s="530"/>
    </row>
    <row r="8" spans="1:84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530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530"/>
      <c r="BI8" s="530"/>
      <c r="BJ8" s="530"/>
      <c r="BK8" s="530"/>
      <c r="BL8" s="530"/>
      <c r="BM8" s="530"/>
      <c r="BN8" s="530"/>
      <c r="BO8" s="530"/>
      <c r="BP8" s="530"/>
      <c r="BQ8" s="530"/>
      <c r="BR8" s="530"/>
      <c r="BS8" s="530"/>
      <c r="BT8" s="530"/>
      <c r="BU8" s="530"/>
      <c r="BV8" s="530"/>
      <c r="BW8" s="530"/>
      <c r="BX8" s="530"/>
      <c r="BY8" s="530"/>
      <c r="BZ8" s="530"/>
      <c r="CA8" s="530"/>
      <c r="CB8" s="530"/>
      <c r="CC8" s="530"/>
      <c r="CD8" s="530"/>
      <c r="CE8" s="530"/>
      <c r="CF8" s="530"/>
    </row>
    <row r="9" spans="1:84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530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530"/>
      <c r="BI9" s="530"/>
      <c r="BJ9" s="530"/>
      <c r="BK9" s="530"/>
      <c r="BL9" s="530"/>
      <c r="BM9" s="530"/>
      <c r="BN9" s="530"/>
      <c r="BO9" s="530"/>
      <c r="BP9" s="530"/>
      <c r="BQ9" s="530"/>
      <c r="BR9" s="530"/>
      <c r="BS9" s="530"/>
      <c r="BT9" s="530"/>
      <c r="BU9" s="530"/>
      <c r="BV9" s="530"/>
      <c r="BW9" s="530"/>
      <c r="BX9" s="530"/>
      <c r="BY9" s="530"/>
      <c r="BZ9" s="530"/>
      <c r="CA9" s="530"/>
      <c r="CB9" s="530"/>
      <c r="CC9" s="530"/>
      <c r="CD9" s="530"/>
      <c r="CE9" s="530"/>
      <c r="CF9" s="530"/>
    </row>
    <row r="10" spans="1:84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530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530"/>
      <c r="BI10" s="530"/>
      <c r="BJ10" s="530"/>
      <c r="BK10" s="530"/>
      <c r="BL10" s="530"/>
      <c r="BM10" s="530"/>
      <c r="BN10" s="530"/>
      <c r="BO10" s="530"/>
      <c r="BP10" s="530"/>
      <c r="BQ10" s="530"/>
      <c r="BR10" s="530"/>
      <c r="BS10" s="530"/>
      <c r="BT10" s="530"/>
      <c r="BU10" s="530"/>
      <c r="BV10" s="530"/>
      <c r="BW10" s="530"/>
      <c r="BX10" s="530"/>
      <c r="BY10" s="530"/>
      <c r="BZ10" s="530"/>
      <c r="CA10" s="530"/>
      <c r="CB10" s="530"/>
      <c r="CC10" s="530"/>
      <c r="CD10" s="530"/>
      <c r="CE10" s="530"/>
      <c r="CF10" s="530"/>
    </row>
    <row r="11" spans="1:84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530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530"/>
      <c r="BI11" s="530"/>
      <c r="BJ11" s="530"/>
      <c r="BK11" s="530"/>
      <c r="BL11" s="530"/>
      <c r="BM11" s="530"/>
      <c r="BN11" s="530"/>
      <c r="BO11" s="530"/>
      <c r="BP11" s="530"/>
      <c r="BQ11" s="530"/>
      <c r="BR11" s="530"/>
      <c r="BS11" s="530"/>
      <c r="BT11" s="530"/>
      <c r="BU11" s="530"/>
      <c r="BV11" s="530"/>
      <c r="BW11" s="530"/>
      <c r="BX11" s="530"/>
      <c r="BY11" s="530"/>
      <c r="BZ11" s="530"/>
      <c r="CA11" s="530"/>
      <c r="CB11" s="530"/>
      <c r="CC11" s="530"/>
      <c r="CD11" s="530"/>
      <c r="CE11" s="530"/>
      <c r="CF11" s="530"/>
    </row>
    <row r="12" spans="1:84" ht="12.6" customHeight="1" thickTop="1" thickBot="1" x14ac:dyDescent="0.3">
      <c r="A12" s="341" t="s">
        <v>137</v>
      </c>
      <c r="B12" s="342"/>
      <c r="C12" s="342"/>
      <c r="D12" s="342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530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530"/>
      <c r="BI12" s="530"/>
      <c r="BJ12" s="530"/>
      <c r="BK12" s="530"/>
      <c r="BL12" s="530"/>
      <c r="BM12" s="530"/>
      <c r="BN12" s="530"/>
      <c r="BO12" s="530"/>
      <c r="BP12" s="530"/>
      <c r="BQ12" s="530"/>
      <c r="BR12" s="530"/>
      <c r="BS12" s="530"/>
      <c r="BT12" s="530"/>
      <c r="BU12" s="530"/>
      <c r="BV12" s="530"/>
      <c r="BW12" s="530"/>
      <c r="BX12" s="530"/>
      <c r="BY12" s="530"/>
      <c r="BZ12" s="530"/>
      <c r="CA12" s="530"/>
      <c r="CB12" s="530"/>
      <c r="CC12" s="530"/>
      <c r="CD12" s="530"/>
      <c r="CE12" s="530"/>
      <c r="CF12" s="530"/>
    </row>
    <row r="13" spans="1:84" ht="12" customHeight="1" thickTop="1" thickBot="1" x14ac:dyDescent="0.3">
      <c r="A13" s="532" t="s">
        <v>141</v>
      </c>
      <c r="B13" s="533"/>
      <c r="C13" s="348"/>
      <c r="D13" s="348"/>
      <c r="E13" s="534" t="s">
        <v>186</v>
      </c>
      <c r="F13" s="534"/>
      <c r="G13" s="534"/>
      <c r="H13" s="535"/>
      <c r="I13" s="350" t="s">
        <v>144</v>
      </c>
      <c r="J13" s="89"/>
      <c r="K13" s="89"/>
      <c r="L13" s="351">
        <f>IFERROR(C13*C13*3.14/144/4,"")</f>
        <v>0</v>
      </c>
      <c r="M13" s="351"/>
      <c r="N13" s="351"/>
      <c r="O13" s="351"/>
      <c r="P13" s="352"/>
      <c r="Q13" s="350" t="s">
        <v>145</v>
      </c>
      <c r="R13" s="89"/>
      <c r="S13" s="89"/>
      <c r="T13" s="353" t="str">
        <f>IFERROR(AB13/L13,"")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>
        <v>3825</v>
      </c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530"/>
      <c r="AX13" s="358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9"/>
      <c r="AZ13" s="359"/>
      <c r="BA13" s="359"/>
      <c r="BB13" s="359"/>
      <c r="BC13" s="359"/>
      <c r="BD13" s="359"/>
      <c r="BE13" s="359"/>
      <c r="BF13" s="359"/>
      <c r="BG13" s="360"/>
      <c r="BH13" s="530"/>
      <c r="BI13" s="530"/>
      <c r="BJ13" s="530"/>
      <c r="BK13" s="530"/>
      <c r="BL13" s="530"/>
      <c r="BM13" s="530"/>
      <c r="BN13" s="530"/>
      <c r="BO13" s="530"/>
      <c r="BP13" s="530"/>
      <c r="BQ13" s="530"/>
      <c r="BR13" s="530"/>
      <c r="BS13" s="530"/>
      <c r="BT13" s="530"/>
      <c r="BU13" s="530"/>
      <c r="BV13" s="530"/>
      <c r="BW13" s="530"/>
      <c r="BX13" s="530"/>
      <c r="BY13" s="530"/>
      <c r="BZ13" s="530"/>
      <c r="CA13" s="530"/>
      <c r="CB13" s="530"/>
      <c r="CC13" s="530"/>
      <c r="CD13" s="530"/>
      <c r="CE13" s="530"/>
      <c r="CF13" s="530"/>
    </row>
    <row r="14" spans="1:84" ht="12" customHeight="1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530"/>
      <c r="AX14" s="530"/>
      <c r="AY14" s="530"/>
      <c r="AZ14" s="530"/>
      <c r="BA14" s="530"/>
      <c r="BB14" s="530"/>
      <c r="BC14" s="530"/>
      <c r="BD14" s="530"/>
      <c r="BE14" s="530"/>
      <c r="BF14" s="530"/>
      <c r="BG14" s="530"/>
      <c r="BH14" s="530"/>
      <c r="BI14" s="530"/>
      <c r="BJ14" s="530"/>
      <c r="BK14" s="530"/>
      <c r="BL14" s="530"/>
      <c r="BM14" s="530"/>
      <c r="BN14" s="530"/>
      <c r="BO14" s="530"/>
      <c r="BP14" s="530"/>
      <c r="BQ14" s="530"/>
      <c r="BR14" s="530"/>
      <c r="BS14" s="530"/>
      <c r="BT14" s="530"/>
      <c r="BU14" s="530"/>
      <c r="BV14" s="530"/>
      <c r="BW14" s="530"/>
      <c r="BX14" s="530"/>
      <c r="BY14" s="530"/>
      <c r="BZ14" s="530"/>
      <c r="CA14" s="530"/>
      <c r="CB14" s="530"/>
      <c r="CC14" s="530"/>
      <c r="CD14" s="530"/>
      <c r="CE14" s="530"/>
      <c r="CF14" s="530"/>
    </row>
    <row r="15" spans="1:84" s="362" customFormat="1" ht="12" customHeight="1" thickBot="1" x14ac:dyDescent="0.3">
      <c r="A15" s="536" t="s">
        <v>150</v>
      </c>
      <c r="B15" s="537"/>
      <c r="C15" s="537"/>
      <c r="D15" s="537"/>
      <c r="E15" s="537"/>
      <c r="F15" s="537"/>
      <c r="G15" s="537"/>
      <c r="H15" s="537"/>
      <c r="I15" s="537"/>
      <c r="J15" s="537"/>
      <c r="K15" s="537"/>
      <c r="L15" s="537"/>
      <c r="M15" s="537"/>
      <c r="N15" s="537"/>
      <c r="O15" s="537"/>
      <c r="P15" s="537"/>
      <c r="Q15" s="537"/>
      <c r="R15" s="538"/>
      <c r="S15" s="15"/>
      <c r="T15" s="240" t="s">
        <v>146</v>
      </c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15"/>
      <c r="AG15" s="41" t="s">
        <v>147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3"/>
      <c r="AW15" s="17"/>
      <c r="AX15" s="18" t="s">
        <v>2</v>
      </c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20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4" ht="12.6" customHeight="1" thickTop="1" thickBot="1" x14ac:dyDescent="0.3">
      <c r="A16" s="374" t="s">
        <v>162</v>
      </c>
      <c r="B16" s="375"/>
      <c r="C16" s="375"/>
      <c r="D16" s="375"/>
      <c r="E16" s="375"/>
      <c r="F16" s="375"/>
      <c r="G16" s="377" t="s">
        <v>187</v>
      </c>
      <c r="H16" s="377"/>
      <c r="I16" s="377"/>
      <c r="J16" s="377"/>
      <c r="K16" s="377"/>
      <c r="L16" s="539"/>
      <c r="M16" s="378" t="s">
        <v>188</v>
      </c>
      <c r="N16" s="377"/>
      <c r="O16" s="377"/>
      <c r="P16" s="377"/>
      <c r="Q16" s="377"/>
      <c r="R16" s="379"/>
      <c r="S16" s="15"/>
      <c r="T16" s="363"/>
      <c r="U16" s="364"/>
      <c r="V16" s="364"/>
      <c r="W16" s="364"/>
      <c r="X16" s="364"/>
      <c r="Y16" s="364"/>
      <c r="Z16" s="364"/>
      <c r="AA16" s="364"/>
      <c r="AB16" s="256"/>
      <c r="AC16" s="257"/>
      <c r="AD16" s="258"/>
      <c r="AE16" s="259"/>
      <c r="AF16" s="15"/>
      <c r="AG16" s="365" t="s">
        <v>148</v>
      </c>
      <c r="AH16" s="366"/>
      <c r="AI16" s="366"/>
      <c r="AJ16" s="366"/>
      <c r="AK16" s="366"/>
      <c r="AL16" s="367" t="s">
        <v>176</v>
      </c>
      <c r="AM16" s="367"/>
      <c r="AN16" s="367"/>
      <c r="AO16" s="367"/>
      <c r="AP16" s="367"/>
      <c r="AQ16" s="367"/>
      <c r="AR16" s="367"/>
      <c r="AS16" s="367"/>
      <c r="AT16" s="367"/>
      <c r="AU16" s="367"/>
      <c r="AV16" s="368"/>
      <c r="AW16" s="530"/>
      <c r="AX16" s="22"/>
      <c r="AY16" s="23"/>
      <c r="AZ16" s="23"/>
      <c r="BA16" s="23"/>
      <c r="BB16" s="24"/>
      <c r="BC16" s="25"/>
      <c r="BD16" s="23"/>
      <c r="BE16" s="23"/>
      <c r="BF16" s="23"/>
      <c r="BG16" s="24"/>
      <c r="BH16" s="25"/>
      <c r="BI16" s="23"/>
      <c r="BJ16" s="23"/>
      <c r="BK16" s="23"/>
      <c r="BL16" s="26"/>
      <c r="BM16" s="530"/>
      <c r="BN16" s="530"/>
      <c r="BO16" s="530"/>
      <c r="BP16" s="530"/>
      <c r="BQ16" s="530"/>
      <c r="BR16" s="530"/>
      <c r="BS16" s="530"/>
      <c r="BT16" s="530"/>
      <c r="BU16" s="530"/>
      <c r="BV16" s="530"/>
      <c r="BW16" s="530"/>
      <c r="BX16" s="530"/>
      <c r="BY16" s="530"/>
      <c r="BZ16" s="530"/>
      <c r="CA16" s="530"/>
      <c r="CB16" s="530"/>
      <c r="CC16" s="530"/>
      <c r="CD16" s="530"/>
      <c r="CE16" s="530"/>
      <c r="CF16" s="530"/>
    </row>
    <row r="17" spans="1:84" ht="12" customHeight="1" thickBot="1" x14ac:dyDescent="0.3">
      <c r="A17" s="384" t="s">
        <v>153</v>
      </c>
      <c r="B17" s="207"/>
      <c r="C17" s="207"/>
      <c r="D17" s="207" t="s">
        <v>154</v>
      </c>
      <c r="E17" s="207"/>
      <c r="F17" s="207"/>
      <c r="G17" s="540" t="s">
        <v>177</v>
      </c>
      <c r="H17" s="540"/>
      <c r="I17" s="540"/>
      <c r="J17" s="541" t="s">
        <v>178</v>
      </c>
      <c r="K17" s="540"/>
      <c r="L17" s="540"/>
      <c r="M17" s="541" t="s">
        <v>177</v>
      </c>
      <c r="N17" s="540"/>
      <c r="O17" s="540"/>
      <c r="P17" s="541" t="s">
        <v>178</v>
      </c>
      <c r="Q17" s="540"/>
      <c r="R17" s="542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530"/>
      <c r="AX17" s="28"/>
      <c r="AY17" s="29"/>
      <c r="AZ17" s="29"/>
      <c r="BA17" s="29"/>
      <c r="BB17" s="30"/>
      <c r="BC17" s="31"/>
      <c r="BD17" s="29"/>
      <c r="BE17" s="29"/>
      <c r="BF17" s="29"/>
      <c r="BG17" s="30"/>
      <c r="BH17" s="31"/>
      <c r="BI17" s="29"/>
      <c r="BJ17" s="29"/>
      <c r="BK17" s="29"/>
      <c r="BL17" s="32"/>
      <c r="BM17" s="530"/>
      <c r="BN17" s="530"/>
      <c r="BO17" s="530"/>
      <c r="BP17" s="530"/>
      <c r="BQ17" s="530"/>
      <c r="BR17" s="530"/>
      <c r="BS17" s="530"/>
      <c r="BT17" s="530"/>
      <c r="BU17" s="530"/>
      <c r="BV17" s="530"/>
      <c r="BW17" s="530"/>
      <c r="BX17" s="530"/>
      <c r="BY17" s="530"/>
      <c r="BZ17" s="530"/>
      <c r="CA17" s="530"/>
      <c r="CB17" s="530"/>
      <c r="CC17" s="530"/>
      <c r="CD17" s="530"/>
      <c r="CE17" s="530"/>
      <c r="CF17" s="530"/>
    </row>
    <row r="18" spans="1:84" ht="12.6" customHeight="1" thickTop="1" x14ac:dyDescent="0.25">
      <c r="A18" s="543">
        <v>1</v>
      </c>
      <c r="B18" s="544"/>
      <c r="C18" s="544"/>
      <c r="D18" s="545">
        <f>IF($C$13&lt;=5,$C$13/2,IF(AND($C$13&gt;=6,$C$13&lt;=9),($C$13/6)/2,IF(AND($C$13&gt;=10,$C$13&lt;=12),($C$13/8)/2,IF($C$13&gt;12,($C$13/10)/2,""))))</f>
        <v>0</v>
      </c>
      <c r="E18" s="545"/>
      <c r="F18" s="545"/>
      <c r="G18" s="509"/>
      <c r="H18" s="508"/>
      <c r="I18" s="508"/>
      <c r="J18" s="546" t="str">
        <f>IF(G18="","",IF(C13&lt;=5,(SQRT(G18)*4005)*0.9,SQRT(G18)*4005))</f>
        <v/>
      </c>
      <c r="K18" s="507"/>
      <c r="L18" s="507"/>
      <c r="M18" s="509"/>
      <c r="N18" s="508"/>
      <c r="O18" s="508"/>
      <c r="P18" s="546" t="str">
        <f>IF(M18="","",IF(C13&lt;=5,(SQRT(M18)*4005)*0.9,SQRT(M18)*4005))</f>
        <v/>
      </c>
      <c r="Q18" s="507"/>
      <c r="R18" s="510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530"/>
      <c r="AX18" s="28"/>
      <c r="AY18" s="29"/>
      <c r="AZ18" s="29"/>
      <c r="BA18" s="29"/>
      <c r="BB18" s="30"/>
      <c r="BC18" s="31"/>
      <c r="BD18" s="29"/>
      <c r="BE18" s="29"/>
      <c r="BF18" s="29"/>
      <c r="BG18" s="30"/>
      <c r="BH18" s="31"/>
      <c r="BI18" s="29"/>
      <c r="BJ18" s="29"/>
      <c r="BK18" s="29"/>
      <c r="BL18" s="32"/>
      <c r="BM18" s="530"/>
      <c r="BN18" s="530"/>
      <c r="BO18" s="530"/>
      <c r="BP18" s="530"/>
      <c r="BQ18" s="530"/>
      <c r="BR18" s="530"/>
      <c r="BS18" s="530"/>
      <c r="BT18" s="530"/>
      <c r="BU18" s="530"/>
      <c r="BV18" s="530"/>
      <c r="BW18" s="530"/>
      <c r="BX18" s="530"/>
      <c r="BY18" s="530"/>
      <c r="BZ18" s="530"/>
      <c r="CA18" s="530"/>
      <c r="CB18" s="530"/>
      <c r="CC18" s="530"/>
      <c r="CD18" s="530"/>
      <c r="CE18" s="530"/>
      <c r="CF18" s="530"/>
    </row>
    <row r="19" spans="1:84" ht="12" customHeight="1" x14ac:dyDescent="0.25">
      <c r="A19" s="374">
        <v>2</v>
      </c>
      <c r="B19" s="375"/>
      <c r="C19" s="375"/>
      <c r="D19" s="547">
        <f t="shared" ref="D19:D27" si="0">IF($C$13&lt;=5,$C$13/2,IF(AND($C$13&gt;=6,$C$13&lt;=9),($C$13/6)+D18,IF(AND($C$13&gt;=10,$C$13&lt;=12),($C$13/8)+D18,IF($C$13&gt;12,($C$13/10)+D18,""))))</f>
        <v>0</v>
      </c>
      <c r="E19" s="547"/>
      <c r="F19" s="547"/>
      <c r="G19" s="509"/>
      <c r="H19" s="508"/>
      <c r="I19" s="508"/>
      <c r="J19" s="546" t="str">
        <f t="shared" ref="J19:J27" si="1">IF(G19="","",SQRT(G19)*4005)</f>
        <v/>
      </c>
      <c r="K19" s="507"/>
      <c r="L19" s="507"/>
      <c r="M19" s="509"/>
      <c r="N19" s="508"/>
      <c r="O19" s="508"/>
      <c r="P19" s="546" t="str">
        <f t="shared" ref="P19:P27" si="2">IF(M19="","",SQRT(M19)*4005)</f>
        <v/>
      </c>
      <c r="Q19" s="507"/>
      <c r="R19" s="510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530"/>
      <c r="AX19" s="28"/>
      <c r="AY19" s="29"/>
      <c r="AZ19" s="29"/>
      <c r="BA19" s="29"/>
      <c r="BB19" s="30"/>
      <c r="BC19" s="31"/>
      <c r="BD19" s="29"/>
      <c r="BE19" s="29"/>
      <c r="BF19" s="29"/>
      <c r="BG19" s="30"/>
      <c r="BH19" s="31"/>
      <c r="BI19" s="29"/>
      <c r="BJ19" s="29"/>
      <c r="BK19" s="29"/>
      <c r="BL19" s="32"/>
      <c r="BM19" s="530"/>
      <c r="BN19" s="530"/>
      <c r="BO19" s="530"/>
      <c r="BP19" s="530"/>
      <c r="BQ19" s="530"/>
      <c r="BR19" s="530"/>
      <c r="BS19" s="530"/>
      <c r="BT19" s="530"/>
      <c r="BU19" s="530"/>
      <c r="BV19" s="530"/>
      <c r="BW19" s="530"/>
      <c r="BX19" s="530"/>
      <c r="BY19" s="530"/>
      <c r="BZ19" s="530"/>
      <c r="CA19" s="530"/>
      <c r="CB19" s="530"/>
      <c r="CC19" s="530"/>
      <c r="CD19" s="530"/>
      <c r="CE19" s="530"/>
      <c r="CF19" s="530"/>
    </row>
    <row r="20" spans="1:84" ht="12" customHeight="1" x14ac:dyDescent="0.25">
      <c r="A20" s="374">
        <v>3</v>
      </c>
      <c r="B20" s="375"/>
      <c r="C20" s="375"/>
      <c r="D20" s="547">
        <f t="shared" si="0"/>
        <v>0</v>
      </c>
      <c r="E20" s="547"/>
      <c r="F20" s="547"/>
      <c r="G20" s="509"/>
      <c r="H20" s="508"/>
      <c r="I20" s="508"/>
      <c r="J20" s="546" t="str">
        <f t="shared" si="1"/>
        <v/>
      </c>
      <c r="K20" s="507"/>
      <c r="L20" s="507"/>
      <c r="M20" s="509"/>
      <c r="N20" s="508"/>
      <c r="O20" s="508"/>
      <c r="P20" s="546" t="str">
        <f t="shared" si="2"/>
        <v/>
      </c>
      <c r="Q20" s="507"/>
      <c r="R20" s="510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530"/>
      <c r="AX20" s="28"/>
      <c r="AY20" s="29"/>
      <c r="AZ20" s="29"/>
      <c r="BA20" s="29"/>
      <c r="BB20" s="30"/>
      <c r="BC20" s="31"/>
      <c r="BD20" s="29"/>
      <c r="BE20" s="29"/>
      <c r="BF20" s="29"/>
      <c r="BG20" s="30"/>
      <c r="BH20" s="31"/>
      <c r="BI20" s="29"/>
      <c r="BJ20" s="29"/>
      <c r="BK20" s="29"/>
      <c r="BL20" s="32"/>
      <c r="BM20" s="530"/>
      <c r="BN20" s="530"/>
      <c r="BO20" s="530"/>
      <c r="BP20" s="530"/>
      <c r="BQ20" s="530"/>
      <c r="BR20" s="530"/>
      <c r="BS20" s="530"/>
      <c r="BT20" s="530"/>
      <c r="BU20" s="530"/>
      <c r="BV20" s="530"/>
      <c r="BW20" s="530"/>
      <c r="BX20" s="530"/>
      <c r="BY20" s="530"/>
      <c r="BZ20" s="530"/>
      <c r="CA20" s="530"/>
      <c r="CB20" s="530"/>
      <c r="CC20" s="530"/>
      <c r="CD20" s="530"/>
      <c r="CE20" s="530"/>
      <c r="CF20" s="530"/>
    </row>
    <row r="21" spans="1:84" ht="12" customHeight="1" thickBot="1" x14ac:dyDescent="0.3">
      <c r="A21" s="374">
        <v>4</v>
      </c>
      <c r="B21" s="375"/>
      <c r="C21" s="375"/>
      <c r="D21" s="547">
        <f t="shared" si="0"/>
        <v>0</v>
      </c>
      <c r="E21" s="547"/>
      <c r="F21" s="547"/>
      <c r="G21" s="509"/>
      <c r="H21" s="508"/>
      <c r="I21" s="508"/>
      <c r="J21" s="546" t="str">
        <f t="shared" si="1"/>
        <v/>
      </c>
      <c r="K21" s="507"/>
      <c r="L21" s="507"/>
      <c r="M21" s="509"/>
      <c r="N21" s="508"/>
      <c r="O21" s="508"/>
      <c r="P21" s="546" t="str">
        <f t="shared" si="2"/>
        <v/>
      </c>
      <c r="Q21" s="507"/>
      <c r="R21" s="510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530"/>
      <c r="AX21" s="36"/>
      <c r="AY21" s="37"/>
      <c r="AZ21" s="37"/>
      <c r="BA21" s="37"/>
      <c r="BB21" s="38"/>
      <c r="BC21" s="39"/>
      <c r="BD21" s="37"/>
      <c r="BE21" s="37"/>
      <c r="BF21" s="37"/>
      <c r="BG21" s="38"/>
      <c r="BH21" s="39"/>
      <c r="BI21" s="37"/>
      <c r="BJ21" s="37"/>
      <c r="BK21" s="37"/>
      <c r="BL21" s="40"/>
      <c r="BM21" s="530"/>
      <c r="BN21" s="530"/>
      <c r="BO21" s="530"/>
      <c r="BP21" s="530"/>
      <c r="BQ21" s="530"/>
      <c r="BR21" s="530"/>
      <c r="BS21" s="530"/>
      <c r="BT21" s="530"/>
      <c r="BU21" s="530"/>
      <c r="BV21" s="530"/>
      <c r="BW21" s="530"/>
      <c r="BX21" s="530"/>
      <c r="BY21" s="530"/>
      <c r="BZ21" s="530"/>
      <c r="CA21" s="530"/>
      <c r="CB21" s="530"/>
      <c r="CC21" s="530"/>
      <c r="CD21" s="530"/>
      <c r="CE21" s="530"/>
      <c r="CF21" s="530"/>
    </row>
    <row r="22" spans="1:84" ht="12" customHeight="1" x14ac:dyDescent="0.25">
      <c r="A22" s="374">
        <v>5</v>
      </c>
      <c r="B22" s="375"/>
      <c r="C22" s="375"/>
      <c r="D22" s="547">
        <f t="shared" si="0"/>
        <v>0</v>
      </c>
      <c r="E22" s="547"/>
      <c r="F22" s="547"/>
      <c r="G22" s="509"/>
      <c r="H22" s="508"/>
      <c r="I22" s="508"/>
      <c r="J22" s="546" t="str">
        <f t="shared" si="1"/>
        <v/>
      </c>
      <c r="K22" s="507"/>
      <c r="L22" s="507"/>
      <c r="M22" s="509"/>
      <c r="N22" s="508"/>
      <c r="O22" s="508"/>
      <c r="P22" s="546" t="str">
        <f t="shared" si="2"/>
        <v/>
      </c>
      <c r="Q22" s="507"/>
      <c r="R22" s="510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530"/>
      <c r="AX22" s="530"/>
      <c r="AY22" s="530"/>
      <c r="AZ22" s="530"/>
      <c r="BA22" s="530"/>
      <c r="BB22" s="530"/>
      <c r="BC22" s="530"/>
      <c r="BD22" s="530"/>
      <c r="BE22" s="530"/>
      <c r="BF22" s="530"/>
      <c r="BG22" s="530"/>
      <c r="BH22" s="530"/>
      <c r="BI22" s="530"/>
      <c r="BJ22" s="530"/>
      <c r="BK22" s="530"/>
      <c r="BL22" s="530"/>
      <c r="BM22" s="530"/>
      <c r="BN22" s="530"/>
      <c r="BO22" s="530"/>
      <c r="BP22" s="530"/>
      <c r="BQ22" s="530"/>
      <c r="BR22" s="530"/>
      <c r="BS22" s="530"/>
      <c r="BT22" s="530"/>
      <c r="BU22" s="530"/>
      <c r="BV22" s="530"/>
      <c r="BW22" s="530"/>
      <c r="BX22" s="530"/>
      <c r="BY22" s="530"/>
      <c r="BZ22" s="530"/>
      <c r="CA22" s="530"/>
      <c r="CB22" s="530"/>
      <c r="CC22" s="530"/>
      <c r="CD22" s="530"/>
      <c r="CE22" s="530"/>
      <c r="CF22" s="530"/>
    </row>
    <row r="23" spans="1:84" ht="12" customHeight="1" x14ac:dyDescent="0.25">
      <c r="A23" s="374">
        <v>6</v>
      </c>
      <c r="B23" s="375"/>
      <c r="C23" s="375"/>
      <c r="D23" s="547">
        <f t="shared" si="0"/>
        <v>0</v>
      </c>
      <c r="E23" s="547"/>
      <c r="F23" s="547"/>
      <c r="G23" s="548"/>
      <c r="H23" s="132"/>
      <c r="I23" s="132"/>
      <c r="J23" s="546" t="str">
        <f t="shared" si="1"/>
        <v/>
      </c>
      <c r="K23" s="507"/>
      <c r="L23" s="507"/>
      <c r="M23" s="509"/>
      <c r="N23" s="508"/>
      <c r="O23" s="508"/>
      <c r="P23" s="546" t="str">
        <f t="shared" si="2"/>
        <v/>
      </c>
      <c r="Q23" s="507"/>
      <c r="R23" s="510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530"/>
      <c r="AX23" s="530"/>
      <c r="AY23" s="530"/>
      <c r="AZ23" s="530"/>
      <c r="BA23" s="530"/>
      <c r="BB23" s="530"/>
      <c r="BC23" s="530"/>
      <c r="BD23" s="530"/>
      <c r="BE23" s="530"/>
      <c r="BF23" s="530"/>
      <c r="BG23" s="530"/>
      <c r="BH23" s="530"/>
      <c r="BI23" s="530"/>
      <c r="BJ23" s="530"/>
      <c r="BK23" s="530"/>
      <c r="BL23" s="530"/>
      <c r="BM23" s="530"/>
      <c r="BN23" s="530"/>
      <c r="BO23" s="530"/>
      <c r="BP23" s="530"/>
      <c r="BQ23" s="530"/>
      <c r="BR23" s="530"/>
      <c r="BS23" s="530"/>
      <c r="BT23" s="530"/>
      <c r="BU23" s="530"/>
      <c r="BV23" s="530"/>
      <c r="BW23" s="530"/>
      <c r="BX23" s="530"/>
      <c r="BY23" s="530"/>
      <c r="BZ23" s="530"/>
      <c r="CA23" s="530"/>
      <c r="CB23" s="530"/>
      <c r="CC23" s="530"/>
      <c r="CD23" s="530"/>
      <c r="CE23" s="530"/>
      <c r="CF23" s="530"/>
    </row>
    <row r="24" spans="1:84" ht="12" customHeight="1" x14ac:dyDescent="0.25">
      <c r="A24" s="374">
        <v>7</v>
      </c>
      <c r="B24" s="375"/>
      <c r="C24" s="375"/>
      <c r="D24" s="549">
        <f t="shared" si="0"/>
        <v>0</v>
      </c>
      <c r="E24" s="549"/>
      <c r="F24" s="549"/>
      <c r="G24" s="548"/>
      <c r="H24" s="132"/>
      <c r="I24" s="132"/>
      <c r="J24" s="546" t="str">
        <f t="shared" si="1"/>
        <v/>
      </c>
      <c r="K24" s="507"/>
      <c r="L24" s="507"/>
      <c r="M24" s="509"/>
      <c r="N24" s="508"/>
      <c r="O24" s="508"/>
      <c r="P24" s="546" t="str">
        <f t="shared" si="2"/>
        <v/>
      </c>
      <c r="Q24" s="507"/>
      <c r="R24" s="510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  <c r="BP24" s="530"/>
      <c r="BQ24" s="530"/>
      <c r="BR24" s="530"/>
      <c r="BS24" s="530"/>
      <c r="BT24" s="530"/>
      <c r="BU24" s="530"/>
      <c r="BV24" s="530"/>
      <c r="BW24" s="530"/>
      <c r="BX24" s="530"/>
      <c r="BY24" s="530"/>
      <c r="BZ24" s="530"/>
      <c r="CA24" s="530"/>
      <c r="CB24" s="530"/>
      <c r="CC24" s="530"/>
      <c r="CD24" s="530"/>
      <c r="CE24" s="530"/>
      <c r="CF24" s="530"/>
    </row>
    <row r="25" spans="1:84" ht="12" customHeight="1" x14ac:dyDescent="0.25">
      <c r="A25" s="374">
        <v>8</v>
      </c>
      <c r="B25" s="375"/>
      <c r="C25" s="375"/>
      <c r="D25" s="547">
        <f t="shared" si="0"/>
        <v>0</v>
      </c>
      <c r="E25" s="547"/>
      <c r="F25" s="547"/>
      <c r="G25" s="548"/>
      <c r="H25" s="132"/>
      <c r="I25" s="132"/>
      <c r="J25" s="546" t="str">
        <f t="shared" si="1"/>
        <v/>
      </c>
      <c r="K25" s="507"/>
      <c r="L25" s="507"/>
      <c r="M25" s="509"/>
      <c r="N25" s="508"/>
      <c r="O25" s="508"/>
      <c r="P25" s="546" t="str">
        <f t="shared" si="2"/>
        <v/>
      </c>
      <c r="Q25" s="507"/>
      <c r="R25" s="510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</row>
    <row r="26" spans="1:84" ht="12" customHeight="1" x14ac:dyDescent="0.25">
      <c r="A26" s="374">
        <v>9</v>
      </c>
      <c r="B26" s="375"/>
      <c r="C26" s="375"/>
      <c r="D26" s="547">
        <f t="shared" si="0"/>
        <v>0</v>
      </c>
      <c r="E26" s="547"/>
      <c r="F26" s="547"/>
      <c r="G26" s="548"/>
      <c r="H26" s="132"/>
      <c r="I26" s="132"/>
      <c r="J26" s="546" t="str">
        <f t="shared" si="1"/>
        <v/>
      </c>
      <c r="K26" s="507"/>
      <c r="L26" s="507"/>
      <c r="M26" s="509"/>
      <c r="N26" s="508"/>
      <c r="O26" s="508"/>
      <c r="P26" s="546" t="str">
        <f t="shared" si="2"/>
        <v/>
      </c>
      <c r="Q26" s="507"/>
      <c r="R26" s="510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</row>
    <row r="27" spans="1:84" ht="12" customHeight="1" thickBot="1" x14ac:dyDescent="0.3">
      <c r="A27" s="384">
        <v>10</v>
      </c>
      <c r="B27" s="207"/>
      <c r="C27" s="207"/>
      <c r="D27" s="550">
        <f t="shared" si="0"/>
        <v>0</v>
      </c>
      <c r="E27" s="550"/>
      <c r="F27" s="550"/>
      <c r="G27" s="551"/>
      <c r="H27" s="552"/>
      <c r="I27" s="552"/>
      <c r="J27" s="553" t="str">
        <f t="shared" si="1"/>
        <v/>
      </c>
      <c r="K27" s="554"/>
      <c r="L27" s="554"/>
      <c r="M27" s="555"/>
      <c r="N27" s="513"/>
      <c r="O27" s="513"/>
      <c r="P27" s="556" t="str">
        <f t="shared" si="2"/>
        <v/>
      </c>
      <c r="Q27" s="514"/>
      <c r="R27" s="557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</row>
    <row r="28" spans="1:84" ht="12.6" customHeight="1" thickTop="1" thickBot="1" x14ac:dyDescent="0.3">
      <c r="A28" s="558" t="s">
        <v>161</v>
      </c>
      <c r="B28" s="559"/>
      <c r="C28" s="559"/>
      <c r="D28" s="559"/>
      <c r="E28" s="559"/>
      <c r="F28" s="559"/>
      <c r="G28" s="560" t="s">
        <v>82</v>
      </c>
      <c r="H28" s="561"/>
      <c r="I28" s="561"/>
      <c r="J28" s="562" t="str">
        <f>IF(SUM(J18:L27)&lt;&gt;0,SUM(J18:L27),"")</f>
        <v/>
      </c>
      <c r="K28" s="418"/>
      <c r="L28" s="418"/>
      <c r="M28" s="563" t="s">
        <v>82</v>
      </c>
      <c r="N28" s="561"/>
      <c r="O28" s="561"/>
      <c r="P28" s="562" t="str">
        <f>IF(SUM(P18:R27)&lt;&gt;0,SUM(P18:R27),"")</f>
        <v/>
      </c>
      <c r="Q28" s="418"/>
      <c r="R28" s="564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  <c r="BP28" s="530"/>
      <c r="BQ28" s="530"/>
      <c r="BR28" s="530"/>
      <c r="BS28" s="530"/>
      <c r="BT28" s="53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</row>
    <row r="29" spans="1:84" ht="12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530"/>
      <c r="AX29" s="530"/>
      <c r="AY29" s="530"/>
      <c r="AZ29" s="530"/>
      <c r="BA29" s="530"/>
      <c r="BB29" s="530"/>
      <c r="BC29" s="530"/>
      <c r="BD29" s="530"/>
      <c r="BE29" s="530"/>
      <c r="BF29" s="530"/>
      <c r="BG29" s="530"/>
      <c r="BH29" s="530"/>
      <c r="BI29" s="530"/>
      <c r="BJ29" s="530"/>
      <c r="BK29" s="530"/>
      <c r="BL29" s="530"/>
      <c r="BM29" s="530"/>
      <c r="BN29" s="530"/>
      <c r="BO29" s="530"/>
      <c r="BP29" s="530"/>
      <c r="BQ29" s="530"/>
      <c r="BR29" s="530"/>
      <c r="BS29" s="530"/>
      <c r="BT29" s="530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</row>
    <row r="30" spans="1:84" ht="12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530"/>
      <c r="AX30" s="530"/>
      <c r="AY30" s="530"/>
      <c r="AZ30" s="530"/>
      <c r="BA30" s="530"/>
      <c r="BB30" s="530"/>
      <c r="BC30" s="530"/>
      <c r="BD30" s="530"/>
      <c r="BE30" s="530"/>
      <c r="BF30" s="530"/>
      <c r="BG30" s="530"/>
      <c r="BH30" s="530"/>
      <c r="BI30" s="530"/>
      <c r="BJ30" s="530"/>
      <c r="BK30" s="530"/>
      <c r="BL30" s="530"/>
      <c r="BM30" s="530"/>
      <c r="BN30" s="530"/>
      <c r="BO30" s="530"/>
      <c r="BP30" s="530"/>
      <c r="BQ30" s="530"/>
      <c r="BR30" s="530"/>
      <c r="BS30" s="530"/>
      <c r="BT30" s="530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</row>
    <row r="31" spans="1:84" ht="12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530"/>
      <c r="AX31" s="530"/>
      <c r="AY31" s="530"/>
      <c r="AZ31" s="530"/>
      <c r="BA31" s="530"/>
      <c r="BB31" s="530"/>
      <c r="BC31" s="530"/>
      <c r="BD31" s="530"/>
      <c r="BE31" s="530"/>
      <c r="BF31" s="530"/>
      <c r="BG31" s="530"/>
      <c r="BH31" s="530"/>
      <c r="BI31" s="530"/>
      <c r="BJ31" s="530"/>
      <c r="BK31" s="530"/>
      <c r="BL31" s="530"/>
      <c r="BM31" s="530"/>
      <c r="BN31" s="530"/>
      <c r="BO31" s="530"/>
      <c r="BP31" s="530"/>
      <c r="BQ31" s="530"/>
      <c r="BR31" s="530"/>
      <c r="BS31" s="530"/>
      <c r="BT31" s="530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</row>
    <row r="32" spans="1:84" ht="12" customHeight="1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530"/>
      <c r="AX32" s="530"/>
      <c r="AY32" s="530"/>
      <c r="AZ32" s="530"/>
      <c r="BA32" s="530"/>
      <c r="BB32" s="530"/>
      <c r="BC32" s="530"/>
      <c r="BD32" s="530"/>
      <c r="BE32" s="530"/>
      <c r="BF32" s="530"/>
      <c r="BG32" s="530"/>
      <c r="BH32" s="530"/>
      <c r="BI32" s="530"/>
      <c r="BJ32" s="530"/>
      <c r="BK32" s="530"/>
      <c r="BL32" s="530"/>
      <c r="BM32" s="530"/>
      <c r="BN32" s="530"/>
      <c r="BO32" s="530"/>
      <c r="BP32" s="530"/>
      <c r="BQ32" s="530"/>
      <c r="BR32" s="530"/>
      <c r="BS32" s="530"/>
      <c r="BT32" s="530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</row>
    <row r="33" spans="1:84" ht="12" customHeight="1" x14ac:dyDescent="0.25">
      <c r="B33" s="15" t="s">
        <v>109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26" t="s">
        <v>163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428"/>
      <c r="AQ33" s="429"/>
      <c r="AR33" s="429"/>
      <c r="AS33" s="429"/>
      <c r="AT33" s="430" t="s">
        <v>29</v>
      </c>
      <c r="AU33" s="430"/>
      <c r="AV33" s="431"/>
      <c r="AW33" s="530"/>
      <c r="AX33" s="526" t="s">
        <v>182</v>
      </c>
      <c r="AY33" s="526"/>
      <c r="AZ33" s="526"/>
      <c r="BA33" s="526"/>
      <c r="BB33" s="526"/>
      <c r="BC33" s="526"/>
      <c r="BD33" s="526"/>
      <c r="BE33" s="526"/>
      <c r="BF33" s="526"/>
      <c r="BG33" s="526"/>
      <c r="BH33" s="526"/>
      <c r="BI33" s="526"/>
      <c r="BJ33" s="526"/>
      <c r="BK33" s="526"/>
      <c r="BL33" s="526"/>
      <c r="BM33" s="526"/>
      <c r="BN33" s="526"/>
      <c r="BO33" s="526"/>
      <c r="BP33" s="526"/>
      <c r="BQ33" s="526"/>
      <c r="BR33" s="526"/>
      <c r="BS33" s="526"/>
      <c r="BT33" s="526"/>
      <c r="BU33" s="526"/>
      <c r="BV33" s="526"/>
      <c r="BW33" s="526"/>
      <c r="BX33" s="526"/>
      <c r="BY33" s="526"/>
      <c r="BZ33" s="527"/>
      <c r="CA33" s="530"/>
      <c r="CB33" s="530"/>
      <c r="CC33" s="530"/>
      <c r="CD33" s="530"/>
      <c r="CE33" s="530"/>
      <c r="CF33" s="530"/>
    </row>
    <row r="34" spans="1:84" ht="12" customHeight="1" x14ac:dyDescent="0.25">
      <c r="A34" s="565"/>
      <c r="B34" s="565"/>
      <c r="C34" s="565"/>
      <c r="D34" s="565"/>
      <c r="E34" s="565"/>
      <c r="F34" s="565"/>
      <c r="G34" s="565"/>
      <c r="H34" s="565"/>
      <c r="I34" s="565"/>
      <c r="J34" s="565"/>
      <c r="K34" s="565"/>
      <c r="L34" s="565"/>
      <c r="M34" s="565"/>
      <c r="N34" s="565"/>
      <c r="O34" s="565"/>
      <c r="P34" s="565"/>
      <c r="Q34" s="565"/>
      <c r="R34" s="565"/>
      <c r="S34" s="565"/>
      <c r="T34" s="565"/>
      <c r="U34" s="565"/>
      <c r="V34" s="565"/>
      <c r="W34" s="565"/>
      <c r="X34" s="565"/>
      <c r="Y34" s="565"/>
      <c r="Z34" s="565"/>
      <c r="AA34" s="565"/>
      <c r="AB34" s="565"/>
      <c r="AC34" s="565"/>
      <c r="AD34" s="565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530"/>
      <c r="AX34" s="526"/>
      <c r="AY34" s="526"/>
      <c r="AZ34" s="526"/>
      <c r="BA34" s="526"/>
      <c r="BB34" s="526"/>
      <c r="BC34" s="526"/>
      <c r="BD34" s="526"/>
      <c r="BE34" s="526"/>
      <c r="BF34" s="526"/>
      <c r="BG34" s="526"/>
      <c r="BH34" s="526"/>
      <c r="BI34" s="526"/>
      <c r="BJ34" s="526"/>
      <c r="BK34" s="526"/>
      <c r="BL34" s="526"/>
      <c r="BM34" s="526"/>
      <c r="BN34" s="526"/>
      <c r="BO34" s="526"/>
      <c r="BP34" s="526"/>
      <c r="BQ34" s="526"/>
      <c r="BR34" s="526"/>
      <c r="BS34" s="526"/>
      <c r="BT34" s="526"/>
      <c r="BU34" s="526"/>
      <c r="BV34" s="526"/>
      <c r="BW34" s="526"/>
      <c r="BX34" s="526"/>
      <c r="BY34" s="526"/>
      <c r="BZ34" s="527"/>
      <c r="CA34" s="530"/>
      <c r="CB34" s="530"/>
      <c r="CC34" s="530"/>
      <c r="CD34" s="530"/>
      <c r="CE34" s="530"/>
      <c r="CF34" s="530"/>
    </row>
    <row r="35" spans="1:84" ht="12" customHeight="1" x14ac:dyDescent="0.25">
      <c r="A35" s="565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5"/>
      <c r="P35" s="565"/>
      <c r="Q35" s="565"/>
      <c r="R35" s="565"/>
      <c r="S35" s="565"/>
      <c r="T35" s="565"/>
      <c r="U35" s="565"/>
      <c r="V35" s="565"/>
      <c r="W35" s="565"/>
      <c r="X35" s="565"/>
      <c r="Y35" s="565"/>
      <c r="Z35" s="565"/>
      <c r="AA35" s="565"/>
      <c r="AB35" s="565"/>
      <c r="AC35" s="565"/>
      <c r="AD35" s="565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>
        <f>SUM(J28,P28)</f>
        <v>0</v>
      </c>
      <c r="AQ35" s="440"/>
      <c r="AR35" s="440"/>
      <c r="AS35" s="440"/>
      <c r="AT35" s="66" t="s">
        <v>145</v>
      </c>
      <c r="AU35" s="66"/>
      <c r="AV35" s="438"/>
      <c r="AW35" s="530"/>
      <c r="AX35" s="526" t="s">
        <v>183</v>
      </c>
      <c r="AY35" s="526"/>
      <c r="AZ35" s="526"/>
      <c r="BA35" s="526"/>
      <c r="BB35" s="526"/>
      <c r="BC35" s="526"/>
      <c r="BD35" s="526"/>
      <c r="BE35" s="526"/>
      <c r="BF35" s="526"/>
      <c r="BG35" s="526"/>
      <c r="BH35" s="526"/>
      <c r="BI35" s="526"/>
      <c r="BJ35" s="526"/>
      <c r="BK35" s="526"/>
      <c r="BL35" s="526"/>
      <c r="BM35" s="526"/>
      <c r="BN35" s="526"/>
      <c r="BO35" s="526"/>
      <c r="BP35" s="526"/>
      <c r="BQ35" s="526"/>
      <c r="BR35" s="526"/>
      <c r="BS35" s="526"/>
      <c r="BT35" s="526"/>
      <c r="BU35" s="526"/>
      <c r="BV35" s="526"/>
      <c r="BW35" s="526"/>
      <c r="BX35" s="526"/>
      <c r="BY35" s="526"/>
      <c r="BZ35" s="527"/>
      <c r="CA35" s="530"/>
      <c r="CB35" s="530"/>
      <c r="CC35" s="530"/>
      <c r="CD35" s="530"/>
      <c r="CE35" s="530"/>
      <c r="CF35" s="530"/>
    </row>
    <row r="36" spans="1:84" ht="12" customHeight="1" x14ac:dyDescent="0.25">
      <c r="A36" s="565"/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/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39">
        <f>COUNT(G18:I27,M18:O27)</f>
        <v>0</v>
      </c>
      <c r="AQ36" s="440"/>
      <c r="AR36" s="440"/>
      <c r="AS36" s="440"/>
      <c r="AT36" s="66"/>
      <c r="AU36" s="66"/>
      <c r="AV36" s="438"/>
      <c r="AW36" s="530"/>
      <c r="AX36" s="526"/>
      <c r="AY36" s="526"/>
      <c r="AZ36" s="526"/>
      <c r="BA36" s="526"/>
      <c r="BB36" s="526"/>
      <c r="BC36" s="526"/>
      <c r="BD36" s="526"/>
      <c r="BE36" s="526"/>
      <c r="BF36" s="526"/>
      <c r="BG36" s="526"/>
      <c r="BH36" s="526"/>
      <c r="BI36" s="526"/>
      <c r="BJ36" s="526"/>
      <c r="BK36" s="526"/>
      <c r="BL36" s="526"/>
      <c r="BM36" s="526"/>
      <c r="BN36" s="526"/>
      <c r="BO36" s="526"/>
      <c r="BP36" s="526"/>
      <c r="BQ36" s="526"/>
      <c r="BR36" s="526"/>
      <c r="BS36" s="526"/>
      <c r="BT36" s="526"/>
      <c r="BU36" s="526"/>
      <c r="BV36" s="526"/>
      <c r="BW36" s="526"/>
      <c r="BX36" s="526"/>
      <c r="BY36" s="526"/>
      <c r="BZ36" s="527"/>
      <c r="CA36" s="530"/>
      <c r="CB36" s="530"/>
      <c r="CC36" s="530"/>
      <c r="CD36" s="530"/>
      <c r="CE36" s="530"/>
      <c r="CF36" s="530"/>
    </row>
    <row r="37" spans="1:84" ht="12" customHeight="1" x14ac:dyDescent="0.25">
      <c r="A37" s="565"/>
      <c r="B37" s="565"/>
      <c r="C37" s="565"/>
      <c r="D37" s="565"/>
      <c r="E37" s="565"/>
      <c r="F37" s="565"/>
      <c r="G37" s="565"/>
      <c r="H37" s="565"/>
      <c r="I37" s="565"/>
      <c r="J37" s="565"/>
      <c r="K37" s="565"/>
      <c r="L37" s="565"/>
      <c r="M37" s="565"/>
      <c r="N37" s="565"/>
      <c r="O37" s="565"/>
      <c r="P37" s="565"/>
      <c r="Q37" s="565"/>
      <c r="R37" s="565"/>
      <c r="S37" s="565"/>
      <c r="T37" s="565"/>
      <c r="U37" s="565"/>
      <c r="V37" s="565"/>
      <c r="W37" s="565"/>
      <c r="X37" s="565"/>
      <c r="Y37" s="565"/>
      <c r="Z37" s="565"/>
      <c r="AA37" s="565"/>
      <c r="AB37" s="565"/>
      <c r="AC37" s="565"/>
      <c r="AD37" s="565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IFERROR(AP35/AP36,"")</f>
        <v/>
      </c>
      <c r="AQ37" s="440"/>
      <c r="AR37" s="440"/>
      <c r="AS37" s="440"/>
      <c r="AT37" s="66" t="s">
        <v>145</v>
      </c>
      <c r="AU37" s="66"/>
      <c r="AV37" s="438"/>
      <c r="AW37" s="530"/>
      <c r="AX37" s="528" t="s">
        <v>184</v>
      </c>
      <c r="AY37" s="528"/>
      <c r="AZ37" s="528"/>
      <c r="BA37" s="528"/>
      <c r="BB37" s="528"/>
      <c r="BC37" s="528"/>
      <c r="BD37" s="528"/>
      <c r="BE37" s="528"/>
      <c r="BF37" s="528"/>
      <c r="BG37" s="528"/>
      <c r="BH37" s="528"/>
      <c r="BI37" s="528"/>
      <c r="BJ37" s="528"/>
      <c r="BK37" s="528"/>
      <c r="BL37" s="528"/>
      <c r="BM37" s="528"/>
      <c r="BN37" s="528"/>
      <c r="BO37" s="528"/>
      <c r="BP37" s="528"/>
      <c r="BQ37" s="528"/>
      <c r="BR37" s="528"/>
      <c r="BS37" s="528"/>
      <c r="BT37" s="528"/>
      <c r="BU37" s="528"/>
      <c r="BV37" s="528"/>
      <c r="BW37" s="528"/>
      <c r="BX37" s="528"/>
      <c r="BY37" s="528"/>
      <c r="BZ37" s="528"/>
      <c r="CA37" s="530"/>
      <c r="CB37" s="530"/>
      <c r="CC37" s="530"/>
      <c r="CD37" s="530"/>
      <c r="CE37" s="530"/>
      <c r="CF37" s="530"/>
    </row>
    <row r="38" spans="1:84" ht="12" customHeight="1" x14ac:dyDescent="0.25">
      <c r="A38" s="565"/>
      <c r="B38" s="565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565"/>
      <c r="R38" s="565"/>
      <c r="S38" s="565"/>
      <c r="T38" s="565"/>
      <c r="U38" s="565"/>
      <c r="V38" s="565"/>
      <c r="W38" s="565"/>
      <c r="X38" s="565"/>
      <c r="Y38" s="565"/>
      <c r="Z38" s="565"/>
      <c r="AA38" s="565"/>
      <c r="AB38" s="565"/>
      <c r="AC38" s="565"/>
      <c r="AD38" s="565"/>
      <c r="AE38" s="15"/>
      <c r="AF38" s="65" t="s">
        <v>169</v>
      </c>
      <c r="AG38" s="66"/>
      <c r="AH38" s="66"/>
      <c r="AI38" s="66"/>
      <c r="AJ38" s="66"/>
      <c r="AK38" s="66"/>
      <c r="AL38" s="66"/>
      <c r="AM38" s="66"/>
      <c r="AN38" s="66"/>
      <c r="AO38" s="67"/>
      <c r="AP38" s="133"/>
      <c r="AQ38" s="447"/>
      <c r="AR38" s="447"/>
      <c r="AS38" s="447"/>
      <c r="AT38" s="447"/>
      <c r="AU38" s="447"/>
      <c r="AV38" s="448"/>
      <c r="AW38" s="530"/>
      <c r="AX38" s="527" t="s">
        <v>185</v>
      </c>
      <c r="AY38" s="527"/>
      <c r="AZ38" s="527"/>
      <c r="BA38" s="527"/>
      <c r="BB38" s="527"/>
      <c r="BC38" s="527"/>
      <c r="BD38" s="527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30"/>
      <c r="CB38" s="530"/>
      <c r="CC38" s="530"/>
      <c r="CD38" s="530"/>
      <c r="CE38" s="530"/>
      <c r="CF38" s="530"/>
    </row>
    <row r="39" spans="1:84" ht="12" customHeight="1" x14ac:dyDescent="0.25">
      <c r="A39" s="565"/>
      <c r="B39" s="565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565"/>
      <c r="R39" s="565"/>
      <c r="S39" s="565"/>
      <c r="T39" s="565"/>
      <c r="U39" s="565"/>
      <c r="V39" s="565"/>
      <c r="W39" s="565"/>
      <c r="X39" s="565"/>
      <c r="Y39" s="565"/>
      <c r="Z39" s="565"/>
      <c r="AA39" s="565"/>
      <c r="AB39" s="565"/>
      <c r="AC39" s="565"/>
      <c r="AD39" s="565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>
        <f>IF(OR(AP38&lt;&gt;0,AP38&lt;&gt;""),L13*IF(AP38&lt;&gt;"N/A",AP38,1),L13)</f>
        <v>0</v>
      </c>
      <c r="AQ39" s="450"/>
      <c r="AR39" s="450"/>
      <c r="AS39" s="450"/>
      <c r="AT39" s="66" t="s">
        <v>144</v>
      </c>
      <c r="AU39" s="66"/>
      <c r="AV39" s="438"/>
      <c r="AW39" s="530"/>
      <c r="AX39" s="530"/>
      <c r="AY39" s="530"/>
      <c r="AZ39" s="530"/>
      <c r="BA39" s="530"/>
      <c r="BB39" s="530"/>
      <c r="BC39" s="530"/>
      <c r="BD39" s="530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</row>
    <row r="40" spans="1:84" ht="12" customHeight="1" thickBot="1" x14ac:dyDescent="0.3">
      <c r="A40" s="565"/>
      <c r="B40" s="565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565"/>
      <c r="R40" s="565"/>
      <c r="S40" s="565"/>
      <c r="T40" s="565"/>
      <c r="U40" s="565"/>
      <c r="V40" s="565"/>
      <c r="W40" s="565"/>
      <c r="X40" s="565"/>
      <c r="Y40" s="565"/>
      <c r="Z40" s="565"/>
      <c r="AA40" s="565"/>
      <c r="AB40" s="565"/>
      <c r="AC40" s="565"/>
      <c r="AD40" s="565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530"/>
      <c r="AX40" s="530"/>
      <c r="AY40" s="530"/>
      <c r="AZ40" s="530"/>
      <c r="BA40" s="530"/>
      <c r="BB40" s="530"/>
      <c r="BC40" s="530"/>
      <c r="BD40" s="530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</row>
    <row r="41" spans="1:84" ht="12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530"/>
      <c r="AX41" s="530"/>
      <c r="AY41" s="530"/>
      <c r="AZ41" s="530"/>
      <c r="BA41" s="530"/>
      <c r="BB41" s="530"/>
      <c r="BC41" s="530"/>
      <c r="BD41" s="530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</row>
    <row r="42" spans="1:84" ht="12" customHeight="1" x14ac:dyDescent="0.25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530"/>
      <c r="AX42" s="530"/>
      <c r="AY42" s="530"/>
      <c r="AZ42" s="530"/>
      <c r="BA42" s="530"/>
      <c r="BB42" s="530"/>
      <c r="BC42" s="530"/>
      <c r="BD42" s="530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213" priority="15">
      <formula>LEN(TRIM(C5))=0</formula>
    </cfRule>
  </conditionalFormatting>
  <conditionalFormatting sqref="AP38:AV38">
    <cfRule type="containsBlanks" dxfId="212" priority="14">
      <formula>LEN(TRIM(AP38))=0</formula>
    </cfRule>
  </conditionalFormatting>
  <conditionalFormatting sqref="A19:C27 G19:R27">
    <cfRule type="expression" dxfId="211" priority="13">
      <formula>AND(OR($C$13=5,$C$13&lt;5),$C$13&lt;&gt;"")</formula>
    </cfRule>
  </conditionalFormatting>
  <conditionalFormatting sqref="A24:C27 G24:R27">
    <cfRule type="expression" dxfId="210" priority="12">
      <formula>AND($C$13&gt;5,$C$13&lt;10)</formula>
    </cfRule>
  </conditionalFormatting>
  <conditionalFormatting sqref="A26:C27 G26:R27">
    <cfRule type="expression" dxfId="209" priority="11">
      <formula>AND(OR($C$13&gt;10,$C$13=10),OR($C$13&lt;12,$C$13=12))</formula>
    </cfRule>
  </conditionalFormatting>
  <conditionalFormatting sqref="D24:F27">
    <cfRule type="expression" dxfId="208" priority="10">
      <formula>AND(OR($C$13=5,$C$13&lt;5),$C$13&lt;&gt;"")</formula>
    </cfRule>
  </conditionalFormatting>
  <conditionalFormatting sqref="D24:F27">
    <cfRule type="expression" dxfId="207" priority="9">
      <formula>AND($C$13&gt;5,$C$13&lt;10)</formula>
    </cfRule>
  </conditionalFormatting>
  <conditionalFormatting sqref="D26:F27">
    <cfRule type="expression" dxfId="206" priority="8">
      <formula>AND(OR($C$13&gt;10,$C$13=10),OR($C$13&lt;12,$C$13=12))</formula>
    </cfRule>
  </conditionalFormatting>
  <conditionalFormatting sqref="D19:F23">
    <cfRule type="expression" dxfId="205" priority="7">
      <formula>AND(OR($C$13=5,$C$13&lt;5),$C$13&lt;&gt;"")</formula>
    </cfRule>
  </conditionalFormatting>
  <conditionalFormatting sqref="AB16:AD16">
    <cfRule type="containsBlanks" dxfId="204" priority="5">
      <formula>LEN(TRIM(AB16))=0</formula>
    </cfRule>
  </conditionalFormatting>
  <conditionalFormatting sqref="T16">
    <cfRule type="containsBlanks" dxfId="203" priority="6">
      <formula>LEN(TRIM(T16))=0</formula>
    </cfRule>
  </conditionalFormatting>
  <conditionalFormatting sqref="AB16:AE16">
    <cfRule type="expression" dxfId="202" priority="3">
      <formula>$T$16="FIXED SPEED"</formula>
    </cfRule>
    <cfRule type="expression" dxfId="201" priority="4">
      <formula>$X$40="FIXED SPEED"</formula>
    </cfRule>
  </conditionalFormatting>
  <conditionalFormatting sqref="AX13:BG13">
    <cfRule type="notContainsBlanks" dxfId="200" priority="2">
      <formula>LEN(TRIM(AX13))&gt;0</formula>
    </cfRule>
  </conditionalFormatting>
  <conditionalFormatting sqref="BE9:BE10">
    <cfRule type="containsBlanks" dxfId="199" priority="1">
      <formula>LEN(TRIM(BE9))=0</formula>
    </cfRule>
  </conditionalFormatting>
  <dataValidations count="4">
    <dataValidation type="list" allowBlank="1" showInputMessage="1" showErrorMessage="1" sqref="T16" xr:uid="{97E41A2A-72CD-4A69-9A1F-FDD60CEB59B3}">
      <formula1>"VFD SETTING, ECM SETTING, FIXED SPEED"</formula1>
    </dataValidation>
    <dataValidation type="list" allowBlank="1" showInputMessage="1" showErrorMessage="1" sqref="AD16:AE16" xr:uid="{CA176F3F-D975-4AAB-ABA9-4176D399CA49}">
      <formula1>"Hz, %"</formula1>
    </dataValidation>
    <dataValidation type="list" allowBlank="1" showInputMessage="1" sqref="AP38:AV38" xr:uid="{7B00D3D9-5404-41C6-B837-9C617E9E6294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EF2E962F-A9DB-40CE-94AA-D1B9367FB090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0BFF-F16B-4D1B-B7A6-0EFE3659786A}">
  <sheetPr codeName="Sheet6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3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4" t="s">
        <v>1</v>
      </c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</row>
    <row r="2" spans="1:85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</row>
    <row r="3" spans="1:85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</row>
    <row r="4" spans="1:85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</row>
    <row r="5" spans="1:85" ht="12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7" t="s">
        <v>189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</row>
    <row r="6" spans="1:85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</row>
    <row r="7" spans="1:85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</row>
    <row r="8" spans="1:85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</row>
    <row r="9" spans="1:85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17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</row>
    <row r="10" spans="1:85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</row>
    <row r="11" spans="1:85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17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</row>
    <row r="12" spans="1:85" ht="12.75" customHeight="1" thickTop="1" thickBot="1" x14ac:dyDescent="0.3">
      <c r="A12" s="341" t="s">
        <v>137</v>
      </c>
      <c r="B12" s="342"/>
      <c r="C12" s="342"/>
      <c r="D12" s="342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17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</row>
    <row r="13" spans="1:85" ht="12" customHeight="1" thickTop="1" thickBot="1" x14ac:dyDescent="0.3">
      <c r="A13" s="88" t="s">
        <v>141</v>
      </c>
      <c r="B13" s="90"/>
      <c r="C13" s="347" t="s">
        <v>142</v>
      </c>
      <c r="D13" s="348"/>
      <c r="E13" s="348"/>
      <c r="F13" s="348"/>
      <c r="G13" s="347" t="s">
        <v>143</v>
      </c>
      <c r="H13" s="348"/>
      <c r="I13" s="348"/>
      <c r="J13" s="349"/>
      <c r="K13" s="350" t="s">
        <v>144</v>
      </c>
      <c r="L13" s="89"/>
      <c r="M13" s="89"/>
      <c r="N13" s="351" t="str">
        <f>IF(AND(D13&lt;&gt;0,H13&lt;&gt;0),D13*H13/144,"")</f>
        <v/>
      </c>
      <c r="O13" s="351"/>
      <c r="P13" s="352"/>
      <c r="Q13" s="350" t="s">
        <v>145</v>
      </c>
      <c r="R13" s="89"/>
      <c r="S13" s="89"/>
      <c r="T13" s="353" t="str">
        <f>IFERROR(ROUND((AB13/N13),2),"")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>
        <v>1148</v>
      </c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17"/>
      <c r="AX13" s="358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9"/>
      <c r="AZ13" s="359"/>
      <c r="BA13" s="359"/>
      <c r="BB13" s="359"/>
      <c r="BC13" s="359"/>
      <c r="BD13" s="359"/>
      <c r="BE13" s="359"/>
      <c r="BF13" s="359"/>
      <c r="BG13" s="360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</row>
    <row r="14" spans="1:85" ht="12" customHeight="1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361"/>
    </row>
    <row r="15" spans="1:85" s="362" customFormat="1" ht="12" customHeight="1" thickBo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240" t="s">
        <v>146</v>
      </c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15"/>
      <c r="AG15" s="41" t="s">
        <v>147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3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5" ht="12.75" customHeight="1" thickTop="1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363"/>
      <c r="U16" s="364"/>
      <c r="V16" s="364"/>
      <c r="W16" s="364"/>
      <c r="X16" s="364"/>
      <c r="Y16" s="364"/>
      <c r="Z16" s="364"/>
      <c r="AA16" s="364"/>
      <c r="AB16" s="256"/>
      <c r="AC16" s="257"/>
      <c r="AD16" s="258"/>
      <c r="AE16" s="259"/>
      <c r="AF16" s="15"/>
      <c r="AG16" s="365" t="s">
        <v>148</v>
      </c>
      <c r="AH16" s="366"/>
      <c r="AI16" s="366"/>
      <c r="AJ16" s="366"/>
      <c r="AK16" s="366"/>
      <c r="AL16" s="367" t="s">
        <v>149</v>
      </c>
      <c r="AM16" s="367"/>
      <c r="AN16" s="367"/>
      <c r="AO16" s="367"/>
      <c r="AP16" s="367"/>
      <c r="AQ16" s="367"/>
      <c r="AR16" s="367"/>
      <c r="AS16" s="367"/>
      <c r="AT16" s="367"/>
      <c r="AU16" s="367"/>
      <c r="AV16" s="368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</row>
    <row r="17" spans="1:84" ht="12" customHeight="1" thickBo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</row>
    <row r="18" spans="1:84" ht="12" customHeight="1" x14ac:dyDescent="0.25">
      <c r="A18" s="369" t="s">
        <v>150</v>
      </c>
      <c r="B18" s="370"/>
      <c r="C18" s="370"/>
      <c r="D18" s="370"/>
      <c r="E18" s="370"/>
      <c r="F18" s="370"/>
      <c r="G18" s="370"/>
      <c r="H18" s="370"/>
      <c r="I18" s="370"/>
      <c r="J18" s="370"/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0"/>
      <c r="V18" s="370"/>
      <c r="W18" s="370"/>
      <c r="X18" s="370"/>
      <c r="Y18" s="370"/>
      <c r="Z18" s="370"/>
      <c r="AA18" s="370"/>
      <c r="AB18" s="370"/>
      <c r="AC18" s="370"/>
      <c r="AD18" s="370"/>
      <c r="AE18" s="370"/>
      <c r="AF18" s="370"/>
      <c r="AG18" s="370"/>
      <c r="AH18" s="370"/>
      <c r="AI18" s="370"/>
      <c r="AJ18" s="370"/>
      <c r="AK18" s="370"/>
      <c r="AL18" s="370"/>
      <c r="AM18" s="370"/>
      <c r="AN18" s="370"/>
      <c r="AO18" s="370"/>
      <c r="AP18" s="370"/>
      <c r="AQ18" s="370"/>
      <c r="AR18" s="370"/>
      <c r="AS18" s="370"/>
      <c r="AT18" s="370"/>
      <c r="AU18" s="370"/>
      <c r="AV18" s="371"/>
      <c r="AW18" s="17"/>
      <c r="AX18" s="243" t="s">
        <v>151</v>
      </c>
      <c r="AY18" s="372"/>
      <c r="AZ18" s="372"/>
      <c r="BA18" s="372"/>
      <c r="BB18" s="372"/>
      <c r="BC18" s="372"/>
      <c r="BD18" s="372"/>
      <c r="BE18" s="372"/>
      <c r="BF18" s="373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</row>
    <row r="19" spans="1:84" ht="12" customHeight="1" thickBot="1" x14ac:dyDescent="0.3">
      <c r="A19" s="374" t="s">
        <v>152</v>
      </c>
      <c r="B19" s="375"/>
      <c r="C19" s="375"/>
      <c r="D19" s="375"/>
      <c r="E19" s="375"/>
      <c r="F19" s="376"/>
      <c r="G19" s="377">
        <v>1</v>
      </c>
      <c r="H19" s="377"/>
      <c r="I19" s="377"/>
      <c r="J19" s="378">
        <v>2</v>
      </c>
      <c r="K19" s="377"/>
      <c r="L19" s="377"/>
      <c r="M19" s="378">
        <v>3</v>
      </c>
      <c r="N19" s="377"/>
      <c r="O19" s="377"/>
      <c r="P19" s="378">
        <v>4</v>
      </c>
      <c r="Q19" s="377"/>
      <c r="R19" s="377"/>
      <c r="S19" s="378">
        <v>5</v>
      </c>
      <c r="T19" s="377"/>
      <c r="U19" s="377"/>
      <c r="V19" s="378">
        <v>6</v>
      </c>
      <c r="W19" s="377"/>
      <c r="X19" s="377"/>
      <c r="Y19" s="378">
        <v>7</v>
      </c>
      <c r="Z19" s="377"/>
      <c r="AA19" s="377"/>
      <c r="AB19" s="378">
        <v>8</v>
      </c>
      <c r="AC19" s="377"/>
      <c r="AD19" s="377"/>
      <c r="AE19" s="378">
        <v>9</v>
      </c>
      <c r="AF19" s="377"/>
      <c r="AG19" s="377"/>
      <c r="AH19" s="378">
        <v>10</v>
      </c>
      <c r="AI19" s="377"/>
      <c r="AJ19" s="377"/>
      <c r="AK19" s="378">
        <v>11</v>
      </c>
      <c r="AL19" s="377"/>
      <c r="AM19" s="377"/>
      <c r="AN19" s="378">
        <v>12</v>
      </c>
      <c r="AO19" s="377"/>
      <c r="AP19" s="377"/>
      <c r="AQ19" s="378">
        <v>13</v>
      </c>
      <c r="AR19" s="377"/>
      <c r="AS19" s="377"/>
      <c r="AT19" s="378">
        <v>14</v>
      </c>
      <c r="AU19" s="377"/>
      <c r="AV19" s="379"/>
      <c r="AW19" s="17"/>
      <c r="AX19" s="380"/>
      <c r="AY19" s="381"/>
      <c r="AZ19" s="381"/>
      <c r="BA19" s="381"/>
      <c r="BB19" s="381"/>
      <c r="BC19" s="381"/>
      <c r="BD19" s="381"/>
      <c r="BE19" s="381"/>
      <c r="BF19" s="382"/>
      <c r="BG19" s="17"/>
      <c r="BH19" s="17"/>
      <c r="BI19" s="383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</row>
    <row r="20" spans="1:84" ht="12" customHeight="1" thickTop="1" thickBot="1" x14ac:dyDescent="0.3">
      <c r="A20" s="384" t="s">
        <v>153</v>
      </c>
      <c r="B20" s="207"/>
      <c r="C20" s="207"/>
      <c r="D20" s="207" t="s">
        <v>154</v>
      </c>
      <c r="E20" s="207"/>
      <c r="F20" s="385"/>
      <c r="G20" s="386">
        <f>IFERROR(IF(BD20&lt;12,BD20/2,6),"")</f>
        <v>6</v>
      </c>
      <c r="H20" s="386"/>
      <c r="I20" s="386"/>
      <c r="J20" s="387" t="str">
        <f>IFERROR(IF(J19&lt;=$BD$21,G20+$BD$22,""),"")</f>
        <v/>
      </c>
      <c r="K20" s="386"/>
      <c r="L20" s="386"/>
      <c r="M20" s="387" t="str">
        <f>IFERROR(IF(M19&lt;=$BD$21,J20+$BD$22,""),"")</f>
        <v/>
      </c>
      <c r="N20" s="386"/>
      <c r="O20" s="386"/>
      <c r="P20" s="387" t="str">
        <f>IFERROR(IF(P19&lt;=$BD$21,M20+$BD$22,""),"")</f>
        <v/>
      </c>
      <c r="Q20" s="386"/>
      <c r="R20" s="386"/>
      <c r="S20" s="387" t="str">
        <f>IFERROR(IF(S19&lt;=$BD$21,P20+$BD$22,""),"")</f>
        <v/>
      </c>
      <c r="T20" s="386"/>
      <c r="U20" s="386"/>
      <c r="V20" s="387" t="str">
        <f>IFERROR(IF(V19&lt;=$BD$21,S20+$BD$22,""),"")</f>
        <v/>
      </c>
      <c r="W20" s="386"/>
      <c r="X20" s="386"/>
      <c r="Y20" s="387" t="str">
        <f>IFERROR(IF(Y19&lt;=$BD$21,V20+$BD$22,""),"")</f>
        <v/>
      </c>
      <c r="Z20" s="386"/>
      <c r="AA20" s="386"/>
      <c r="AB20" s="387" t="str">
        <f>IFERROR(IF(AB19&lt;=$BD$21,Y20+$BD$22,""),"")</f>
        <v/>
      </c>
      <c r="AC20" s="386"/>
      <c r="AD20" s="386"/>
      <c r="AE20" s="387" t="str">
        <f>IFERROR(IF(AE19&lt;=$BD$21,AB20+$BD$22,""),"")</f>
        <v/>
      </c>
      <c r="AF20" s="386"/>
      <c r="AG20" s="386"/>
      <c r="AH20" s="387" t="str">
        <f>IFERROR(IF(AH19&lt;=$BD$21,AE20+$BD$22,""),"")</f>
        <v/>
      </c>
      <c r="AI20" s="386"/>
      <c r="AJ20" s="386"/>
      <c r="AK20" s="387" t="str">
        <f>IFERROR(IF(AK19&lt;=$BD$21,AH20+$BD$22,""),"")</f>
        <v/>
      </c>
      <c r="AL20" s="386"/>
      <c r="AM20" s="386"/>
      <c r="AN20" s="387" t="str">
        <f>IFERROR(IF(AN19&lt;=$BD$21,AK20+$BD$22,""),"")</f>
        <v/>
      </c>
      <c r="AO20" s="386"/>
      <c r="AP20" s="386"/>
      <c r="AQ20" s="387" t="str">
        <f>IFERROR(IF(AQ19&lt;=$BD$21,AN20+$BD$22,""),"")</f>
        <v/>
      </c>
      <c r="AR20" s="386"/>
      <c r="AS20" s="386"/>
      <c r="AT20" s="387" t="str">
        <f>IFERROR(IF(AT19&lt;=$BD$21,AQ20+$BD$22,""),"")</f>
        <v/>
      </c>
      <c r="AU20" s="386"/>
      <c r="AV20" s="388"/>
      <c r="AW20" s="17"/>
      <c r="AX20" s="389" t="s">
        <v>155</v>
      </c>
      <c r="AY20" s="390"/>
      <c r="AZ20" s="390"/>
      <c r="BA20" s="390"/>
      <c r="BB20" s="390"/>
      <c r="BC20" s="391"/>
      <c r="BD20" s="392" t="str">
        <f>IF(D13&lt;&gt;0,D13,"")</f>
        <v/>
      </c>
      <c r="BE20" s="392"/>
      <c r="BF20" s="393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</row>
    <row r="21" spans="1:84" ht="12.75" customHeight="1" thickTop="1" thickBot="1" x14ac:dyDescent="0.3">
      <c r="A21" s="341">
        <v>1</v>
      </c>
      <c r="B21" s="342"/>
      <c r="C21" s="342"/>
      <c r="D21" s="394">
        <f>IFERROR(IF(BD26&lt;12,BD26/2,6),"")</f>
        <v>6</v>
      </c>
      <c r="E21" s="394"/>
      <c r="F21" s="395"/>
      <c r="G21" s="396"/>
      <c r="H21" s="396"/>
      <c r="I21" s="396"/>
      <c r="J21" s="396"/>
      <c r="K21" s="396"/>
      <c r="L21" s="396"/>
      <c r="M21" s="396"/>
      <c r="N21" s="396"/>
      <c r="O21" s="396"/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96"/>
      <c r="AA21" s="396"/>
      <c r="AB21" s="396"/>
      <c r="AC21" s="396"/>
      <c r="AD21" s="396"/>
      <c r="AE21" s="396"/>
      <c r="AF21" s="396"/>
      <c r="AG21" s="396"/>
      <c r="AH21" s="396"/>
      <c r="AI21" s="396"/>
      <c r="AJ21" s="396"/>
      <c r="AK21" s="396"/>
      <c r="AL21" s="396"/>
      <c r="AM21" s="396"/>
      <c r="AN21" s="396"/>
      <c r="AO21" s="396"/>
      <c r="AP21" s="396"/>
      <c r="AQ21" s="396"/>
      <c r="AR21" s="396"/>
      <c r="AS21" s="396"/>
      <c r="AT21" s="396"/>
      <c r="AU21" s="396"/>
      <c r="AV21" s="397"/>
      <c r="AW21" s="17"/>
      <c r="AX21" s="58" t="s">
        <v>156</v>
      </c>
      <c r="AY21" s="59"/>
      <c r="AZ21" s="59"/>
      <c r="BA21" s="59"/>
      <c r="BB21" s="59"/>
      <c r="BC21" s="60"/>
      <c r="BD21" s="99" t="str">
        <f>IFERROR(ROUNDUP(BD20/12,0),"")</f>
        <v/>
      </c>
      <c r="BE21" s="99"/>
      <c r="BF21" s="148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</row>
    <row r="22" spans="1:84" ht="12" customHeight="1" thickBot="1" x14ac:dyDescent="0.3">
      <c r="A22" s="374">
        <v>2</v>
      </c>
      <c r="B22" s="375"/>
      <c r="C22" s="375"/>
      <c r="D22" s="398" t="str">
        <f>IFERROR(IF(A22&lt;=$BD$27,D21+$BD$28,""),"")</f>
        <v/>
      </c>
      <c r="E22" s="398"/>
      <c r="F22" s="399"/>
      <c r="G22" s="396"/>
      <c r="H22" s="396"/>
      <c r="I22" s="396"/>
      <c r="J22" s="396"/>
      <c r="K22" s="396"/>
      <c r="L22" s="396"/>
      <c r="M22" s="396"/>
      <c r="N22" s="396"/>
      <c r="O22" s="396"/>
      <c r="P22" s="396"/>
      <c r="Q22" s="396"/>
      <c r="R22" s="396"/>
      <c r="S22" s="396"/>
      <c r="T22" s="396"/>
      <c r="U22" s="396"/>
      <c r="V22" s="396"/>
      <c r="W22" s="396"/>
      <c r="X22" s="396"/>
      <c r="Y22" s="396"/>
      <c r="Z22" s="396"/>
      <c r="AA22" s="396"/>
      <c r="AB22" s="396"/>
      <c r="AC22" s="396"/>
      <c r="AD22" s="396"/>
      <c r="AE22" s="400"/>
      <c r="AF22" s="400"/>
      <c r="AG22" s="400"/>
      <c r="AH22" s="400"/>
      <c r="AI22" s="400"/>
      <c r="AJ22" s="400"/>
      <c r="AK22" s="400"/>
      <c r="AL22" s="400"/>
      <c r="AM22" s="400"/>
      <c r="AN22" s="400"/>
      <c r="AO22" s="400"/>
      <c r="AP22" s="400"/>
      <c r="AQ22" s="400"/>
      <c r="AR22" s="400"/>
      <c r="AS22" s="400"/>
      <c r="AT22" s="400"/>
      <c r="AU22" s="400"/>
      <c r="AV22" s="401"/>
      <c r="AW22" s="17"/>
      <c r="AX22" s="402" t="s">
        <v>157</v>
      </c>
      <c r="AY22" s="313"/>
      <c r="AZ22" s="313"/>
      <c r="BA22" s="313"/>
      <c r="BB22" s="313"/>
      <c r="BC22" s="403"/>
      <c r="BD22" s="404" t="str">
        <f>IFERROR((BD20-12)/(BD21-1),"")</f>
        <v/>
      </c>
      <c r="BE22" s="404"/>
      <c r="BF22" s="405"/>
      <c r="BG22" s="17"/>
      <c r="BH22" s="18" t="s">
        <v>2</v>
      </c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20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4" ht="12" customHeight="1" thickTop="1" thickBot="1" x14ac:dyDescent="0.3">
      <c r="A23" s="374">
        <v>3</v>
      </c>
      <c r="B23" s="375"/>
      <c r="C23" s="375"/>
      <c r="D23" s="398" t="str">
        <f t="shared" ref="D23:D30" si="0">IFERROR(IF(A23&lt;=$BD$27,D22+$BD$28,""),"")</f>
        <v/>
      </c>
      <c r="E23" s="398"/>
      <c r="F23" s="399"/>
      <c r="G23" s="396"/>
      <c r="H23" s="396"/>
      <c r="I23" s="396"/>
      <c r="J23" s="396"/>
      <c r="K23" s="396"/>
      <c r="L23" s="396"/>
      <c r="M23" s="396"/>
      <c r="N23" s="396"/>
      <c r="O23" s="396"/>
      <c r="P23" s="396"/>
      <c r="Q23" s="396"/>
      <c r="R23" s="396"/>
      <c r="S23" s="396"/>
      <c r="T23" s="396"/>
      <c r="U23" s="396"/>
      <c r="V23" s="396"/>
      <c r="W23" s="396"/>
      <c r="X23" s="396"/>
      <c r="Y23" s="396"/>
      <c r="Z23" s="396"/>
      <c r="AA23" s="396"/>
      <c r="AB23" s="396"/>
      <c r="AC23" s="396"/>
      <c r="AD23" s="396"/>
      <c r="AE23" s="400"/>
      <c r="AF23" s="400"/>
      <c r="AG23" s="400"/>
      <c r="AH23" s="400"/>
      <c r="AI23" s="400"/>
      <c r="AJ23" s="400"/>
      <c r="AK23" s="400"/>
      <c r="AL23" s="400"/>
      <c r="AM23" s="400"/>
      <c r="AN23" s="400"/>
      <c r="AO23" s="400"/>
      <c r="AP23" s="400"/>
      <c r="AQ23" s="400"/>
      <c r="AR23" s="400"/>
      <c r="AS23" s="400"/>
      <c r="AT23" s="400"/>
      <c r="AU23" s="400"/>
      <c r="AV23" s="401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22"/>
      <c r="BI23" s="23"/>
      <c r="BJ23" s="23"/>
      <c r="BK23" s="23"/>
      <c r="BL23" s="24"/>
      <c r="BM23" s="25"/>
      <c r="BN23" s="23"/>
      <c r="BO23" s="23"/>
      <c r="BP23" s="23"/>
      <c r="BQ23" s="24"/>
      <c r="BR23" s="25"/>
      <c r="BS23" s="23"/>
      <c r="BT23" s="23"/>
      <c r="BU23" s="23"/>
      <c r="BV23" s="26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4" ht="12" customHeight="1" x14ac:dyDescent="0.25">
      <c r="A24" s="374">
        <v>4</v>
      </c>
      <c r="B24" s="375"/>
      <c r="C24" s="375"/>
      <c r="D24" s="398" t="str">
        <f t="shared" si="0"/>
        <v/>
      </c>
      <c r="E24" s="398"/>
      <c r="F24" s="399"/>
      <c r="G24" s="396"/>
      <c r="H24" s="396"/>
      <c r="I24" s="396"/>
      <c r="J24" s="396"/>
      <c r="K24" s="396"/>
      <c r="L24" s="396"/>
      <c r="M24" s="396"/>
      <c r="N24" s="396"/>
      <c r="O24" s="396"/>
      <c r="P24" s="396"/>
      <c r="Q24" s="396"/>
      <c r="R24" s="396"/>
      <c r="S24" s="396"/>
      <c r="T24" s="396"/>
      <c r="U24" s="396"/>
      <c r="V24" s="396"/>
      <c r="W24" s="396"/>
      <c r="X24" s="396"/>
      <c r="Y24" s="396"/>
      <c r="Z24" s="396"/>
      <c r="AA24" s="396"/>
      <c r="AB24" s="396"/>
      <c r="AC24" s="396"/>
      <c r="AD24" s="396"/>
      <c r="AE24" s="400"/>
      <c r="AF24" s="400"/>
      <c r="AG24" s="400"/>
      <c r="AH24" s="400"/>
      <c r="AI24" s="400"/>
      <c r="AJ24" s="400"/>
      <c r="AK24" s="400"/>
      <c r="AL24" s="400"/>
      <c r="AM24" s="400"/>
      <c r="AN24" s="400"/>
      <c r="AO24" s="400"/>
      <c r="AP24" s="400"/>
      <c r="AQ24" s="400"/>
      <c r="AR24" s="400"/>
      <c r="AS24" s="400"/>
      <c r="AT24" s="400"/>
      <c r="AU24" s="400"/>
      <c r="AV24" s="401"/>
      <c r="AW24" s="17"/>
      <c r="AX24" s="243" t="s">
        <v>158</v>
      </c>
      <c r="AY24" s="372"/>
      <c r="AZ24" s="372"/>
      <c r="BA24" s="372"/>
      <c r="BB24" s="372"/>
      <c r="BC24" s="372"/>
      <c r="BD24" s="372"/>
      <c r="BE24" s="372"/>
      <c r="BF24" s="373"/>
      <c r="BG24" s="17"/>
      <c r="BH24" s="28"/>
      <c r="BI24" s="29"/>
      <c r="BJ24" s="29"/>
      <c r="BK24" s="29"/>
      <c r="BL24" s="30"/>
      <c r="BM24" s="31"/>
      <c r="BN24" s="29"/>
      <c r="BO24" s="29"/>
      <c r="BP24" s="29"/>
      <c r="BQ24" s="30"/>
      <c r="BR24" s="31"/>
      <c r="BS24" s="29"/>
      <c r="BT24" s="29"/>
      <c r="BU24" s="29"/>
      <c r="BV24" s="32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4" ht="12" customHeight="1" thickBot="1" x14ac:dyDescent="0.3">
      <c r="A25" s="374">
        <v>5</v>
      </c>
      <c r="B25" s="375"/>
      <c r="C25" s="375"/>
      <c r="D25" s="398" t="str">
        <f t="shared" si="0"/>
        <v/>
      </c>
      <c r="E25" s="398"/>
      <c r="F25" s="399"/>
      <c r="G25" s="396"/>
      <c r="H25" s="396"/>
      <c r="I25" s="396"/>
      <c r="J25" s="396"/>
      <c r="K25" s="396"/>
      <c r="L25" s="396"/>
      <c r="M25" s="396"/>
      <c r="N25" s="396"/>
      <c r="O25" s="396"/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96"/>
      <c r="AB25" s="396"/>
      <c r="AC25" s="396"/>
      <c r="AD25" s="396"/>
      <c r="AE25" s="400"/>
      <c r="AF25" s="400"/>
      <c r="AG25" s="400"/>
      <c r="AH25" s="400"/>
      <c r="AI25" s="400"/>
      <c r="AJ25" s="400"/>
      <c r="AK25" s="400"/>
      <c r="AL25" s="400"/>
      <c r="AM25" s="400"/>
      <c r="AN25" s="400"/>
      <c r="AO25" s="400"/>
      <c r="AP25" s="400"/>
      <c r="AQ25" s="400"/>
      <c r="AR25" s="400"/>
      <c r="AS25" s="400"/>
      <c r="AT25" s="400"/>
      <c r="AU25" s="400"/>
      <c r="AV25" s="401"/>
      <c r="AW25" s="17"/>
      <c r="AX25" s="380"/>
      <c r="AY25" s="381"/>
      <c r="AZ25" s="381"/>
      <c r="BA25" s="381"/>
      <c r="BB25" s="381"/>
      <c r="BC25" s="381"/>
      <c r="BD25" s="381"/>
      <c r="BE25" s="381"/>
      <c r="BF25" s="382"/>
      <c r="BG25" s="17"/>
      <c r="BH25" s="28"/>
      <c r="BI25" s="29"/>
      <c r="BJ25" s="29"/>
      <c r="BK25" s="29"/>
      <c r="BL25" s="30"/>
      <c r="BM25" s="31"/>
      <c r="BN25" s="29"/>
      <c r="BO25" s="29"/>
      <c r="BP25" s="29"/>
      <c r="BQ25" s="30"/>
      <c r="BR25" s="31"/>
      <c r="BS25" s="29"/>
      <c r="BT25" s="29"/>
      <c r="BU25" s="29"/>
      <c r="BV25" s="32"/>
      <c r="BW25" s="17"/>
      <c r="BX25" s="17"/>
      <c r="BY25" s="17"/>
      <c r="BZ25" s="17"/>
      <c r="CA25" s="17"/>
      <c r="CB25" s="17"/>
      <c r="CC25" s="17"/>
      <c r="CD25" s="17"/>
      <c r="CE25" s="17"/>
      <c r="CF25" s="17"/>
    </row>
    <row r="26" spans="1:84" ht="12" customHeight="1" thickTop="1" x14ac:dyDescent="0.25">
      <c r="A26" s="374">
        <v>6</v>
      </c>
      <c r="B26" s="375"/>
      <c r="C26" s="375"/>
      <c r="D26" s="398" t="str">
        <f t="shared" si="0"/>
        <v/>
      </c>
      <c r="E26" s="398"/>
      <c r="F26" s="399"/>
      <c r="G26" s="396"/>
      <c r="H26" s="396"/>
      <c r="I26" s="396"/>
      <c r="J26" s="396"/>
      <c r="K26" s="396"/>
      <c r="L26" s="396"/>
      <c r="M26" s="396"/>
      <c r="N26" s="396"/>
      <c r="O26" s="396"/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96"/>
      <c r="AA26" s="396"/>
      <c r="AB26" s="396"/>
      <c r="AC26" s="396"/>
      <c r="AD26" s="396"/>
      <c r="AE26" s="400"/>
      <c r="AF26" s="400"/>
      <c r="AG26" s="400"/>
      <c r="AH26" s="400"/>
      <c r="AI26" s="400"/>
      <c r="AJ26" s="400"/>
      <c r="AK26" s="400"/>
      <c r="AL26" s="400"/>
      <c r="AM26" s="400"/>
      <c r="AN26" s="400"/>
      <c r="AO26" s="400"/>
      <c r="AP26" s="400"/>
      <c r="AQ26" s="400"/>
      <c r="AR26" s="400"/>
      <c r="AS26" s="400"/>
      <c r="AT26" s="400"/>
      <c r="AU26" s="400"/>
      <c r="AV26" s="401"/>
      <c r="AW26" s="17"/>
      <c r="AX26" s="406" t="s">
        <v>159</v>
      </c>
      <c r="AY26" s="407"/>
      <c r="AZ26" s="407"/>
      <c r="BA26" s="407"/>
      <c r="BB26" s="407"/>
      <c r="BC26" s="408"/>
      <c r="BD26" s="392" t="str">
        <f>IF(H13&lt;&gt;0,H13,"")</f>
        <v/>
      </c>
      <c r="BE26" s="392"/>
      <c r="BF26" s="393"/>
      <c r="BG26" s="17"/>
      <c r="BH26" s="28"/>
      <c r="BI26" s="29"/>
      <c r="BJ26" s="29"/>
      <c r="BK26" s="29"/>
      <c r="BL26" s="30"/>
      <c r="BM26" s="31"/>
      <c r="BN26" s="29"/>
      <c r="BO26" s="29"/>
      <c r="BP26" s="29"/>
      <c r="BQ26" s="30"/>
      <c r="BR26" s="31"/>
      <c r="BS26" s="29"/>
      <c r="BT26" s="29"/>
      <c r="BU26" s="29"/>
      <c r="BV26" s="32"/>
      <c r="BW26" s="17"/>
      <c r="BX26" s="17"/>
      <c r="BY26" s="17"/>
      <c r="BZ26" s="17"/>
      <c r="CA26" s="17"/>
      <c r="CB26" s="17"/>
      <c r="CC26" s="17"/>
      <c r="CD26" s="17"/>
      <c r="CE26" s="17"/>
      <c r="CF26" s="17"/>
    </row>
    <row r="27" spans="1:84" ht="12" customHeight="1" x14ac:dyDescent="0.25">
      <c r="A27" s="374">
        <v>7</v>
      </c>
      <c r="B27" s="375"/>
      <c r="C27" s="375"/>
      <c r="D27" s="398" t="str">
        <f t="shared" si="0"/>
        <v/>
      </c>
      <c r="E27" s="398"/>
      <c r="F27" s="399"/>
      <c r="G27" s="396"/>
      <c r="H27" s="396"/>
      <c r="I27" s="396"/>
      <c r="J27" s="396"/>
      <c r="K27" s="396"/>
      <c r="L27" s="396"/>
      <c r="M27" s="396"/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396"/>
      <c r="AC27" s="396"/>
      <c r="AD27" s="396"/>
      <c r="AE27" s="400"/>
      <c r="AF27" s="400"/>
      <c r="AG27" s="400"/>
      <c r="AH27" s="400"/>
      <c r="AI27" s="400"/>
      <c r="AJ27" s="400"/>
      <c r="AK27" s="400"/>
      <c r="AL27" s="400"/>
      <c r="AM27" s="400"/>
      <c r="AN27" s="400"/>
      <c r="AO27" s="400"/>
      <c r="AP27" s="400"/>
      <c r="AQ27" s="400"/>
      <c r="AR27" s="400"/>
      <c r="AS27" s="400"/>
      <c r="AT27" s="400"/>
      <c r="AU27" s="400"/>
      <c r="AV27" s="401"/>
      <c r="AW27" s="17"/>
      <c r="AX27" s="58" t="s">
        <v>156</v>
      </c>
      <c r="AY27" s="59"/>
      <c r="AZ27" s="59"/>
      <c r="BA27" s="59"/>
      <c r="BB27" s="59"/>
      <c r="BC27" s="60"/>
      <c r="BD27" s="99" t="str">
        <f>IFERROR(ROUNDUP(BD26/12,0),"")</f>
        <v/>
      </c>
      <c r="BE27" s="99"/>
      <c r="BF27" s="148"/>
      <c r="BG27" s="17"/>
      <c r="BH27" s="28"/>
      <c r="BI27" s="29"/>
      <c r="BJ27" s="29"/>
      <c r="BK27" s="29"/>
      <c r="BL27" s="30"/>
      <c r="BM27" s="31"/>
      <c r="BN27" s="29"/>
      <c r="BO27" s="29"/>
      <c r="BP27" s="29"/>
      <c r="BQ27" s="30"/>
      <c r="BR27" s="31"/>
      <c r="BS27" s="29"/>
      <c r="BT27" s="29"/>
      <c r="BU27" s="29"/>
      <c r="BV27" s="32"/>
      <c r="BW27" s="17"/>
      <c r="BX27" s="17"/>
      <c r="BY27" s="17"/>
      <c r="BZ27" s="17"/>
      <c r="CA27" s="17"/>
      <c r="CB27" s="17"/>
      <c r="CC27" s="17"/>
      <c r="CD27" s="17"/>
      <c r="CE27" s="17"/>
      <c r="CF27" s="17"/>
    </row>
    <row r="28" spans="1:84" ht="12" customHeight="1" thickBot="1" x14ac:dyDescent="0.3">
      <c r="A28" s="374">
        <v>8</v>
      </c>
      <c r="B28" s="375"/>
      <c r="C28" s="375"/>
      <c r="D28" s="398" t="str">
        <f t="shared" si="0"/>
        <v/>
      </c>
      <c r="E28" s="398"/>
      <c r="F28" s="399"/>
      <c r="G28" s="396"/>
      <c r="H28" s="396"/>
      <c r="I28" s="396"/>
      <c r="J28" s="396"/>
      <c r="K28" s="396"/>
      <c r="L28" s="396"/>
      <c r="M28" s="396"/>
      <c r="N28" s="396"/>
      <c r="O28" s="396"/>
      <c r="P28" s="396"/>
      <c r="Q28" s="396"/>
      <c r="R28" s="396"/>
      <c r="S28" s="396"/>
      <c r="T28" s="396"/>
      <c r="U28" s="396"/>
      <c r="V28" s="396"/>
      <c r="W28" s="396"/>
      <c r="X28" s="396"/>
      <c r="Y28" s="396"/>
      <c r="Z28" s="396"/>
      <c r="AA28" s="396"/>
      <c r="AB28" s="396"/>
      <c r="AC28" s="396"/>
      <c r="AD28" s="396"/>
      <c r="AE28" s="400"/>
      <c r="AF28" s="400"/>
      <c r="AG28" s="400"/>
      <c r="AH28" s="400"/>
      <c r="AI28" s="400"/>
      <c r="AJ28" s="400"/>
      <c r="AK28" s="400"/>
      <c r="AL28" s="400"/>
      <c r="AM28" s="400"/>
      <c r="AN28" s="400"/>
      <c r="AO28" s="400"/>
      <c r="AP28" s="400"/>
      <c r="AQ28" s="400"/>
      <c r="AR28" s="400"/>
      <c r="AS28" s="400"/>
      <c r="AT28" s="400"/>
      <c r="AU28" s="400"/>
      <c r="AV28" s="401"/>
      <c r="AW28" s="17"/>
      <c r="AX28" s="402" t="s">
        <v>157</v>
      </c>
      <c r="AY28" s="313"/>
      <c r="AZ28" s="313"/>
      <c r="BA28" s="313"/>
      <c r="BB28" s="313"/>
      <c r="BC28" s="403"/>
      <c r="BD28" s="404" t="str">
        <f>IFERROR((BD26-12)/(BD27-1),"")</f>
        <v/>
      </c>
      <c r="BE28" s="404"/>
      <c r="BF28" s="405"/>
      <c r="BG28" s="17"/>
      <c r="BH28" s="36"/>
      <c r="BI28" s="37"/>
      <c r="BJ28" s="37"/>
      <c r="BK28" s="37"/>
      <c r="BL28" s="38"/>
      <c r="BM28" s="39"/>
      <c r="BN28" s="37"/>
      <c r="BO28" s="37"/>
      <c r="BP28" s="37"/>
      <c r="BQ28" s="38"/>
      <c r="BR28" s="39"/>
      <c r="BS28" s="37"/>
      <c r="BT28" s="37"/>
      <c r="BU28" s="37"/>
      <c r="BV28" s="40"/>
      <c r="BW28" s="17"/>
      <c r="BX28" s="17"/>
      <c r="BY28" s="17"/>
      <c r="BZ28" s="17"/>
      <c r="CA28" s="17"/>
      <c r="CB28" s="17"/>
      <c r="CC28" s="17"/>
      <c r="CD28" s="17"/>
      <c r="CE28" s="17"/>
      <c r="CF28" s="17"/>
    </row>
    <row r="29" spans="1:84" ht="12" customHeight="1" thickBot="1" x14ac:dyDescent="0.3">
      <c r="A29" s="374">
        <v>9</v>
      </c>
      <c r="B29" s="375"/>
      <c r="C29" s="375"/>
      <c r="D29" s="398" t="str">
        <f t="shared" si="0"/>
        <v/>
      </c>
      <c r="E29" s="398"/>
      <c r="F29" s="399"/>
      <c r="G29" s="409"/>
      <c r="H29" s="400"/>
      <c r="I29" s="400"/>
      <c r="J29" s="400"/>
      <c r="K29" s="400"/>
      <c r="L29" s="400"/>
      <c r="M29" s="400"/>
      <c r="N29" s="400"/>
      <c r="O29" s="400"/>
      <c r="P29" s="400"/>
      <c r="Q29" s="400"/>
      <c r="R29" s="400"/>
      <c r="S29" s="400"/>
      <c r="T29" s="400"/>
      <c r="U29" s="400"/>
      <c r="V29" s="400"/>
      <c r="W29" s="400"/>
      <c r="X29" s="400"/>
      <c r="Y29" s="400"/>
      <c r="Z29" s="400"/>
      <c r="AA29" s="400"/>
      <c r="AB29" s="400"/>
      <c r="AC29" s="400"/>
      <c r="AD29" s="400"/>
      <c r="AE29" s="400"/>
      <c r="AF29" s="400"/>
      <c r="AG29" s="400"/>
      <c r="AH29" s="400"/>
      <c r="AI29" s="400"/>
      <c r="AJ29" s="400"/>
      <c r="AK29" s="400"/>
      <c r="AL29" s="400"/>
      <c r="AM29" s="400"/>
      <c r="AN29" s="400"/>
      <c r="AO29" s="400"/>
      <c r="AP29" s="400"/>
      <c r="AQ29" s="400"/>
      <c r="AR29" s="400"/>
      <c r="AS29" s="400"/>
      <c r="AT29" s="400"/>
      <c r="AU29" s="400"/>
      <c r="AV29" s="401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</row>
    <row r="30" spans="1:84" ht="12" customHeight="1" thickBot="1" x14ac:dyDescent="0.3">
      <c r="A30" s="384">
        <v>10</v>
      </c>
      <c r="B30" s="207"/>
      <c r="C30" s="207"/>
      <c r="D30" s="410" t="str">
        <f t="shared" si="0"/>
        <v/>
      </c>
      <c r="E30" s="410"/>
      <c r="F30" s="411"/>
      <c r="G30" s="412"/>
      <c r="H30" s="413"/>
      <c r="I30" s="413"/>
      <c r="J30" s="413"/>
      <c r="K30" s="413"/>
      <c r="L30" s="413"/>
      <c r="M30" s="413"/>
      <c r="N30" s="413"/>
      <c r="O30" s="413"/>
      <c r="P30" s="413"/>
      <c r="Q30" s="413"/>
      <c r="R30" s="413"/>
      <c r="S30" s="413"/>
      <c r="T30" s="413"/>
      <c r="U30" s="413"/>
      <c r="V30" s="413"/>
      <c r="W30" s="413"/>
      <c r="X30" s="413"/>
      <c r="Y30" s="413"/>
      <c r="Z30" s="413"/>
      <c r="AA30" s="413"/>
      <c r="AB30" s="413"/>
      <c r="AC30" s="413"/>
      <c r="AD30" s="413"/>
      <c r="AE30" s="413"/>
      <c r="AF30" s="413"/>
      <c r="AG30" s="413"/>
      <c r="AH30" s="413"/>
      <c r="AI30" s="413"/>
      <c r="AJ30" s="413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4"/>
      <c r="AW30" s="17"/>
      <c r="AX30" s="44" t="s">
        <v>160</v>
      </c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6"/>
      <c r="CD30" s="17"/>
      <c r="CE30" s="17"/>
      <c r="CF30" s="17"/>
    </row>
    <row r="31" spans="1:84" ht="12.75" customHeight="1" thickTop="1" thickBot="1" x14ac:dyDescent="0.3">
      <c r="A31" s="415" t="s">
        <v>161</v>
      </c>
      <c r="B31" s="416"/>
      <c r="C31" s="416"/>
      <c r="D31" s="416"/>
      <c r="E31" s="416"/>
      <c r="F31" s="416"/>
      <c r="G31" s="417">
        <f>IF(G20="CALC.","CALC.",SUM(G21:I30))</f>
        <v>0</v>
      </c>
      <c r="H31" s="418"/>
      <c r="I31" s="418"/>
      <c r="J31" s="419" t="str">
        <f>IF(J20="","",SUM(J21:L30))</f>
        <v/>
      </c>
      <c r="K31" s="420"/>
      <c r="L31" s="421"/>
      <c r="M31" s="419" t="str">
        <f>IF(M20="","",SUM(M21:O30))</f>
        <v/>
      </c>
      <c r="N31" s="420"/>
      <c r="O31" s="421"/>
      <c r="P31" s="419" t="str">
        <f>IF(P20="","",SUM(P21:R30))</f>
        <v/>
      </c>
      <c r="Q31" s="420"/>
      <c r="R31" s="421"/>
      <c r="S31" s="419" t="str">
        <f>IF(S20="","",SUM(S21:U30))</f>
        <v/>
      </c>
      <c r="T31" s="420"/>
      <c r="U31" s="421"/>
      <c r="V31" s="419" t="str">
        <f>IF(V20="","",SUM(V21:X30))</f>
        <v/>
      </c>
      <c r="W31" s="420"/>
      <c r="X31" s="421"/>
      <c r="Y31" s="419" t="str">
        <f>IF(Y20="","",SUM(Y21:AA30))</f>
        <v/>
      </c>
      <c r="Z31" s="420"/>
      <c r="AA31" s="421"/>
      <c r="AB31" s="419" t="str">
        <f>IF(AB20="","",SUM(AB21:AD30))</f>
        <v/>
      </c>
      <c r="AC31" s="420"/>
      <c r="AD31" s="421"/>
      <c r="AE31" s="419" t="str">
        <f>IF(AE20="","",SUM(AE21:AG30))</f>
        <v/>
      </c>
      <c r="AF31" s="420"/>
      <c r="AG31" s="421"/>
      <c r="AH31" s="419" t="str">
        <f>IF(AH20="","",SUM(AH21:AJ30))</f>
        <v/>
      </c>
      <c r="AI31" s="420"/>
      <c r="AJ31" s="421"/>
      <c r="AK31" s="419" t="str">
        <f>IF(AK20="","",SUM(AK21:AM30))</f>
        <v/>
      </c>
      <c r="AL31" s="420"/>
      <c r="AM31" s="421"/>
      <c r="AN31" s="419" t="str">
        <f>IF(AN20="","",SUM(AN21:AP30))</f>
        <v/>
      </c>
      <c r="AO31" s="420"/>
      <c r="AP31" s="421"/>
      <c r="AQ31" s="419" t="str">
        <f>IF(AQ20="","",SUM(AQ21:AS30))</f>
        <v/>
      </c>
      <c r="AR31" s="420"/>
      <c r="AS31" s="421"/>
      <c r="AT31" s="419" t="str">
        <f>IF(AT20="","",SUM(AT21:AV30))</f>
        <v/>
      </c>
      <c r="AU31" s="420"/>
      <c r="AV31" s="422"/>
      <c r="AW31" s="17"/>
      <c r="AX31" s="274" t="s">
        <v>162</v>
      </c>
      <c r="AY31" s="61"/>
      <c r="AZ31" s="61"/>
      <c r="BA31" s="61"/>
      <c r="BB31" s="79">
        <v>1</v>
      </c>
      <c r="BC31" s="79"/>
      <c r="BD31" s="79">
        <v>2</v>
      </c>
      <c r="BE31" s="79"/>
      <c r="BF31" s="79">
        <v>3</v>
      </c>
      <c r="BG31" s="79"/>
      <c r="BH31" s="79">
        <v>4</v>
      </c>
      <c r="BI31" s="79"/>
      <c r="BJ31" s="79">
        <v>5</v>
      </c>
      <c r="BK31" s="79"/>
      <c r="BL31" s="79">
        <v>6</v>
      </c>
      <c r="BM31" s="79"/>
      <c r="BN31" s="79">
        <v>7</v>
      </c>
      <c r="BO31" s="79"/>
      <c r="BP31" s="79">
        <v>8</v>
      </c>
      <c r="BQ31" s="79"/>
      <c r="BR31" s="79">
        <v>9</v>
      </c>
      <c r="BS31" s="79"/>
      <c r="BT31" s="79">
        <v>10</v>
      </c>
      <c r="BU31" s="79"/>
      <c r="BV31" s="79">
        <v>11</v>
      </c>
      <c r="BW31" s="79"/>
      <c r="BX31" s="79">
        <v>12</v>
      </c>
      <c r="BY31" s="79"/>
      <c r="BZ31" s="79">
        <v>13</v>
      </c>
      <c r="CA31" s="79"/>
      <c r="CB31" s="79">
        <v>14</v>
      </c>
      <c r="CC31" s="423"/>
      <c r="CD31" s="17"/>
      <c r="CE31" s="17"/>
      <c r="CF31" s="17"/>
    </row>
    <row r="32" spans="1:84" ht="12" customHeight="1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274" t="s">
        <v>153</v>
      </c>
      <c r="AY32" s="61"/>
      <c r="AZ32" s="61" t="s">
        <v>154</v>
      </c>
      <c r="BA32" s="61"/>
      <c r="BB32" s="424">
        <f>G20</f>
        <v>6</v>
      </c>
      <c r="BC32" s="424"/>
      <c r="BD32" s="424" t="str">
        <f>J20</f>
        <v/>
      </c>
      <c r="BE32" s="424"/>
      <c r="BF32" s="424" t="str">
        <f>M20</f>
        <v/>
      </c>
      <c r="BG32" s="424"/>
      <c r="BH32" s="424" t="str">
        <f>P20</f>
        <v/>
      </c>
      <c r="BI32" s="424"/>
      <c r="BJ32" s="424" t="str">
        <f>P20</f>
        <v/>
      </c>
      <c r="BK32" s="424"/>
      <c r="BL32" s="424" t="str">
        <f>S20</f>
        <v/>
      </c>
      <c r="BM32" s="424"/>
      <c r="BN32" s="424" t="str">
        <f>V20</f>
        <v/>
      </c>
      <c r="BO32" s="424"/>
      <c r="BP32" s="424" t="str">
        <f>Y20</f>
        <v/>
      </c>
      <c r="BQ32" s="424"/>
      <c r="BR32" s="424" t="str">
        <f>AE20</f>
        <v/>
      </c>
      <c r="BS32" s="424"/>
      <c r="BT32" s="424" t="str">
        <f>AH20</f>
        <v/>
      </c>
      <c r="BU32" s="424"/>
      <c r="BV32" s="424" t="str">
        <f>AK20</f>
        <v/>
      </c>
      <c r="BW32" s="424"/>
      <c r="BX32" s="424" t="str">
        <f>AN20</f>
        <v/>
      </c>
      <c r="BY32" s="424"/>
      <c r="BZ32" s="424" t="str">
        <f>AQ20</f>
        <v/>
      </c>
      <c r="CA32" s="424"/>
      <c r="CB32" s="424" t="str">
        <f>AT20</f>
        <v/>
      </c>
      <c r="CC32" s="425"/>
      <c r="CD32" s="17"/>
      <c r="CE32" s="17"/>
      <c r="CF32" s="17"/>
    </row>
    <row r="33" spans="1:84" ht="12" customHeight="1" x14ac:dyDescent="0.25">
      <c r="A33" s="15"/>
      <c r="B33" s="15" t="s">
        <v>109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26" t="s">
        <v>163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428"/>
      <c r="AQ33" s="429"/>
      <c r="AR33" s="429"/>
      <c r="AS33" s="429"/>
      <c r="AT33" s="430" t="s">
        <v>29</v>
      </c>
      <c r="AU33" s="430"/>
      <c r="AV33" s="431"/>
      <c r="AW33" s="17"/>
      <c r="AX33" s="432">
        <v>1</v>
      </c>
      <c r="AY33" s="79"/>
      <c r="AZ33" s="433">
        <f>D21</f>
        <v>6</v>
      </c>
      <c r="BA33" s="434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</row>
    <row r="34" spans="1:84" ht="12" customHeight="1" x14ac:dyDescent="0.25">
      <c r="A34" s="435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17"/>
      <c r="AX34" s="432">
        <v>2</v>
      </c>
      <c r="AY34" s="79"/>
      <c r="AZ34" s="433" t="str">
        <f t="shared" ref="AZ34:AZ41" si="1">D22</f>
        <v/>
      </c>
      <c r="BA34" s="434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</row>
    <row r="35" spans="1:84" ht="12" customHeight="1" x14ac:dyDescent="0.25">
      <c r="A35" s="435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 t="str">
        <f>IF(SUM(G31:AV31)&lt;&gt;0,SUM(G31:AV31),"")</f>
        <v/>
      </c>
      <c r="AQ35" s="440"/>
      <c r="AR35" s="440"/>
      <c r="AS35" s="440"/>
      <c r="AT35" s="66" t="s">
        <v>145</v>
      </c>
      <c r="AU35" s="66"/>
      <c r="AV35" s="438"/>
      <c r="AW35" s="17"/>
      <c r="AX35" s="432">
        <v>3</v>
      </c>
      <c r="AY35" s="79"/>
      <c r="AZ35" s="433" t="str">
        <f t="shared" si="1"/>
        <v/>
      </c>
      <c r="BA35" s="434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</row>
    <row r="36" spans="1:84" ht="12" customHeight="1" x14ac:dyDescent="0.25">
      <c r="A36" s="435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41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42"/>
      <c r="AR36" s="442"/>
      <c r="AS36" s="442"/>
      <c r="AT36" s="442"/>
      <c r="AU36" s="442"/>
      <c r="AV36" s="443"/>
      <c r="AW36" s="17"/>
      <c r="AX36" s="432">
        <v>4</v>
      </c>
      <c r="AY36" s="79"/>
      <c r="AZ36" s="433" t="str">
        <f t="shared" si="1"/>
        <v/>
      </c>
      <c r="BA36" s="434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</row>
    <row r="37" spans="1:84" ht="12" customHeight="1" x14ac:dyDescent="0.25">
      <c r="A37" s="435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IFERROR(ROUND(AP35/AP36,2),"")</f>
        <v/>
      </c>
      <c r="AQ37" s="440"/>
      <c r="AR37" s="440"/>
      <c r="AS37" s="440"/>
      <c r="AT37" s="66" t="s">
        <v>145</v>
      </c>
      <c r="AU37" s="66"/>
      <c r="AV37" s="438"/>
      <c r="AW37" s="17"/>
      <c r="AX37" s="432">
        <v>5</v>
      </c>
      <c r="AY37" s="79"/>
      <c r="AZ37" s="433" t="str">
        <f t="shared" si="1"/>
        <v/>
      </c>
      <c r="BA37" s="434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</row>
    <row r="38" spans="1:84" ht="12" customHeight="1" x14ac:dyDescent="0.25">
      <c r="A38" s="435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15"/>
      <c r="AF38" s="444" t="s">
        <v>169</v>
      </c>
      <c r="AG38" s="445"/>
      <c r="AH38" s="445"/>
      <c r="AI38" s="445"/>
      <c r="AJ38" s="445"/>
      <c r="AK38" s="445"/>
      <c r="AL38" s="445"/>
      <c r="AM38" s="445"/>
      <c r="AN38" s="445"/>
      <c r="AO38" s="446"/>
      <c r="AP38" s="133"/>
      <c r="AQ38" s="447"/>
      <c r="AR38" s="447"/>
      <c r="AS38" s="447"/>
      <c r="AT38" s="447"/>
      <c r="AU38" s="447"/>
      <c r="AV38" s="448"/>
      <c r="AW38" s="17"/>
      <c r="AX38" s="432">
        <v>6</v>
      </c>
      <c r="AY38" s="79"/>
      <c r="AZ38" s="433" t="str">
        <f t="shared" si="1"/>
        <v/>
      </c>
      <c r="BA38" s="434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</row>
    <row r="39" spans="1:84" ht="12" customHeight="1" x14ac:dyDescent="0.25">
      <c r="A39" s="435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 t="str">
        <f>IF(OR(AP38&lt;&gt;0,AP38&lt;&gt;""),N13*IF(AP38&lt;&gt;"N/A",AP38,1),N13)</f>
        <v/>
      </c>
      <c r="AQ39" s="450"/>
      <c r="AR39" s="450"/>
      <c r="AS39" s="450"/>
      <c r="AT39" s="66" t="s">
        <v>144</v>
      </c>
      <c r="AU39" s="66"/>
      <c r="AV39" s="438"/>
      <c r="AW39" s="17"/>
      <c r="AX39" s="432">
        <v>7</v>
      </c>
      <c r="AY39" s="79"/>
      <c r="AZ39" s="433" t="str">
        <f t="shared" si="1"/>
        <v/>
      </c>
      <c r="BA39" s="434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</row>
    <row r="40" spans="1:84" ht="12" customHeight="1" thickBot="1" x14ac:dyDescent="0.3">
      <c r="A40" s="435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17"/>
      <c r="AX40" s="432">
        <v>8</v>
      </c>
      <c r="AY40" s="79"/>
      <c r="AZ40" s="433" t="str">
        <f t="shared" si="1"/>
        <v/>
      </c>
      <c r="BA40" s="434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</row>
    <row r="41" spans="1:84" ht="12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7"/>
      <c r="AX41" s="432">
        <v>9</v>
      </c>
      <c r="AY41" s="79"/>
      <c r="AZ41" s="433" t="str">
        <f t="shared" si="1"/>
        <v/>
      </c>
      <c r="BA41" s="434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</row>
    <row r="42" spans="1:84" ht="12" customHeight="1" thickBot="1" x14ac:dyDescent="0.3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17"/>
      <c r="AX42" s="455">
        <v>10</v>
      </c>
      <c r="AY42" s="456"/>
      <c r="AZ42" s="424" t="str">
        <f>D30</f>
        <v/>
      </c>
      <c r="BA42" s="425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98" priority="9">
      <formula>LEN(TRIM(G21))&gt;0</formula>
    </cfRule>
    <cfRule type="expression" dxfId="197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96" priority="8">
      <formula>LEN(TRIM(D7))=0</formula>
    </cfRule>
  </conditionalFormatting>
  <conditionalFormatting sqref="AP39:AS40 AP35:AS35 BD26:BF28 BD20:BF22 AR13:AV13 AJ13:AN13 N13:P13 AP37:AS37 AP36 T13">
    <cfRule type="containsText" dxfId="195" priority="7" operator="containsText" text="CALC.">
      <formula>NOT(ISERROR(SEARCH("CALC.",N13)))</formula>
    </cfRule>
  </conditionalFormatting>
  <conditionalFormatting sqref="AX13:BG13">
    <cfRule type="notContainsBlanks" dxfId="194" priority="6">
      <formula>LEN(TRIM(AX13))&gt;0</formula>
    </cfRule>
  </conditionalFormatting>
  <conditionalFormatting sqref="BE9:BE10">
    <cfRule type="containsBlanks" dxfId="193" priority="5">
      <formula>LEN(TRIM(BE9))=0</formula>
    </cfRule>
  </conditionalFormatting>
  <conditionalFormatting sqref="AB16:AD16">
    <cfRule type="containsBlanks" dxfId="192" priority="3">
      <formula>LEN(TRIM(AB16))=0</formula>
    </cfRule>
  </conditionalFormatting>
  <conditionalFormatting sqref="T16">
    <cfRule type="containsBlanks" dxfId="191" priority="4">
      <formula>LEN(TRIM(T16))=0</formula>
    </cfRule>
  </conditionalFormatting>
  <conditionalFormatting sqref="AB16:AE16">
    <cfRule type="expression" dxfId="190" priority="1">
      <formula>$T$16="FIXED SPEED"</formula>
    </cfRule>
    <cfRule type="expression" dxfId="189" priority="2">
      <formula>$X$40="FIXED SPEED"</formula>
    </cfRule>
  </conditionalFormatting>
  <dataValidations count="7">
    <dataValidation type="list" allowBlank="1" showInputMessage="1" showErrorMessage="1" sqref="T16" xr:uid="{2D197B6C-7DDA-45BB-BE99-EEC8E2A729E4}">
      <formula1>"VFD SETTING, ECM SETTING, FIXED SPEED"</formula1>
    </dataValidation>
    <dataValidation type="list" allowBlank="1" showInputMessage="1" showErrorMessage="1" sqref="AD16:AE16" xr:uid="{A98C4DC2-C887-4006-9BF8-D13DBAD52707}">
      <formula1>"Hz, %"</formula1>
    </dataValidation>
    <dataValidation type="list" allowBlank="1" showInputMessage="1" sqref="AL16:AV16" xr:uid="{B33E8C7E-9464-4C3E-9D4C-4A966B8E8F99}">
      <formula1>"Air Data Multimeter - Velocity Grid"</formula1>
    </dataValidation>
    <dataValidation type="list" allowBlank="1" showInputMessage="1" sqref="AP38:AV38" xr:uid="{1403D541-2388-41B5-BABB-C2E6A9AF178A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98BA6D22-C014-4F2F-B967-6D99D06C40C1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D8136C37-7EB7-40C0-BCCA-0C78D33EB369}">
      <formula1>168</formula1>
    </dataValidation>
    <dataValidation type="whole" allowBlank="1" showInputMessage="1" showErrorMessage="1" error="This Remarks section is limited to 7." sqref="A34:A40" xr:uid="{770306F6-1C6E-4EF4-AFA4-4A98932FDF4A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0F3B-76CE-4D31-BEBB-2D7AFAE4902E}">
  <sheetPr codeName="Sheet35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3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458" t="s">
        <v>1</v>
      </c>
      <c r="AX1" s="458"/>
      <c r="AY1" s="458"/>
      <c r="AZ1" s="458"/>
      <c r="BA1" s="458"/>
      <c r="BB1" s="458"/>
      <c r="BC1" s="458"/>
      <c r="BD1" s="458"/>
      <c r="BE1" s="458"/>
      <c r="BF1" s="458"/>
      <c r="BG1" s="458"/>
      <c r="BH1" s="458"/>
      <c r="BI1" s="458"/>
      <c r="BJ1" s="458"/>
      <c r="BK1" s="458"/>
      <c r="BL1" s="458"/>
      <c r="BM1" s="458"/>
      <c r="BN1" s="458"/>
      <c r="BO1" s="458"/>
      <c r="BP1" s="458"/>
      <c r="BQ1" s="458"/>
      <c r="BR1" s="458"/>
      <c r="BS1" s="458"/>
      <c r="BT1" s="458"/>
      <c r="BU1" s="458"/>
      <c r="BV1" s="458"/>
      <c r="BW1" s="458"/>
      <c r="BX1" s="458"/>
      <c r="BY1" s="458"/>
      <c r="BZ1" s="458"/>
      <c r="CA1" s="458"/>
      <c r="CB1" s="458"/>
      <c r="CC1" s="458"/>
      <c r="CD1" s="458"/>
      <c r="CE1" s="458"/>
      <c r="CF1" s="458"/>
      <c r="CG1" s="458"/>
      <c r="CH1" s="458"/>
      <c r="CI1" s="458"/>
      <c r="CJ1" s="458"/>
      <c r="CK1" s="458"/>
      <c r="CL1" s="458"/>
    </row>
    <row r="2" spans="1:90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</row>
    <row r="3" spans="1:90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</row>
    <row r="4" spans="1:90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</row>
    <row r="5" spans="1:90" ht="12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7" t="s">
        <v>189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</row>
    <row r="6" spans="1:90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</row>
    <row r="7" spans="1:90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</row>
    <row r="8" spans="1:90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17"/>
      <c r="BI8" s="459" t="s">
        <v>160</v>
      </c>
      <c r="BJ8" s="460"/>
      <c r="BK8" s="460"/>
      <c r="BL8" s="460"/>
      <c r="BM8" s="460"/>
      <c r="BN8" s="460"/>
      <c r="BO8" s="460"/>
      <c r="BP8" s="460"/>
      <c r="BQ8" s="460"/>
      <c r="BR8" s="460"/>
      <c r="BS8" s="460"/>
      <c r="BT8" s="460"/>
      <c r="BU8" s="460"/>
      <c r="BV8" s="460"/>
      <c r="BW8" s="460"/>
      <c r="BX8" s="460"/>
      <c r="BY8" s="460"/>
      <c r="BZ8" s="460"/>
      <c r="CA8" s="460"/>
      <c r="CB8" s="460"/>
      <c r="CC8" s="460"/>
      <c r="CD8" s="460"/>
      <c r="CE8" s="460"/>
      <c r="CF8" s="460"/>
      <c r="CG8" s="460"/>
      <c r="CH8" s="361"/>
      <c r="CI8" s="17"/>
      <c r="CJ8" s="17"/>
      <c r="CK8" s="17"/>
      <c r="CL8" s="17"/>
    </row>
    <row r="9" spans="1:90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17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17"/>
      <c r="BI9" s="461" t="s">
        <v>152</v>
      </c>
      <c r="BJ9" s="462"/>
      <c r="BK9" s="462"/>
      <c r="BL9" s="462"/>
      <c r="BM9" s="79">
        <v>1</v>
      </c>
      <c r="BN9" s="79"/>
      <c r="BO9" s="79">
        <v>2</v>
      </c>
      <c r="BP9" s="79"/>
      <c r="BQ9" s="79">
        <v>3</v>
      </c>
      <c r="BR9" s="79"/>
      <c r="BS9" s="79">
        <v>4</v>
      </c>
      <c r="BT9" s="79"/>
      <c r="BU9" s="79">
        <v>5</v>
      </c>
      <c r="BV9" s="79"/>
      <c r="BW9" s="79">
        <v>6</v>
      </c>
      <c r="BX9" s="79"/>
      <c r="BY9" s="79">
        <v>7</v>
      </c>
      <c r="BZ9" s="79"/>
      <c r="CA9" s="79">
        <v>8</v>
      </c>
      <c r="CB9" s="79"/>
      <c r="CC9" s="79">
        <v>9</v>
      </c>
      <c r="CD9" s="79"/>
      <c r="CE9" s="79">
        <v>10</v>
      </c>
      <c r="CF9" s="463"/>
      <c r="CG9" s="464">
        <v>11</v>
      </c>
      <c r="CH9" s="463"/>
      <c r="CI9" s="17"/>
      <c r="CJ9" s="17"/>
      <c r="CK9" s="17"/>
      <c r="CL9" s="17"/>
    </row>
    <row r="10" spans="1:90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17"/>
      <c r="BI10" s="461" t="s">
        <v>153</v>
      </c>
      <c r="BJ10" s="462"/>
      <c r="BK10" s="462" t="s">
        <v>154</v>
      </c>
      <c r="BL10" s="462"/>
      <c r="BM10" s="424" t="str">
        <f>E18</f>
        <v/>
      </c>
      <c r="BN10" s="424"/>
      <c r="BO10" s="424" t="str">
        <f>I18</f>
        <v/>
      </c>
      <c r="BP10" s="424"/>
      <c r="BQ10" s="424" t="str">
        <f>M18</f>
        <v/>
      </c>
      <c r="BR10" s="424"/>
      <c r="BS10" s="424" t="str">
        <f>Q18</f>
        <v/>
      </c>
      <c r="BT10" s="424"/>
      <c r="BU10" s="424" t="str">
        <f>U18</f>
        <v/>
      </c>
      <c r="BV10" s="424"/>
      <c r="BW10" s="424" t="str">
        <f>Y18</f>
        <v/>
      </c>
      <c r="BX10" s="424"/>
      <c r="BY10" s="424" t="str">
        <f>AC18</f>
        <v/>
      </c>
      <c r="BZ10" s="424"/>
      <c r="CA10" s="424" t="str">
        <f>AG18</f>
        <v/>
      </c>
      <c r="CB10" s="424"/>
      <c r="CC10" s="424" t="str">
        <f>AK18</f>
        <v/>
      </c>
      <c r="CD10" s="424"/>
      <c r="CE10" s="424" t="str">
        <f>AO18</f>
        <v/>
      </c>
      <c r="CF10" s="424"/>
      <c r="CG10" s="424" t="str">
        <f>AS18</f>
        <v/>
      </c>
      <c r="CH10" s="425"/>
      <c r="CI10" s="17"/>
      <c r="CJ10" s="17"/>
      <c r="CK10" s="17"/>
      <c r="CL10" s="17"/>
    </row>
    <row r="11" spans="1:90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17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17"/>
      <c r="BI11" s="432">
        <v>1</v>
      </c>
      <c r="BJ11" s="79"/>
      <c r="BK11" s="433" t="str">
        <f t="shared" ref="BK11:BK20" si="0">C20</f>
        <v/>
      </c>
      <c r="BL11" s="434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</row>
    <row r="12" spans="1:90" ht="12.75" customHeight="1" thickTop="1" thickBot="1" x14ac:dyDescent="0.3">
      <c r="A12" s="465" t="s">
        <v>173</v>
      </c>
      <c r="B12" s="466"/>
      <c r="C12" s="466"/>
      <c r="D12" s="466"/>
      <c r="E12" s="466"/>
      <c r="F12" s="466"/>
      <c r="G12" s="466"/>
      <c r="H12" s="466"/>
      <c r="I12" s="466"/>
      <c r="J12" s="466"/>
      <c r="K12" s="466"/>
      <c r="L12" s="466"/>
      <c r="M12" s="466"/>
      <c r="N12" s="466"/>
      <c r="O12" s="466"/>
      <c r="P12" s="466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17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17"/>
      <c r="BI12" s="432">
        <v>2</v>
      </c>
      <c r="BJ12" s="79"/>
      <c r="BK12" s="433" t="str">
        <f t="shared" si="0"/>
        <v/>
      </c>
      <c r="BL12" s="434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</row>
    <row r="13" spans="1:90" ht="12" customHeight="1" thickTop="1" thickBot="1" x14ac:dyDescent="0.3">
      <c r="A13" s="467" t="s">
        <v>142</v>
      </c>
      <c r="B13" s="447"/>
      <c r="C13" s="447"/>
      <c r="D13" s="447"/>
      <c r="E13" s="468" t="s">
        <v>174</v>
      </c>
      <c r="F13" s="468"/>
      <c r="G13" s="468"/>
      <c r="H13" s="442" t="str">
        <f>BD18</f>
        <v/>
      </c>
      <c r="I13" s="442"/>
      <c r="J13" s="442"/>
      <c r="K13" s="89" t="s">
        <v>144</v>
      </c>
      <c r="L13" s="89"/>
      <c r="M13" s="89"/>
      <c r="N13" s="351" t="str">
        <f>IF(AND(B13&lt;&gt;0,B14&lt;&gt;0),ROUND(B13*B14/144,2),"")</f>
        <v/>
      </c>
      <c r="O13" s="351"/>
      <c r="P13" s="352"/>
      <c r="Q13" s="89" t="s">
        <v>145</v>
      </c>
      <c r="R13" s="89"/>
      <c r="S13" s="89"/>
      <c r="T13" s="353" t="str">
        <f>IFERROR((AB13/N13),"")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>
        <v>1148</v>
      </c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17"/>
      <c r="AX13" s="469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70"/>
      <c r="AZ13" s="470"/>
      <c r="BA13" s="470"/>
      <c r="BB13" s="470"/>
      <c r="BC13" s="470"/>
      <c r="BD13" s="470"/>
      <c r="BE13" s="470"/>
      <c r="BF13" s="470"/>
      <c r="BG13" s="471"/>
      <c r="BH13" s="17"/>
      <c r="BI13" s="432">
        <v>3</v>
      </c>
      <c r="BJ13" s="79"/>
      <c r="BK13" s="433" t="str">
        <f t="shared" si="0"/>
        <v/>
      </c>
      <c r="BL13" s="434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</row>
    <row r="14" spans="1:90" ht="12" customHeight="1" thickBot="1" x14ac:dyDescent="0.3">
      <c r="A14" s="472" t="s">
        <v>143</v>
      </c>
      <c r="B14" s="348"/>
      <c r="C14" s="348"/>
      <c r="D14" s="348"/>
      <c r="E14" s="473" t="s">
        <v>174</v>
      </c>
      <c r="F14" s="473"/>
      <c r="G14" s="473"/>
      <c r="H14" s="353" t="str">
        <f>BD24</f>
        <v/>
      </c>
      <c r="I14" s="353"/>
      <c r="J14" s="357"/>
      <c r="K14" s="474"/>
      <c r="L14" s="475"/>
      <c r="M14" s="475"/>
      <c r="N14" s="475"/>
      <c r="O14" s="475"/>
      <c r="P14" s="47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432">
        <v>4</v>
      </c>
      <c r="BJ14" s="79"/>
      <c r="BK14" s="433" t="str">
        <f t="shared" si="0"/>
        <v/>
      </c>
      <c r="BL14" s="434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</row>
    <row r="15" spans="1:90" s="362" customFormat="1" ht="12" customHeight="1" thickBo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40" t="s">
        <v>146</v>
      </c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2"/>
      <c r="Y15" s="15"/>
      <c r="Z15" s="199" t="s">
        <v>175</v>
      </c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476" t="s">
        <v>176</v>
      </c>
      <c r="AM15" s="476"/>
      <c r="AN15" s="476"/>
      <c r="AO15" s="476"/>
      <c r="AP15" s="476"/>
      <c r="AQ15" s="476"/>
      <c r="AR15" s="476"/>
      <c r="AS15" s="476"/>
      <c r="AT15" s="476"/>
      <c r="AU15" s="476"/>
      <c r="AV15" s="477"/>
      <c r="AW15" s="17"/>
      <c r="AX15" s="243" t="s">
        <v>151</v>
      </c>
      <c r="AY15" s="372"/>
      <c r="AZ15" s="372"/>
      <c r="BA15" s="372"/>
      <c r="BB15" s="372"/>
      <c r="BC15" s="372"/>
      <c r="BD15" s="372"/>
      <c r="BE15" s="372"/>
      <c r="BF15" s="373"/>
      <c r="BG15" s="17"/>
      <c r="BH15" s="17"/>
      <c r="BI15" s="432">
        <v>5</v>
      </c>
      <c r="BJ15" s="79"/>
      <c r="BK15" s="433" t="str">
        <f t="shared" si="0"/>
        <v/>
      </c>
      <c r="BL15" s="434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</row>
    <row r="16" spans="1:90" ht="12.75" customHeight="1" thickTop="1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363"/>
      <c r="N16" s="364"/>
      <c r="O16" s="364"/>
      <c r="P16" s="364"/>
      <c r="Q16" s="364"/>
      <c r="R16" s="364"/>
      <c r="S16" s="364"/>
      <c r="T16" s="364"/>
      <c r="U16" s="256"/>
      <c r="V16" s="257"/>
      <c r="W16" s="258"/>
      <c r="X16" s="259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"/>
      <c r="AX16" s="380"/>
      <c r="AY16" s="381"/>
      <c r="AZ16" s="381"/>
      <c r="BA16" s="381"/>
      <c r="BB16" s="381"/>
      <c r="BC16" s="381"/>
      <c r="BD16" s="381"/>
      <c r="BE16" s="381"/>
      <c r="BF16" s="382"/>
      <c r="BG16" s="17"/>
      <c r="BH16" s="17"/>
      <c r="BI16" s="432">
        <v>6</v>
      </c>
      <c r="BJ16" s="79"/>
      <c r="BK16" s="433" t="str">
        <f t="shared" si="0"/>
        <v/>
      </c>
      <c r="BL16" s="434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</row>
    <row r="17" spans="1:90" ht="12" customHeight="1" thickTop="1" thickBot="1" x14ac:dyDescent="0.3">
      <c r="A17" s="478" t="s">
        <v>150</v>
      </c>
      <c r="B17" s="479"/>
      <c r="C17" s="479"/>
      <c r="D17" s="479"/>
      <c r="E17" s="479"/>
      <c r="F17" s="479"/>
      <c r="G17" s="479"/>
      <c r="H17" s="479"/>
      <c r="I17" s="479"/>
      <c r="J17" s="480"/>
      <c r="K17" s="481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2"/>
      <c r="AF17" s="482"/>
      <c r="AG17" s="482"/>
      <c r="AH17" s="482"/>
      <c r="AI17" s="482"/>
      <c r="AJ17" s="482"/>
      <c r="AK17" s="482"/>
      <c r="AL17" s="482"/>
      <c r="AM17" s="482"/>
      <c r="AN17" s="482"/>
      <c r="AO17" s="482"/>
      <c r="AP17" s="482"/>
      <c r="AQ17" s="482"/>
      <c r="AR17" s="482"/>
      <c r="AS17" s="482"/>
      <c r="AT17" s="482"/>
      <c r="AU17" s="482"/>
      <c r="AV17" s="482"/>
      <c r="AW17" s="17"/>
      <c r="AX17" s="389" t="s">
        <v>155</v>
      </c>
      <c r="AY17" s="390"/>
      <c r="AZ17" s="390"/>
      <c r="BA17" s="390"/>
      <c r="BB17" s="390"/>
      <c r="BC17" s="391"/>
      <c r="BD17" s="392" t="str">
        <f>IF(B13&lt;&gt;0,B13,"")</f>
        <v/>
      </c>
      <c r="BE17" s="392"/>
      <c r="BF17" s="393"/>
      <c r="BG17" s="17"/>
      <c r="BH17" s="17"/>
      <c r="BI17" s="432">
        <v>7</v>
      </c>
      <c r="BJ17" s="79"/>
      <c r="BK17" s="433" t="str">
        <f t="shared" si="0"/>
        <v/>
      </c>
      <c r="BL17" s="434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</row>
    <row r="18" spans="1:90" ht="12" customHeight="1" x14ac:dyDescent="0.25">
      <c r="A18" s="483" t="s">
        <v>152</v>
      </c>
      <c r="B18" s="484"/>
      <c r="C18" s="484"/>
      <c r="D18" s="485"/>
      <c r="E18" s="486" t="str">
        <f>IFERROR(B13/H13/2,"")</f>
        <v/>
      </c>
      <c r="F18" s="487"/>
      <c r="G18" s="487"/>
      <c r="H18" s="488"/>
      <c r="I18" s="489" t="str">
        <f>IFERROR(IF(BO9&lt;=$BD$18,E18+$BD$19,""),"")</f>
        <v/>
      </c>
      <c r="J18" s="490"/>
      <c r="K18" s="490"/>
      <c r="L18" s="491"/>
      <c r="M18" s="489" t="str">
        <f>IFERROR(IF(BQ9&lt;=$BD$18,I18+$BD$19,""),"")</f>
        <v/>
      </c>
      <c r="N18" s="490"/>
      <c r="O18" s="490"/>
      <c r="P18" s="491"/>
      <c r="Q18" s="489" t="str">
        <f>IFERROR(IF(BS9&lt;=$BD$18,M18+$BD$19,""),"")</f>
        <v/>
      </c>
      <c r="R18" s="490"/>
      <c r="S18" s="490"/>
      <c r="T18" s="491"/>
      <c r="U18" s="489" t="str">
        <f>IFERROR(IF(BU9&lt;=$BD$18,Q18+$BD$19,""),"")</f>
        <v/>
      </c>
      <c r="V18" s="490"/>
      <c r="W18" s="490"/>
      <c r="X18" s="491"/>
      <c r="Y18" s="489" t="str">
        <f>IFERROR(IF(BW9&lt;=$BD$18,U18+$BD$19,""),"")</f>
        <v/>
      </c>
      <c r="Z18" s="490"/>
      <c r="AA18" s="490"/>
      <c r="AB18" s="491"/>
      <c r="AC18" s="489" t="str">
        <f>IFERROR(IF(BY9&lt;=$BD$18,Y18+$BD$19,""),"")</f>
        <v/>
      </c>
      <c r="AD18" s="490"/>
      <c r="AE18" s="490"/>
      <c r="AF18" s="491"/>
      <c r="AG18" s="489" t="str">
        <f>IFERROR(IF(CA9&lt;=$BD$18,AC18+$BD$19,""),"")</f>
        <v/>
      </c>
      <c r="AH18" s="490"/>
      <c r="AI18" s="490"/>
      <c r="AJ18" s="491"/>
      <c r="AK18" s="489" t="str">
        <f>IFERROR(IF(CC9&lt;=$BD$18,AG18+$BD$19,""),"")</f>
        <v/>
      </c>
      <c r="AL18" s="490"/>
      <c r="AM18" s="490"/>
      <c r="AN18" s="491"/>
      <c r="AO18" s="489" t="str">
        <f>IFERROR(IF(CE9&lt;=$BD$18,AK18+$BD$19,""),"")</f>
        <v/>
      </c>
      <c r="AP18" s="490"/>
      <c r="AQ18" s="490"/>
      <c r="AR18" s="491"/>
      <c r="AS18" s="492" t="str">
        <f>IFERROR(IF(CG9&lt;=$BD$18,AO18+$BD$19,""),"")</f>
        <v/>
      </c>
      <c r="AT18" s="493"/>
      <c r="AU18" s="493"/>
      <c r="AV18" s="494"/>
      <c r="AW18" s="17"/>
      <c r="AX18" s="58" t="s">
        <v>156</v>
      </c>
      <c r="AY18" s="59"/>
      <c r="AZ18" s="59"/>
      <c r="BA18" s="59"/>
      <c r="BB18" s="59"/>
      <c r="BC18" s="60"/>
      <c r="BD18" s="99" t="str">
        <f>IFERROR(IF(BD17&lt;=20,4,ROUNDUP(BD17/6,0)),"")</f>
        <v/>
      </c>
      <c r="BE18" s="99"/>
      <c r="BF18" s="148"/>
      <c r="BG18" s="17"/>
      <c r="BH18" s="17"/>
      <c r="BI18" s="432">
        <v>8</v>
      </c>
      <c r="BJ18" s="79"/>
      <c r="BK18" s="433" t="str">
        <f t="shared" si="0"/>
        <v/>
      </c>
      <c r="BL18" s="434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ht="12" customHeight="1" thickBot="1" x14ac:dyDescent="0.3">
      <c r="A19" s="495" t="s">
        <v>153</v>
      </c>
      <c r="B19" s="496"/>
      <c r="C19" s="497" t="s">
        <v>154</v>
      </c>
      <c r="D19" s="496"/>
      <c r="E19" s="498" t="s">
        <v>177</v>
      </c>
      <c r="F19" s="498"/>
      <c r="G19" s="498" t="s">
        <v>178</v>
      </c>
      <c r="H19" s="498"/>
      <c r="I19" s="498" t="s">
        <v>177</v>
      </c>
      <c r="J19" s="498"/>
      <c r="K19" s="498" t="s">
        <v>178</v>
      </c>
      <c r="L19" s="498"/>
      <c r="M19" s="498" t="s">
        <v>177</v>
      </c>
      <c r="N19" s="498"/>
      <c r="O19" s="498" t="s">
        <v>178</v>
      </c>
      <c r="P19" s="498"/>
      <c r="Q19" s="498" t="s">
        <v>177</v>
      </c>
      <c r="R19" s="498"/>
      <c r="S19" s="498" t="s">
        <v>178</v>
      </c>
      <c r="T19" s="498"/>
      <c r="U19" s="498" t="s">
        <v>177</v>
      </c>
      <c r="V19" s="498"/>
      <c r="W19" s="498" t="s">
        <v>178</v>
      </c>
      <c r="X19" s="498"/>
      <c r="Y19" s="498" t="s">
        <v>177</v>
      </c>
      <c r="Z19" s="498"/>
      <c r="AA19" s="498" t="s">
        <v>178</v>
      </c>
      <c r="AB19" s="498"/>
      <c r="AC19" s="498" t="s">
        <v>177</v>
      </c>
      <c r="AD19" s="498"/>
      <c r="AE19" s="498" t="s">
        <v>178</v>
      </c>
      <c r="AF19" s="498"/>
      <c r="AG19" s="498" t="s">
        <v>177</v>
      </c>
      <c r="AH19" s="498"/>
      <c r="AI19" s="498" t="s">
        <v>178</v>
      </c>
      <c r="AJ19" s="498"/>
      <c r="AK19" s="498" t="s">
        <v>177</v>
      </c>
      <c r="AL19" s="498"/>
      <c r="AM19" s="498" t="s">
        <v>178</v>
      </c>
      <c r="AN19" s="498"/>
      <c r="AO19" s="498" t="s">
        <v>177</v>
      </c>
      <c r="AP19" s="498"/>
      <c r="AQ19" s="498" t="s">
        <v>178</v>
      </c>
      <c r="AR19" s="498"/>
      <c r="AS19" s="499" t="s">
        <v>177</v>
      </c>
      <c r="AT19" s="498"/>
      <c r="AU19" s="498" t="s">
        <v>178</v>
      </c>
      <c r="AV19" s="500"/>
      <c r="AW19" s="17"/>
      <c r="AX19" s="402" t="s">
        <v>157</v>
      </c>
      <c r="AY19" s="313"/>
      <c r="AZ19" s="313"/>
      <c r="BA19" s="313"/>
      <c r="BB19" s="313"/>
      <c r="BC19" s="403"/>
      <c r="BD19" s="404" t="str">
        <f>IFERROR(IF(BD18&lt;=20,((BD17-(BD17/BD18))/(BD18-1)),(BD17-6)/(BD18-1)),"")</f>
        <v/>
      </c>
      <c r="BE19" s="404"/>
      <c r="BF19" s="405"/>
      <c r="BG19" s="17"/>
      <c r="BH19" s="17"/>
      <c r="BI19" s="432">
        <v>9</v>
      </c>
      <c r="BJ19" s="79"/>
      <c r="BK19" s="433" t="str">
        <f t="shared" si="0"/>
        <v/>
      </c>
      <c r="BL19" s="434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</row>
    <row r="20" spans="1:90" ht="12" customHeight="1" thickTop="1" thickBot="1" x14ac:dyDescent="0.3">
      <c r="A20" s="501">
        <v>1</v>
      </c>
      <c r="B20" s="502"/>
      <c r="C20" s="503" t="str">
        <f>IFERROR(B14/H14/2,"")</f>
        <v/>
      </c>
      <c r="D20" s="504"/>
      <c r="E20" s="505"/>
      <c r="F20" s="506"/>
      <c r="G20" s="507" t="str">
        <f>IF(E20="","",ROUND(SQRT(E20)*4005,0))</f>
        <v/>
      </c>
      <c r="H20" s="507"/>
      <c r="I20" s="508"/>
      <c r="J20" s="508"/>
      <c r="K20" s="507" t="str">
        <f>IF(I20="","",ROUND(SQRT(I20)*4005,0))</f>
        <v/>
      </c>
      <c r="L20" s="507"/>
      <c r="M20" s="508"/>
      <c r="N20" s="508"/>
      <c r="O20" s="507" t="str">
        <f>IF(M20="","",ROUND(SQRT(M20)*4005,0))</f>
        <v/>
      </c>
      <c r="P20" s="507"/>
      <c r="Q20" s="508"/>
      <c r="R20" s="508"/>
      <c r="S20" s="507" t="str">
        <f>IF(Q20="","",ROUND(SQRT(Q20)*4005,0))</f>
        <v/>
      </c>
      <c r="T20" s="507"/>
      <c r="U20" s="508"/>
      <c r="V20" s="508"/>
      <c r="W20" s="507" t="str">
        <f>IF(U20="","",ROUND(SQRT(U20)*4005,0))</f>
        <v/>
      </c>
      <c r="X20" s="507"/>
      <c r="Y20" s="508"/>
      <c r="Z20" s="508"/>
      <c r="AA20" s="507" t="str">
        <f>IF(Y20="","",ROUND(SQRT(Y20)*4005,0))</f>
        <v/>
      </c>
      <c r="AB20" s="507"/>
      <c r="AC20" s="508"/>
      <c r="AD20" s="508"/>
      <c r="AE20" s="507" t="str">
        <f>IF(AC20="","",ROUND(SQRT(AC20)*4005,0))</f>
        <v/>
      </c>
      <c r="AF20" s="507"/>
      <c r="AG20" s="508"/>
      <c r="AH20" s="508"/>
      <c r="AI20" s="507" t="str">
        <f>IF(AG20="","",ROUND(SQRT(AG20)*4005,0))</f>
        <v/>
      </c>
      <c r="AJ20" s="507"/>
      <c r="AK20" s="508"/>
      <c r="AL20" s="508"/>
      <c r="AM20" s="507" t="str">
        <f>IF(AK20="","",ROUND(SQRT(AK20)*4005,0))</f>
        <v/>
      </c>
      <c r="AN20" s="507"/>
      <c r="AO20" s="508"/>
      <c r="AP20" s="508"/>
      <c r="AQ20" s="507" t="str">
        <f>IF(AO20="","",ROUND(SQRT(AO20)*4005,0))</f>
        <v/>
      </c>
      <c r="AR20" s="507"/>
      <c r="AS20" s="509"/>
      <c r="AT20" s="508"/>
      <c r="AU20" s="507" t="str">
        <f>IF(AS20="","",ROUND(SQRT(AS20)*4005,0))</f>
        <v/>
      </c>
      <c r="AV20" s="510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455">
        <v>10</v>
      </c>
      <c r="BJ20" s="456"/>
      <c r="BK20" s="424" t="str">
        <f t="shared" si="0"/>
        <v/>
      </c>
      <c r="BL20" s="425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</row>
    <row r="21" spans="1:90" ht="12.75" customHeight="1" x14ac:dyDescent="0.25">
      <c r="A21" s="511">
        <v>2</v>
      </c>
      <c r="B21" s="512"/>
      <c r="C21" s="486" t="str">
        <f t="shared" ref="C21:C29" si="1">IFERROR(IF($A21&lt;=$BD$24,C20+$BD$25,""),"")</f>
        <v/>
      </c>
      <c r="D21" s="488"/>
      <c r="E21" s="508"/>
      <c r="F21" s="508"/>
      <c r="G21" s="507" t="str">
        <f t="shared" ref="G21:G29" si="2">IF(E21="","",ROUND(SQRT(E21)*4005,0))</f>
        <v/>
      </c>
      <c r="H21" s="507"/>
      <c r="I21" s="508"/>
      <c r="J21" s="508"/>
      <c r="K21" s="507" t="str">
        <f t="shared" ref="K21:K29" si="3">IF(I21="","",ROUND(SQRT(I21)*4005,0))</f>
        <v/>
      </c>
      <c r="L21" s="507"/>
      <c r="M21" s="508"/>
      <c r="N21" s="508"/>
      <c r="O21" s="507" t="str">
        <f t="shared" ref="O21:O29" si="4">IF(M21="","",ROUND(SQRT(M21)*4005,0))</f>
        <v/>
      </c>
      <c r="P21" s="507"/>
      <c r="Q21" s="508"/>
      <c r="R21" s="508"/>
      <c r="S21" s="507" t="str">
        <f t="shared" ref="S21:S29" si="5">IF(Q21="","",ROUND(SQRT(Q21)*4005,0))</f>
        <v/>
      </c>
      <c r="T21" s="507"/>
      <c r="U21" s="508"/>
      <c r="V21" s="508"/>
      <c r="W21" s="507" t="str">
        <f t="shared" ref="W21:W29" si="6">IF(U21="","",ROUND(SQRT(U21)*4005,0))</f>
        <v/>
      </c>
      <c r="X21" s="507"/>
      <c r="Y21" s="508"/>
      <c r="Z21" s="508"/>
      <c r="AA21" s="507" t="str">
        <f t="shared" ref="AA21:AA29" si="7">IF(Y21="","",ROUND(SQRT(Y21)*4005,0))</f>
        <v/>
      </c>
      <c r="AB21" s="507"/>
      <c r="AC21" s="508"/>
      <c r="AD21" s="508"/>
      <c r="AE21" s="507" t="str">
        <f t="shared" ref="AE21:AE29" si="8">IF(AC21="","",ROUND(SQRT(AC21)*4005,0))</f>
        <v/>
      </c>
      <c r="AF21" s="507"/>
      <c r="AG21" s="508"/>
      <c r="AH21" s="508"/>
      <c r="AI21" s="507" t="str">
        <f t="shared" ref="AI21:AI29" si="9">IF(AG21="","",ROUND(SQRT(AG21)*4005,0))</f>
        <v/>
      </c>
      <c r="AJ21" s="507"/>
      <c r="AK21" s="508"/>
      <c r="AL21" s="508"/>
      <c r="AM21" s="507" t="str">
        <f t="shared" ref="AM21:AM29" si="10">IF(AK21="","",ROUND(SQRT(AK21)*4005,0))</f>
        <v/>
      </c>
      <c r="AN21" s="507"/>
      <c r="AO21" s="508"/>
      <c r="AP21" s="508"/>
      <c r="AQ21" s="507" t="str">
        <f t="shared" ref="AQ21:AQ29" si="11">IF(AO21="","",ROUND(SQRT(AO21)*4005,0))</f>
        <v/>
      </c>
      <c r="AR21" s="507"/>
      <c r="AS21" s="509"/>
      <c r="AT21" s="508"/>
      <c r="AU21" s="507" t="str">
        <f t="shared" ref="AU21:AU29" si="12">IF(AS21="","",ROUND(SQRT(AS21)*4005,0))</f>
        <v/>
      </c>
      <c r="AV21" s="510"/>
      <c r="AW21" s="17"/>
      <c r="AX21" s="243" t="s">
        <v>158</v>
      </c>
      <c r="AY21" s="372"/>
      <c r="AZ21" s="372"/>
      <c r="BA21" s="372"/>
      <c r="BB21" s="372"/>
      <c r="BC21" s="372"/>
      <c r="BD21" s="372"/>
      <c r="BE21" s="372"/>
      <c r="BF21" s="373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</row>
    <row r="22" spans="1:90" ht="12" customHeight="1" thickBot="1" x14ac:dyDescent="0.3">
      <c r="A22" s="511">
        <v>3</v>
      </c>
      <c r="B22" s="512"/>
      <c r="C22" s="486" t="str">
        <f t="shared" si="1"/>
        <v/>
      </c>
      <c r="D22" s="488"/>
      <c r="E22" s="508"/>
      <c r="F22" s="508"/>
      <c r="G22" s="507" t="str">
        <f t="shared" si="2"/>
        <v/>
      </c>
      <c r="H22" s="507"/>
      <c r="I22" s="508"/>
      <c r="J22" s="508"/>
      <c r="K22" s="507" t="str">
        <f t="shared" si="3"/>
        <v/>
      </c>
      <c r="L22" s="507"/>
      <c r="M22" s="508"/>
      <c r="N22" s="508"/>
      <c r="O22" s="507" t="str">
        <f t="shared" si="4"/>
        <v/>
      </c>
      <c r="P22" s="507"/>
      <c r="Q22" s="508"/>
      <c r="R22" s="508"/>
      <c r="S22" s="507" t="str">
        <f t="shared" si="5"/>
        <v/>
      </c>
      <c r="T22" s="507"/>
      <c r="U22" s="508"/>
      <c r="V22" s="508"/>
      <c r="W22" s="507" t="str">
        <f t="shared" si="6"/>
        <v/>
      </c>
      <c r="X22" s="507"/>
      <c r="Y22" s="508"/>
      <c r="Z22" s="508"/>
      <c r="AA22" s="507" t="str">
        <f t="shared" si="7"/>
        <v/>
      </c>
      <c r="AB22" s="507"/>
      <c r="AC22" s="508"/>
      <c r="AD22" s="508"/>
      <c r="AE22" s="507" t="str">
        <f t="shared" si="8"/>
        <v/>
      </c>
      <c r="AF22" s="507"/>
      <c r="AG22" s="508"/>
      <c r="AH22" s="508"/>
      <c r="AI22" s="507" t="str">
        <f t="shared" si="9"/>
        <v/>
      </c>
      <c r="AJ22" s="507"/>
      <c r="AK22" s="508"/>
      <c r="AL22" s="508"/>
      <c r="AM22" s="507" t="str">
        <f t="shared" si="10"/>
        <v/>
      </c>
      <c r="AN22" s="507"/>
      <c r="AO22" s="508"/>
      <c r="AP22" s="508"/>
      <c r="AQ22" s="507" t="str">
        <f t="shared" si="11"/>
        <v/>
      </c>
      <c r="AR22" s="507"/>
      <c r="AS22" s="509"/>
      <c r="AT22" s="508"/>
      <c r="AU22" s="507" t="str">
        <f t="shared" si="12"/>
        <v/>
      </c>
      <c r="AV22" s="510"/>
      <c r="AW22" s="17"/>
      <c r="AX22" s="380"/>
      <c r="AY22" s="381"/>
      <c r="AZ22" s="381"/>
      <c r="BA22" s="381"/>
      <c r="BB22" s="381"/>
      <c r="BC22" s="381"/>
      <c r="BD22" s="381"/>
      <c r="BE22" s="381"/>
      <c r="BF22" s="382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</row>
    <row r="23" spans="1:90" ht="12" customHeight="1" thickTop="1" x14ac:dyDescent="0.25">
      <c r="A23" s="511">
        <v>4</v>
      </c>
      <c r="B23" s="512"/>
      <c r="C23" s="486" t="str">
        <f t="shared" si="1"/>
        <v/>
      </c>
      <c r="D23" s="488"/>
      <c r="E23" s="508"/>
      <c r="F23" s="508"/>
      <c r="G23" s="507" t="str">
        <f t="shared" si="2"/>
        <v/>
      </c>
      <c r="H23" s="507"/>
      <c r="I23" s="508"/>
      <c r="J23" s="508"/>
      <c r="K23" s="507" t="str">
        <f t="shared" si="3"/>
        <v/>
      </c>
      <c r="L23" s="507"/>
      <c r="M23" s="508"/>
      <c r="N23" s="508"/>
      <c r="O23" s="507" t="str">
        <f t="shared" si="4"/>
        <v/>
      </c>
      <c r="P23" s="507"/>
      <c r="Q23" s="508"/>
      <c r="R23" s="508"/>
      <c r="S23" s="507" t="str">
        <f t="shared" si="5"/>
        <v/>
      </c>
      <c r="T23" s="507"/>
      <c r="U23" s="508"/>
      <c r="V23" s="508"/>
      <c r="W23" s="507" t="str">
        <f t="shared" si="6"/>
        <v/>
      </c>
      <c r="X23" s="507"/>
      <c r="Y23" s="508"/>
      <c r="Z23" s="508"/>
      <c r="AA23" s="507" t="str">
        <f t="shared" si="7"/>
        <v/>
      </c>
      <c r="AB23" s="507"/>
      <c r="AC23" s="508"/>
      <c r="AD23" s="508"/>
      <c r="AE23" s="507" t="str">
        <f t="shared" si="8"/>
        <v/>
      </c>
      <c r="AF23" s="507"/>
      <c r="AG23" s="508"/>
      <c r="AH23" s="508"/>
      <c r="AI23" s="507" t="str">
        <f t="shared" si="9"/>
        <v/>
      </c>
      <c r="AJ23" s="507"/>
      <c r="AK23" s="508"/>
      <c r="AL23" s="508"/>
      <c r="AM23" s="507" t="str">
        <f t="shared" si="10"/>
        <v/>
      </c>
      <c r="AN23" s="507"/>
      <c r="AO23" s="508"/>
      <c r="AP23" s="508"/>
      <c r="AQ23" s="507" t="str">
        <f t="shared" si="11"/>
        <v/>
      </c>
      <c r="AR23" s="507"/>
      <c r="AS23" s="509"/>
      <c r="AT23" s="508"/>
      <c r="AU23" s="507" t="str">
        <f t="shared" si="12"/>
        <v/>
      </c>
      <c r="AV23" s="510"/>
      <c r="AW23" s="17"/>
      <c r="AX23" s="406" t="s">
        <v>159</v>
      </c>
      <c r="AY23" s="407"/>
      <c r="AZ23" s="407"/>
      <c r="BA23" s="407"/>
      <c r="BB23" s="407"/>
      <c r="BC23" s="408"/>
      <c r="BD23" s="392" t="str">
        <f>IF(B14&lt;&gt;0,B14,"")</f>
        <v/>
      </c>
      <c r="BE23" s="392"/>
      <c r="BF23" s="393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</row>
    <row r="24" spans="1:90" ht="12" customHeight="1" x14ac:dyDescent="0.25">
      <c r="A24" s="511">
        <v>5</v>
      </c>
      <c r="B24" s="512"/>
      <c r="C24" s="486" t="str">
        <f t="shared" si="1"/>
        <v/>
      </c>
      <c r="D24" s="488"/>
      <c r="E24" s="508"/>
      <c r="F24" s="508"/>
      <c r="G24" s="507" t="str">
        <f t="shared" si="2"/>
        <v/>
      </c>
      <c r="H24" s="507"/>
      <c r="I24" s="508"/>
      <c r="J24" s="508"/>
      <c r="K24" s="507" t="str">
        <f t="shared" si="3"/>
        <v/>
      </c>
      <c r="L24" s="507"/>
      <c r="M24" s="508"/>
      <c r="N24" s="508"/>
      <c r="O24" s="507" t="str">
        <f t="shared" si="4"/>
        <v/>
      </c>
      <c r="P24" s="507"/>
      <c r="Q24" s="508"/>
      <c r="R24" s="508"/>
      <c r="S24" s="507" t="str">
        <f t="shared" si="5"/>
        <v/>
      </c>
      <c r="T24" s="507"/>
      <c r="U24" s="508"/>
      <c r="V24" s="508"/>
      <c r="W24" s="507" t="str">
        <f t="shared" si="6"/>
        <v/>
      </c>
      <c r="X24" s="507"/>
      <c r="Y24" s="508"/>
      <c r="Z24" s="508"/>
      <c r="AA24" s="507" t="str">
        <f t="shared" si="7"/>
        <v/>
      </c>
      <c r="AB24" s="507"/>
      <c r="AC24" s="508"/>
      <c r="AD24" s="508"/>
      <c r="AE24" s="507" t="str">
        <f t="shared" si="8"/>
        <v/>
      </c>
      <c r="AF24" s="507"/>
      <c r="AG24" s="508"/>
      <c r="AH24" s="508"/>
      <c r="AI24" s="507" t="str">
        <f t="shared" si="9"/>
        <v/>
      </c>
      <c r="AJ24" s="507"/>
      <c r="AK24" s="508"/>
      <c r="AL24" s="508"/>
      <c r="AM24" s="507" t="str">
        <f t="shared" si="10"/>
        <v/>
      </c>
      <c r="AN24" s="507"/>
      <c r="AO24" s="508"/>
      <c r="AP24" s="508"/>
      <c r="AQ24" s="507" t="str">
        <f t="shared" si="11"/>
        <v/>
      </c>
      <c r="AR24" s="507"/>
      <c r="AS24" s="509"/>
      <c r="AT24" s="508"/>
      <c r="AU24" s="507" t="str">
        <f t="shared" si="12"/>
        <v/>
      </c>
      <c r="AV24" s="510"/>
      <c r="AW24" s="17"/>
      <c r="AX24" s="58" t="s">
        <v>156</v>
      </c>
      <c r="AY24" s="59"/>
      <c r="AZ24" s="59"/>
      <c r="BA24" s="59"/>
      <c r="BB24" s="59"/>
      <c r="BC24" s="60"/>
      <c r="BD24" s="99" t="str">
        <f>IFERROR(IF(BD23&lt;=20,4,ROUNDUP(BD23/6,0)),"")</f>
        <v/>
      </c>
      <c r="BE24" s="99"/>
      <c r="BF24" s="148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</row>
    <row r="25" spans="1:90" ht="12" customHeight="1" thickBot="1" x14ac:dyDescent="0.3">
      <c r="A25" s="511">
        <v>6</v>
      </c>
      <c r="B25" s="512"/>
      <c r="C25" s="486" t="str">
        <f t="shared" si="1"/>
        <v/>
      </c>
      <c r="D25" s="488"/>
      <c r="E25" s="508"/>
      <c r="F25" s="508"/>
      <c r="G25" s="507" t="str">
        <f t="shared" si="2"/>
        <v/>
      </c>
      <c r="H25" s="507"/>
      <c r="I25" s="508"/>
      <c r="J25" s="508"/>
      <c r="K25" s="507" t="str">
        <f t="shared" si="3"/>
        <v/>
      </c>
      <c r="L25" s="507"/>
      <c r="M25" s="508"/>
      <c r="N25" s="508"/>
      <c r="O25" s="507" t="str">
        <f t="shared" si="4"/>
        <v/>
      </c>
      <c r="P25" s="507"/>
      <c r="Q25" s="508"/>
      <c r="R25" s="508"/>
      <c r="S25" s="507" t="str">
        <f t="shared" si="5"/>
        <v/>
      </c>
      <c r="T25" s="507"/>
      <c r="U25" s="508"/>
      <c r="V25" s="508"/>
      <c r="W25" s="507" t="str">
        <f t="shared" si="6"/>
        <v/>
      </c>
      <c r="X25" s="507"/>
      <c r="Y25" s="508"/>
      <c r="Z25" s="508"/>
      <c r="AA25" s="507" t="str">
        <f t="shared" si="7"/>
        <v/>
      </c>
      <c r="AB25" s="507"/>
      <c r="AC25" s="508"/>
      <c r="AD25" s="508"/>
      <c r="AE25" s="507" t="str">
        <f t="shared" si="8"/>
        <v/>
      </c>
      <c r="AF25" s="507"/>
      <c r="AG25" s="508"/>
      <c r="AH25" s="508"/>
      <c r="AI25" s="507" t="str">
        <f t="shared" si="9"/>
        <v/>
      </c>
      <c r="AJ25" s="507"/>
      <c r="AK25" s="508"/>
      <c r="AL25" s="508"/>
      <c r="AM25" s="507" t="str">
        <f t="shared" si="10"/>
        <v/>
      </c>
      <c r="AN25" s="507"/>
      <c r="AO25" s="508"/>
      <c r="AP25" s="508"/>
      <c r="AQ25" s="507" t="str">
        <f t="shared" si="11"/>
        <v/>
      </c>
      <c r="AR25" s="507"/>
      <c r="AS25" s="509"/>
      <c r="AT25" s="508"/>
      <c r="AU25" s="507" t="str">
        <f t="shared" si="12"/>
        <v/>
      </c>
      <c r="AV25" s="510"/>
      <c r="AW25" s="17"/>
      <c r="AX25" s="402" t="s">
        <v>157</v>
      </c>
      <c r="AY25" s="313"/>
      <c r="AZ25" s="313"/>
      <c r="BA25" s="313"/>
      <c r="BB25" s="313"/>
      <c r="BC25" s="403"/>
      <c r="BD25" s="404" t="str">
        <f>IFERROR(IF(BD24&lt;=20,((BD23-(BD23/BD24))/(BD24-1)),(BD23-6)/(BD24-1)),"")</f>
        <v/>
      </c>
      <c r="BE25" s="404"/>
      <c r="BF25" s="405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</row>
    <row r="26" spans="1:90" ht="12" customHeight="1" thickBot="1" x14ac:dyDescent="0.3">
      <c r="A26" s="511">
        <v>7</v>
      </c>
      <c r="B26" s="512"/>
      <c r="C26" s="486" t="str">
        <f t="shared" si="1"/>
        <v/>
      </c>
      <c r="D26" s="488"/>
      <c r="E26" s="508"/>
      <c r="F26" s="508"/>
      <c r="G26" s="507" t="str">
        <f t="shared" si="2"/>
        <v/>
      </c>
      <c r="H26" s="507"/>
      <c r="I26" s="508"/>
      <c r="J26" s="508"/>
      <c r="K26" s="507" t="str">
        <f t="shared" si="3"/>
        <v/>
      </c>
      <c r="L26" s="507"/>
      <c r="M26" s="508"/>
      <c r="N26" s="508"/>
      <c r="O26" s="507" t="str">
        <f t="shared" si="4"/>
        <v/>
      </c>
      <c r="P26" s="507"/>
      <c r="Q26" s="508"/>
      <c r="R26" s="508"/>
      <c r="S26" s="507" t="str">
        <f t="shared" si="5"/>
        <v/>
      </c>
      <c r="T26" s="507"/>
      <c r="U26" s="508"/>
      <c r="V26" s="508"/>
      <c r="W26" s="507" t="str">
        <f t="shared" si="6"/>
        <v/>
      </c>
      <c r="X26" s="507"/>
      <c r="Y26" s="508"/>
      <c r="Z26" s="508"/>
      <c r="AA26" s="507" t="str">
        <f t="shared" si="7"/>
        <v/>
      </c>
      <c r="AB26" s="507"/>
      <c r="AC26" s="508"/>
      <c r="AD26" s="508"/>
      <c r="AE26" s="507" t="str">
        <f t="shared" si="8"/>
        <v/>
      </c>
      <c r="AF26" s="507"/>
      <c r="AG26" s="508"/>
      <c r="AH26" s="508"/>
      <c r="AI26" s="507" t="str">
        <f t="shared" si="9"/>
        <v/>
      </c>
      <c r="AJ26" s="507"/>
      <c r="AK26" s="508"/>
      <c r="AL26" s="508"/>
      <c r="AM26" s="507" t="str">
        <f t="shared" si="10"/>
        <v/>
      </c>
      <c r="AN26" s="507"/>
      <c r="AO26" s="508"/>
      <c r="AP26" s="508"/>
      <c r="AQ26" s="507" t="str">
        <f t="shared" si="11"/>
        <v/>
      </c>
      <c r="AR26" s="507"/>
      <c r="AS26" s="509"/>
      <c r="AT26" s="508"/>
      <c r="AU26" s="507" t="str">
        <f t="shared" si="12"/>
        <v/>
      </c>
      <c r="AV26" s="510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</row>
    <row r="27" spans="1:90" ht="12" customHeight="1" thickBot="1" x14ac:dyDescent="0.3">
      <c r="A27" s="511">
        <v>8</v>
      </c>
      <c r="B27" s="512"/>
      <c r="C27" s="486" t="str">
        <f t="shared" si="1"/>
        <v/>
      </c>
      <c r="D27" s="488"/>
      <c r="E27" s="508"/>
      <c r="F27" s="508"/>
      <c r="G27" s="507" t="str">
        <f t="shared" si="2"/>
        <v/>
      </c>
      <c r="H27" s="507"/>
      <c r="I27" s="508"/>
      <c r="J27" s="508"/>
      <c r="K27" s="507" t="str">
        <f t="shared" si="3"/>
        <v/>
      </c>
      <c r="L27" s="507"/>
      <c r="M27" s="508"/>
      <c r="N27" s="508"/>
      <c r="O27" s="507" t="str">
        <f t="shared" si="4"/>
        <v/>
      </c>
      <c r="P27" s="507"/>
      <c r="Q27" s="508"/>
      <c r="R27" s="508"/>
      <c r="S27" s="507" t="str">
        <f t="shared" si="5"/>
        <v/>
      </c>
      <c r="T27" s="507"/>
      <c r="U27" s="508"/>
      <c r="V27" s="508"/>
      <c r="W27" s="507" t="str">
        <f t="shared" si="6"/>
        <v/>
      </c>
      <c r="X27" s="507"/>
      <c r="Y27" s="508"/>
      <c r="Z27" s="508"/>
      <c r="AA27" s="507" t="str">
        <f t="shared" si="7"/>
        <v/>
      </c>
      <c r="AB27" s="507"/>
      <c r="AC27" s="508"/>
      <c r="AD27" s="508"/>
      <c r="AE27" s="507" t="str">
        <f t="shared" si="8"/>
        <v/>
      </c>
      <c r="AF27" s="507"/>
      <c r="AG27" s="508"/>
      <c r="AH27" s="508"/>
      <c r="AI27" s="507" t="str">
        <f t="shared" si="9"/>
        <v/>
      </c>
      <c r="AJ27" s="507"/>
      <c r="AK27" s="508"/>
      <c r="AL27" s="508"/>
      <c r="AM27" s="507" t="str">
        <f t="shared" si="10"/>
        <v/>
      </c>
      <c r="AN27" s="507"/>
      <c r="AO27" s="508"/>
      <c r="AP27" s="508"/>
      <c r="AQ27" s="507" t="str">
        <f t="shared" si="11"/>
        <v/>
      </c>
      <c r="AR27" s="507"/>
      <c r="AS27" s="509"/>
      <c r="AT27" s="508"/>
      <c r="AU27" s="507" t="str">
        <f t="shared" si="12"/>
        <v/>
      </c>
      <c r="AV27" s="510"/>
      <c r="AW27" s="17"/>
      <c r="AX27" s="18" t="s">
        <v>2</v>
      </c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20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</row>
    <row r="28" spans="1:90" ht="12" customHeight="1" thickTop="1" x14ac:dyDescent="0.25">
      <c r="A28" s="511">
        <v>9</v>
      </c>
      <c r="B28" s="512"/>
      <c r="C28" s="486" t="str">
        <f t="shared" si="1"/>
        <v/>
      </c>
      <c r="D28" s="488"/>
      <c r="E28" s="508"/>
      <c r="F28" s="508"/>
      <c r="G28" s="507" t="str">
        <f t="shared" si="2"/>
        <v/>
      </c>
      <c r="H28" s="507"/>
      <c r="I28" s="508"/>
      <c r="J28" s="508"/>
      <c r="K28" s="507" t="str">
        <f t="shared" si="3"/>
        <v/>
      </c>
      <c r="L28" s="507"/>
      <c r="M28" s="508"/>
      <c r="N28" s="508"/>
      <c r="O28" s="507" t="str">
        <f t="shared" si="4"/>
        <v/>
      </c>
      <c r="P28" s="507"/>
      <c r="Q28" s="508"/>
      <c r="R28" s="508"/>
      <c r="S28" s="507" t="str">
        <f t="shared" si="5"/>
        <v/>
      </c>
      <c r="T28" s="507"/>
      <c r="U28" s="508"/>
      <c r="V28" s="508"/>
      <c r="W28" s="507" t="str">
        <f t="shared" si="6"/>
        <v/>
      </c>
      <c r="X28" s="507"/>
      <c r="Y28" s="508"/>
      <c r="Z28" s="508"/>
      <c r="AA28" s="507" t="str">
        <f t="shared" si="7"/>
        <v/>
      </c>
      <c r="AB28" s="507"/>
      <c r="AC28" s="508"/>
      <c r="AD28" s="508"/>
      <c r="AE28" s="507" t="str">
        <f t="shared" si="8"/>
        <v/>
      </c>
      <c r="AF28" s="507"/>
      <c r="AG28" s="508"/>
      <c r="AH28" s="508"/>
      <c r="AI28" s="507" t="str">
        <f t="shared" si="9"/>
        <v/>
      </c>
      <c r="AJ28" s="507"/>
      <c r="AK28" s="508"/>
      <c r="AL28" s="508"/>
      <c r="AM28" s="507" t="str">
        <f t="shared" si="10"/>
        <v/>
      </c>
      <c r="AN28" s="507"/>
      <c r="AO28" s="508"/>
      <c r="AP28" s="508"/>
      <c r="AQ28" s="507" t="str">
        <f t="shared" si="11"/>
        <v/>
      </c>
      <c r="AR28" s="507"/>
      <c r="AS28" s="509"/>
      <c r="AT28" s="508"/>
      <c r="AU28" s="507" t="str">
        <f t="shared" si="12"/>
        <v/>
      </c>
      <c r="AV28" s="510"/>
      <c r="AW28" s="17"/>
      <c r="AX28" s="22"/>
      <c r="AY28" s="23"/>
      <c r="AZ28" s="23"/>
      <c r="BA28" s="23"/>
      <c r="BB28" s="24"/>
      <c r="BC28" s="25"/>
      <c r="BD28" s="23"/>
      <c r="BE28" s="23"/>
      <c r="BF28" s="23"/>
      <c r="BG28" s="24"/>
      <c r="BH28" s="25"/>
      <c r="BI28" s="23"/>
      <c r="BJ28" s="23"/>
      <c r="BK28" s="23"/>
      <c r="BL28" s="26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</row>
    <row r="29" spans="1:90" ht="12" customHeight="1" thickBot="1" x14ac:dyDescent="0.3">
      <c r="A29" s="511">
        <v>10</v>
      </c>
      <c r="B29" s="512"/>
      <c r="C29" s="486" t="str">
        <f t="shared" si="1"/>
        <v/>
      </c>
      <c r="D29" s="488"/>
      <c r="E29" s="513"/>
      <c r="F29" s="513"/>
      <c r="G29" s="514" t="str">
        <f t="shared" si="2"/>
        <v/>
      </c>
      <c r="H29" s="514"/>
      <c r="I29" s="513"/>
      <c r="J29" s="513"/>
      <c r="K29" s="514" t="str">
        <f t="shared" si="3"/>
        <v/>
      </c>
      <c r="L29" s="514"/>
      <c r="M29" s="508"/>
      <c r="N29" s="508"/>
      <c r="O29" s="507" t="str">
        <f t="shared" si="4"/>
        <v/>
      </c>
      <c r="P29" s="507"/>
      <c r="Q29" s="508"/>
      <c r="R29" s="508"/>
      <c r="S29" s="507" t="str">
        <f t="shared" si="5"/>
        <v/>
      </c>
      <c r="T29" s="507"/>
      <c r="U29" s="508"/>
      <c r="V29" s="508"/>
      <c r="W29" s="507" t="str">
        <f t="shared" si="6"/>
        <v/>
      </c>
      <c r="X29" s="507"/>
      <c r="Y29" s="508"/>
      <c r="Z29" s="508"/>
      <c r="AA29" s="507" t="str">
        <f t="shared" si="7"/>
        <v/>
      </c>
      <c r="AB29" s="507"/>
      <c r="AC29" s="508"/>
      <c r="AD29" s="508"/>
      <c r="AE29" s="507" t="str">
        <f t="shared" si="8"/>
        <v/>
      </c>
      <c r="AF29" s="507"/>
      <c r="AG29" s="508"/>
      <c r="AH29" s="508"/>
      <c r="AI29" s="507" t="str">
        <f t="shared" si="9"/>
        <v/>
      </c>
      <c r="AJ29" s="507"/>
      <c r="AK29" s="508"/>
      <c r="AL29" s="508"/>
      <c r="AM29" s="507" t="str">
        <f t="shared" si="10"/>
        <v/>
      </c>
      <c r="AN29" s="507"/>
      <c r="AO29" s="508"/>
      <c r="AP29" s="508"/>
      <c r="AQ29" s="507" t="str">
        <f t="shared" si="11"/>
        <v/>
      </c>
      <c r="AR29" s="507"/>
      <c r="AS29" s="509"/>
      <c r="AT29" s="508"/>
      <c r="AU29" s="507" t="str">
        <f t="shared" si="12"/>
        <v/>
      </c>
      <c r="AV29" s="510"/>
      <c r="AW29" s="17"/>
      <c r="AX29" s="28"/>
      <c r="AY29" s="29"/>
      <c r="AZ29" s="29"/>
      <c r="BA29" s="29"/>
      <c r="BB29" s="30"/>
      <c r="BC29" s="31"/>
      <c r="BD29" s="29"/>
      <c r="BE29" s="29"/>
      <c r="BF29" s="29"/>
      <c r="BG29" s="30"/>
      <c r="BH29" s="31"/>
      <c r="BI29" s="29"/>
      <c r="BJ29" s="29"/>
      <c r="BK29" s="29"/>
      <c r="BL29" s="32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</row>
    <row r="30" spans="1:90" ht="12" customHeight="1" thickTop="1" thickBot="1" x14ac:dyDescent="0.3">
      <c r="A30" s="515" t="s">
        <v>161</v>
      </c>
      <c r="B30" s="516"/>
      <c r="C30" s="516"/>
      <c r="D30" s="516"/>
      <c r="E30" s="517"/>
      <c r="F30" s="518"/>
      <c r="G30" s="419" t="str">
        <f>IF(E18="","",ROUND(SUM(G20:H29),0))</f>
        <v/>
      </c>
      <c r="H30" s="420"/>
      <c r="I30" s="519"/>
      <c r="J30" s="518"/>
      <c r="K30" s="419" t="str">
        <f>IF(I18="","",ROUND(SUM(K20:L29),0))</f>
        <v/>
      </c>
      <c r="L30" s="421"/>
      <c r="M30" s="519"/>
      <c r="N30" s="520"/>
      <c r="O30" s="419" t="str">
        <f>IF(M18="","",ROUND(SUM(O20:P29),0))</f>
        <v/>
      </c>
      <c r="P30" s="420"/>
      <c r="Q30" s="519"/>
      <c r="R30" s="518"/>
      <c r="S30" s="419" t="str">
        <f>IF(Q18="","",ROUND(SUM(S20:T29),0))</f>
        <v/>
      </c>
      <c r="T30" s="421"/>
      <c r="U30" s="518"/>
      <c r="V30" s="518"/>
      <c r="W30" s="419" t="str">
        <f>IF(U18="","",ROUND(SUM(W20:X29),0))</f>
        <v/>
      </c>
      <c r="X30" s="420"/>
      <c r="Y30" s="519"/>
      <c r="Z30" s="518"/>
      <c r="AA30" s="419" t="str">
        <f>IF(Y18="","",ROUND(SUM(AA20:AB29),0))</f>
        <v/>
      </c>
      <c r="AB30" s="421"/>
      <c r="AC30" s="518"/>
      <c r="AD30" s="518"/>
      <c r="AE30" s="419" t="str">
        <f>IF(AC18="","",ROUND(SUM(AE20:AF29),0))</f>
        <v/>
      </c>
      <c r="AF30" s="420"/>
      <c r="AG30" s="519"/>
      <c r="AH30" s="518"/>
      <c r="AI30" s="419" t="str">
        <f>IF(AG18="","",ROUND(SUM(AI20:AJ29),0))</f>
        <v/>
      </c>
      <c r="AJ30" s="420"/>
      <c r="AK30" s="519"/>
      <c r="AL30" s="520"/>
      <c r="AM30" s="419" t="str">
        <f>IF(AK18="","",ROUND(SUM(AM20:AN29),0))</f>
        <v/>
      </c>
      <c r="AN30" s="420"/>
      <c r="AO30" s="519"/>
      <c r="AP30" s="520"/>
      <c r="AQ30" s="419" t="str">
        <f>IF(AO18="","",ROUND(SUM(AQ20:AR29),0))</f>
        <v/>
      </c>
      <c r="AR30" s="421"/>
      <c r="AS30" s="518"/>
      <c r="AT30" s="520"/>
      <c r="AU30" s="419" t="str">
        <f>IF(AS18="","",ROUND(SUM(AU20:AV29),0))</f>
        <v/>
      </c>
      <c r="AV30" s="422"/>
      <c r="AW30" s="17"/>
      <c r="AX30" s="28"/>
      <c r="AY30" s="29"/>
      <c r="AZ30" s="29"/>
      <c r="BA30" s="29"/>
      <c r="BB30" s="30"/>
      <c r="BC30" s="31"/>
      <c r="BD30" s="29"/>
      <c r="BE30" s="29"/>
      <c r="BF30" s="29"/>
      <c r="BG30" s="30"/>
      <c r="BH30" s="31"/>
      <c r="BI30" s="29"/>
      <c r="BJ30" s="29"/>
      <c r="BK30" s="29"/>
      <c r="BL30" s="32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</row>
    <row r="31" spans="1:90" ht="12.75" customHeight="1" x14ac:dyDescent="0.25">
      <c r="A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"/>
      <c r="AX31" s="28"/>
      <c r="AY31" s="29"/>
      <c r="AZ31" s="29"/>
      <c r="BA31" s="29"/>
      <c r="BB31" s="30"/>
      <c r="BC31" s="31"/>
      <c r="BD31" s="29"/>
      <c r="BE31" s="29"/>
      <c r="BF31" s="29"/>
      <c r="BG31" s="30"/>
      <c r="BH31" s="31"/>
      <c r="BI31" s="29"/>
      <c r="BJ31" s="29"/>
      <c r="BK31" s="29"/>
      <c r="BL31" s="32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</row>
    <row r="32" spans="1:90" ht="12" customHeight="1" thickBot="1" x14ac:dyDescent="0.3">
      <c r="A32" s="15"/>
      <c r="B32" s="15" t="s">
        <v>109</v>
      </c>
      <c r="C32" s="435"/>
      <c r="D32" s="435"/>
      <c r="E32" s="435"/>
      <c r="F32" s="435"/>
      <c r="G32" s="435"/>
      <c r="H32" s="435"/>
      <c r="I32" s="435"/>
      <c r="J32" s="435"/>
      <c r="K32" s="435"/>
      <c r="L32" s="435"/>
      <c r="M32" s="435"/>
      <c r="N32" s="435"/>
      <c r="O32" s="435"/>
      <c r="P32" s="435"/>
      <c r="Q32" s="435"/>
      <c r="R32" s="435"/>
      <c r="S32" s="435"/>
      <c r="T32" s="435"/>
      <c r="U32" s="435"/>
      <c r="V32" s="435"/>
      <c r="W32" s="435"/>
      <c r="X32" s="435"/>
      <c r="Y32" s="435"/>
      <c r="Z32" s="435"/>
      <c r="AA32" s="435"/>
      <c r="AB32" s="435"/>
      <c r="AC32" s="435"/>
      <c r="AD32" s="43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28"/>
      <c r="AY32" s="29"/>
      <c r="AZ32" s="29"/>
      <c r="BA32" s="29"/>
      <c r="BB32" s="30"/>
      <c r="BC32" s="31"/>
      <c r="BD32" s="29"/>
      <c r="BE32" s="29"/>
      <c r="BF32" s="29"/>
      <c r="BG32" s="30"/>
      <c r="BH32" s="31"/>
      <c r="BI32" s="29"/>
      <c r="BJ32" s="29"/>
      <c r="BK32" s="29"/>
      <c r="BL32" s="32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</row>
    <row r="33" spans="1:90" ht="12" customHeight="1" thickBot="1" x14ac:dyDescent="0.3">
      <c r="A33" s="435"/>
      <c r="B33" s="308"/>
      <c r="C33" s="308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  <c r="AA33" s="308"/>
      <c r="AB33" s="308"/>
      <c r="AC33" s="308"/>
      <c r="AD33" s="308"/>
      <c r="AE33" s="15"/>
      <c r="AF33" s="426" t="s">
        <v>179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521"/>
      <c r="AQ33" s="522" t="s">
        <v>180</v>
      </c>
      <c r="AR33" s="523"/>
      <c r="AS33" s="523"/>
      <c r="AT33" s="524" t="s">
        <v>181</v>
      </c>
      <c r="AU33" s="523"/>
      <c r="AV33" s="525"/>
      <c r="AW33" s="17"/>
      <c r="AX33" s="36"/>
      <c r="AY33" s="37"/>
      <c r="AZ33" s="37"/>
      <c r="BA33" s="37"/>
      <c r="BB33" s="38"/>
      <c r="BC33" s="39"/>
      <c r="BD33" s="37"/>
      <c r="BE33" s="37"/>
      <c r="BF33" s="37"/>
      <c r="BG33" s="38"/>
      <c r="BH33" s="39"/>
      <c r="BI33" s="37"/>
      <c r="BJ33" s="37"/>
      <c r="BK33" s="37"/>
      <c r="BL33" s="40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</row>
    <row r="34" spans="1:90" ht="12" customHeight="1" x14ac:dyDescent="0.25">
      <c r="A34" s="435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</row>
    <row r="35" spans="1:90" ht="12" customHeight="1" x14ac:dyDescent="0.25">
      <c r="A35" s="435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 t="str">
        <f>IF((SUM(E30:AV30)+ SUM(E40:L40))&lt;&gt;0,(SUM(E30:AV30)+ SUM(E40:L40)),"")</f>
        <v/>
      </c>
      <c r="AQ35" s="440"/>
      <c r="AR35" s="440"/>
      <c r="AS35" s="440"/>
      <c r="AT35" s="66" t="s">
        <v>145</v>
      </c>
      <c r="AU35" s="66"/>
      <c r="AV35" s="438"/>
      <c r="AW35" s="17"/>
      <c r="AX35" s="526" t="s">
        <v>182</v>
      </c>
      <c r="AY35" s="526"/>
      <c r="AZ35" s="526"/>
      <c r="BA35" s="526"/>
      <c r="BB35" s="526"/>
      <c r="BC35" s="526"/>
      <c r="BD35" s="526"/>
      <c r="BE35" s="526"/>
      <c r="BF35" s="526"/>
      <c r="BG35" s="526"/>
      <c r="BH35" s="526"/>
      <c r="BI35" s="526"/>
      <c r="BJ35" s="526"/>
      <c r="BK35" s="526"/>
      <c r="BL35" s="526"/>
      <c r="BM35" s="526"/>
      <c r="BN35" s="526"/>
      <c r="BO35" s="526"/>
      <c r="BP35" s="526"/>
      <c r="BQ35" s="526"/>
      <c r="BR35" s="526"/>
      <c r="BS35" s="526"/>
      <c r="BT35" s="526"/>
      <c r="BU35" s="526"/>
      <c r="BV35" s="526"/>
      <c r="BW35" s="526"/>
      <c r="BX35" s="526"/>
      <c r="BY35" s="526"/>
      <c r="BZ35" s="52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</row>
    <row r="36" spans="1:90" ht="12" customHeight="1" x14ac:dyDescent="0.25">
      <c r="A36" s="435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41" t="str">
        <f>IF(((COUNT(E20:AV29)/2) + (COUNT(E31:L39)/2))&lt;&gt;0,((COUNT(E20:AV29)/2) + (COUNT(E31:L39)/2)),"")</f>
        <v/>
      </c>
      <c r="AQ36" s="442"/>
      <c r="AR36" s="442"/>
      <c r="AS36" s="442"/>
      <c r="AT36" s="442"/>
      <c r="AU36" s="442"/>
      <c r="AV36" s="443"/>
      <c r="AW36" s="17"/>
      <c r="AX36" s="526"/>
      <c r="AY36" s="526"/>
      <c r="AZ36" s="526"/>
      <c r="BA36" s="526"/>
      <c r="BB36" s="526"/>
      <c r="BC36" s="526"/>
      <c r="BD36" s="526"/>
      <c r="BE36" s="526"/>
      <c r="BF36" s="526"/>
      <c r="BG36" s="526"/>
      <c r="BH36" s="526"/>
      <c r="BI36" s="526"/>
      <c r="BJ36" s="526"/>
      <c r="BK36" s="526"/>
      <c r="BL36" s="526"/>
      <c r="BM36" s="526"/>
      <c r="BN36" s="526"/>
      <c r="BO36" s="526"/>
      <c r="BP36" s="526"/>
      <c r="BQ36" s="526"/>
      <c r="BR36" s="526"/>
      <c r="BS36" s="526"/>
      <c r="BT36" s="526"/>
      <c r="BU36" s="526"/>
      <c r="BV36" s="526"/>
      <c r="BW36" s="526"/>
      <c r="BX36" s="526"/>
      <c r="BY36" s="526"/>
      <c r="BZ36" s="52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</row>
    <row r="37" spans="1:90" ht="12" customHeight="1" x14ac:dyDescent="0.25">
      <c r="A37" s="435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IFERROR(ROUND(AP35/AP36,2),"")</f>
        <v/>
      </c>
      <c r="AQ37" s="440"/>
      <c r="AR37" s="440"/>
      <c r="AS37" s="440"/>
      <c r="AT37" s="66" t="s">
        <v>145</v>
      </c>
      <c r="AU37" s="66"/>
      <c r="AV37" s="438"/>
      <c r="AW37" s="17"/>
      <c r="AX37" s="526" t="s">
        <v>183</v>
      </c>
      <c r="AY37" s="526"/>
      <c r="AZ37" s="526"/>
      <c r="BA37" s="526"/>
      <c r="BB37" s="526"/>
      <c r="BC37" s="526"/>
      <c r="BD37" s="526"/>
      <c r="BE37" s="526"/>
      <c r="BF37" s="526"/>
      <c r="BG37" s="526"/>
      <c r="BH37" s="526"/>
      <c r="BI37" s="526"/>
      <c r="BJ37" s="526"/>
      <c r="BK37" s="526"/>
      <c r="BL37" s="526"/>
      <c r="BM37" s="526"/>
      <c r="BN37" s="526"/>
      <c r="BO37" s="526"/>
      <c r="BP37" s="526"/>
      <c r="BQ37" s="526"/>
      <c r="BR37" s="526"/>
      <c r="BS37" s="526"/>
      <c r="BT37" s="526"/>
      <c r="BU37" s="526"/>
      <c r="BV37" s="526"/>
      <c r="BW37" s="526"/>
      <c r="BX37" s="526"/>
      <c r="BY37" s="526"/>
      <c r="BZ37" s="52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</row>
    <row r="38" spans="1:90" ht="12" customHeight="1" x14ac:dyDescent="0.25">
      <c r="A38" s="435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15"/>
      <c r="AF38" s="444" t="s">
        <v>169</v>
      </c>
      <c r="AG38" s="445"/>
      <c r="AH38" s="445"/>
      <c r="AI38" s="445"/>
      <c r="AJ38" s="445"/>
      <c r="AK38" s="445"/>
      <c r="AL38" s="445"/>
      <c r="AM38" s="445"/>
      <c r="AN38" s="445"/>
      <c r="AO38" s="446"/>
      <c r="AP38" s="133"/>
      <c r="AQ38" s="447"/>
      <c r="AR38" s="447"/>
      <c r="AS38" s="447"/>
      <c r="AT38" s="447"/>
      <c r="AU38" s="447"/>
      <c r="AV38" s="448"/>
      <c r="AW38" s="17"/>
      <c r="AX38" s="526"/>
      <c r="AY38" s="526"/>
      <c r="AZ38" s="526"/>
      <c r="BA38" s="526"/>
      <c r="BB38" s="526"/>
      <c r="BC38" s="526"/>
      <c r="BD38" s="526"/>
      <c r="BE38" s="526"/>
      <c r="BF38" s="526"/>
      <c r="BG38" s="526"/>
      <c r="BH38" s="526"/>
      <c r="BI38" s="526"/>
      <c r="BJ38" s="526"/>
      <c r="BK38" s="526"/>
      <c r="BL38" s="526"/>
      <c r="BM38" s="526"/>
      <c r="BN38" s="526"/>
      <c r="BO38" s="526"/>
      <c r="BP38" s="526"/>
      <c r="BQ38" s="526"/>
      <c r="BR38" s="526"/>
      <c r="BS38" s="526"/>
      <c r="BT38" s="526"/>
      <c r="BU38" s="526"/>
      <c r="BV38" s="526"/>
      <c r="BW38" s="526"/>
      <c r="BX38" s="526"/>
      <c r="BY38" s="526"/>
      <c r="BZ38" s="52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</row>
    <row r="39" spans="1:90" ht="12" customHeight="1" x14ac:dyDescent="0.25">
      <c r="A39" s="435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 t="str">
        <f>IF(OR(AP38&lt;&gt;0,AP38&lt;&gt;""),N13*IF(AP38&lt;&gt;"N/A",AP38,1),N13)</f>
        <v/>
      </c>
      <c r="AQ39" s="450"/>
      <c r="AR39" s="450"/>
      <c r="AS39" s="450"/>
      <c r="AT39" s="66" t="s">
        <v>144</v>
      </c>
      <c r="AU39" s="66"/>
      <c r="AV39" s="438"/>
      <c r="AW39" s="17"/>
      <c r="AX39" s="528" t="s">
        <v>184</v>
      </c>
      <c r="AY39" s="528"/>
      <c r="AZ39" s="528"/>
      <c r="BA39" s="528"/>
      <c r="BB39" s="528"/>
      <c r="BC39" s="528"/>
      <c r="BD39" s="528"/>
      <c r="BE39" s="528"/>
      <c r="BF39" s="528"/>
      <c r="BG39" s="528"/>
      <c r="BH39" s="528"/>
      <c r="BI39" s="528"/>
      <c r="BJ39" s="528"/>
      <c r="BK39" s="528"/>
      <c r="BL39" s="528"/>
      <c r="BM39" s="528"/>
      <c r="BN39" s="528"/>
      <c r="BO39" s="528"/>
      <c r="BP39" s="528"/>
      <c r="BQ39" s="528"/>
      <c r="BR39" s="528"/>
      <c r="BS39" s="528"/>
      <c r="BT39" s="528"/>
      <c r="BU39" s="528"/>
      <c r="BV39" s="528"/>
      <c r="BW39" s="528"/>
      <c r="BX39" s="528"/>
      <c r="BY39" s="528"/>
      <c r="BZ39" s="528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</row>
    <row r="40" spans="1:90" ht="12" customHeight="1" thickBot="1" x14ac:dyDescent="0.3">
      <c r="A40" s="435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17"/>
      <c r="AX40" s="527" t="s">
        <v>185</v>
      </c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</row>
    <row r="41" spans="1:90" ht="12" customHeight="1" x14ac:dyDescent="0.25">
      <c r="A41" s="435"/>
      <c r="B41" s="308"/>
      <c r="C41" s="308"/>
      <c r="D41" s="308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  <c r="AA41" s="308"/>
      <c r="AB41" s="308"/>
      <c r="AC41" s="308"/>
      <c r="AD41" s="308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</row>
    <row r="42" spans="1:90" ht="12" customHeight="1" x14ac:dyDescent="0.25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188" priority="9">
      <formula>LEN(TRIM(B7))=0</formula>
    </cfRule>
  </conditionalFormatting>
  <conditionalFormatting sqref="BD17:BF19 BD23:BF25 H13:H14 N13 T13 AJ13 AR13">
    <cfRule type="containsText" dxfId="187" priority="8" operator="containsText" text="CALC.">
      <formula>NOT(ISERROR(SEARCH("CALC.",H13)))</formula>
    </cfRule>
  </conditionalFormatting>
  <conditionalFormatting sqref="AX13:BG13">
    <cfRule type="notContainsBlanks" dxfId="186" priority="7">
      <formula>LEN(TRIM(AX13))&gt;0</formula>
    </cfRule>
  </conditionalFormatting>
  <conditionalFormatting sqref="U16:W16">
    <cfRule type="containsBlanks" dxfId="185" priority="5">
      <formula>LEN(TRIM(U16))=0</formula>
    </cfRule>
  </conditionalFormatting>
  <conditionalFormatting sqref="M16">
    <cfRule type="containsBlanks" dxfId="184" priority="6">
      <formula>LEN(TRIM(M16))=0</formula>
    </cfRule>
  </conditionalFormatting>
  <conditionalFormatting sqref="U16:X16">
    <cfRule type="expression" dxfId="183" priority="4">
      <formula>$M$16="FIXED SPEED"</formula>
    </cfRule>
  </conditionalFormatting>
  <conditionalFormatting sqref="E20:AR29">
    <cfRule type="notContainsBlanks" dxfId="182" priority="2">
      <formula>LEN(TRIM(E20))&gt;0</formula>
    </cfRule>
  </conditionalFormatting>
  <conditionalFormatting sqref="E20:F29 I20:J29 M20:N29 Q20:R29 U20:V29 Y20:Z29 AC20:AD29 AG20:AH29 AK20:AL29 AO20:AP29 AS20:AT29">
    <cfRule type="expression" dxfId="181" priority="3">
      <formula>AND(($C20&lt;&gt;""),(E$18&lt;&gt;""))</formula>
    </cfRule>
  </conditionalFormatting>
  <conditionalFormatting sqref="AS20:AV29">
    <cfRule type="notContainsBlanks" dxfId="180" priority="1">
      <formula>LEN(TRIM(AS20))&gt;0</formula>
    </cfRule>
  </conditionalFormatting>
  <dataValidations count="8">
    <dataValidation type="list" allowBlank="1" showInputMessage="1" showErrorMessage="1" sqref="M16" xr:uid="{093EED84-C383-4C04-9492-BAC0302EBFCB}">
      <formula1>"VFD SETTING, ECM SETTING, FIXED SPEED"</formula1>
    </dataValidation>
    <dataValidation type="list" allowBlank="1" showInputMessage="1" showErrorMessage="1" sqref="W16:X16" xr:uid="{5FC37402-E900-487A-B460-80CBCEDC3364}">
      <formula1>"Hz, %"</formula1>
    </dataValidation>
    <dataValidation type="whole" allowBlank="1" showInputMessage="1" showErrorMessage="1" error="This Remarks section is limited to 7." sqref="A33:A41" xr:uid="{FCCAA739-4354-45A1-958F-45D816D914AF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3A0FF368-909A-4709-9DEC-ED601FC52419}">
      <formula1>66</formula1>
    </dataValidation>
    <dataValidation allowBlank="1" showInputMessage="1" sqref="AL15:AV15" xr:uid="{73C3B523-265B-4C5C-8FA9-D249C95B637A}"/>
    <dataValidation type="list" allowBlank="1" showInputMessage="1" sqref="AP38:AV38" xr:uid="{660ADF5D-5870-4AC4-9EA1-37503ADC1C09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9C975887-13C3-481D-A0ED-594515C5E1A1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30082FE6-8796-4311-876D-4C9508F01AC3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BF86-659E-41F5-83FB-DF9AE7322E6C}">
  <sheetPr codeName="Sheet27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529" t="s">
        <v>1</v>
      </c>
      <c r="AX1" s="529"/>
      <c r="AY1" s="529"/>
      <c r="AZ1" s="529"/>
      <c r="BA1" s="529"/>
      <c r="BB1" s="529"/>
      <c r="BC1" s="529"/>
      <c r="BD1" s="529"/>
      <c r="BE1" s="529"/>
      <c r="BF1" s="529"/>
      <c r="BG1" s="529"/>
      <c r="BH1" s="529"/>
      <c r="BI1" s="529"/>
      <c r="BJ1" s="529"/>
      <c r="BK1" s="529"/>
      <c r="BL1" s="529"/>
      <c r="BM1" s="529"/>
      <c r="BN1" s="529"/>
      <c r="BO1" s="529"/>
      <c r="BP1" s="529"/>
      <c r="BQ1" s="529"/>
      <c r="BR1" s="529"/>
      <c r="BS1" s="529"/>
      <c r="BT1" s="529"/>
      <c r="BU1" s="529"/>
      <c r="BV1" s="529"/>
      <c r="BW1" s="529"/>
      <c r="BX1" s="529"/>
      <c r="BY1" s="529"/>
      <c r="BZ1" s="529"/>
      <c r="CA1" s="529"/>
      <c r="CB1" s="529"/>
      <c r="CC1" s="529"/>
      <c r="CD1" s="529"/>
      <c r="CE1" s="529"/>
      <c r="CF1" s="529"/>
    </row>
    <row r="2" spans="1:84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</row>
    <row r="3" spans="1:84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</row>
    <row r="4" spans="1:84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</row>
    <row r="5" spans="1:84" ht="12.6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31" t="s">
        <v>189</v>
      </c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</row>
    <row r="6" spans="1:84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</row>
    <row r="7" spans="1:84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530"/>
      <c r="AX7" s="530"/>
      <c r="AY7" s="530"/>
      <c r="AZ7" s="530"/>
      <c r="BA7" s="530"/>
      <c r="BB7" s="530"/>
      <c r="BC7" s="530"/>
      <c r="BD7" s="530"/>
      <c r="BE7" s="530"/>
      <c r="BF7" s="530"/>
      <c r="BG7" s="530"/>
      <c r="BH7" s="530"/>
      <c r="BI7" s="530"/>
      <c r="BJ7" s="530"/>
      <c r="BK7" s="530"/>
      <c r="BL7" s="530"/>
      <c r="BM7" s="530"/>
      <c r="BN7" s="530"/>
      <c r="BO7" s="530"/>
      <c r="BP7" s="530"/>
      <c r="BQ7" s="530"/>
      <c r="BR7" s="530"/>
      <c r="BS7" s="530"/>
      <c r="BT7" s="530"/>
      <c r="BU7" s="530"/>
      <c r="BV7" s="530"/>
      <c r="BW7" s="530"/>
      <c r="BX7" s="530"/>
      <c r="BY7" s="530"/>
      <c r="BZ7" s="530"/>
      <c r="CA7" s="530"/>
      <c r="CB7" s="530"/>
      <c r="CC7" s="530"/>
      <c r="CD7" s="530"/>
      <c r="CE7" s="530"/>
      <c r="CF7" s="530"/>
    </row>
    <row r="8" spans="1:84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530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530"/>
      <c r="BI8" s="530"/>
      <c r="BJ8" s="530"/>
      <c r="BK8" s="530"/>
      <c r="BL8" s="530"/>
      <c r="BM8" s="530"/>
      <c r="BN8" s="530"/>
      <c r="BO8" s="530"/>
      <c r="BP8" s="530"/>
      <c r="BQ8" s="530"/>
      <c r="BR8" s="530"/>
      <c r="BS8" s="530"/>
      <c r="BT8" s="530"/>
      <c r="BU8" s="530"/>
      <c r="BV8" s="530"/>
      <c r="BW8" s="530"/>
      <c r="BX8" s="530"/>
      <c r="BY8" s="530"/>
      <c r="BZ8" s="530"/>
      <c r="CA8" s="530"/>
      <c r="CB8" s="530"/>
      <c r="CC8" s="530"/>
      <c r="CD8" s="530"/>
      <c r="CE8" s="530"/>
      <c r="CF8" s="530"/>
    </row>
    <row r="9" spans="1:84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530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530"/>
      <c r="BI9" s="530"/>
      <c r="BJ9" s="530"/>
      <c r="BK9" s="530"/>
      <c r="BL9" s="530"/>
      <c r="BM9" s="530"/>
      <c r="BN9" s="530"/>
      <c r="BO9" s="530"/>
      <c r="BP9" s="530"/>
      <c r="BQ9" s="530"/>
      <c r="BR9" s="530"/>
      <c r="BS9" s="530"/>
      <c r="BT9" s="530"/>
      <c r="BU9" s="530"/>
      <c r="BV9" s="530"/>
      <c r="BW9" s="530"/>
      <c r="BX9" s="530"/>
      <c r="BY9" s="530"/>
      <c r="BZ9" s="530"/>
      <c r="CA9" s="530"/>
      <c r="CB9" s="530"/>
      <c r="CC9" s="530"/>
      <c r="CD9" s="530"/>
      <c r="CE9" s="530"/>
      <c r="CF9" s="530"/>
    </row>
    <row r="10" spans="1:84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530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530"/>
      <c r="BI10" s="530"/>
      <c r="BJ10" s="530"/>
      <c r="BK10" s="530"/>
      <c r="BL10" s="530"/>
      <c r="BM10" s="530"/>
      <c r="BN10" s="530"/>
      <c r="BO10" s="530"/>
      <c r="BP10" s="530"/>
      <c r="BQ10" s="530"/>
      <c r="BR10" s="530"/>
      <c r="BS10" s="530"/>
      <c r="BT10" s="530"/>
      <c r="BU10" s="530"/>
      <c r="BV10" s="530"/>
      <c r="BW10" s="530"/>
      <c r="BX10" s="530"/>
      <c r="BY10" s="530"/>
      <c r="BZ10" s="530"/>
      <c r="CA10" s="530"/>
      <c r="CB10" s="530"/>
      <c r="CC10" s="530"/>
      <c r="CD10" s="530"/>
      <c r="CE10" s="530"/>
      <c r="CF10" s="530"/>
    </row>
    <row r="11" spans="1:84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530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530"/>
      <c r="BI11" s="530"/>
      <c r="BJ11" s="530"/>
      <c r="BK11" s="530"/>
      <c r="BL11" s="530"/>
      <c r="BM11" s="530"/>
      <c r="BN11" s="530"/>
      <c r="BO11" s="530"/>
      <c r="BP11" s="530"/>
      <c r="BQ11" s="530"/>
      <c r="BR11" s="530"/>
      <c r="BS11" s="530"/>
      <c r="BT11" s="530"/>
      <c r="BU11" s="530"/>
      <c r="BV11" s="530"/>
      <c r="BW11" s="530"/>
      <c r="BX11" s="530"/>
      <c r="BY11" s="530"/>
      <c r="BZ11" s="530"/>
      <c r="CA11" s="530"/>
      <c r="CB11" s="530"/>
      <c r="CC11" s="530"/>
      <c r="CD11" s="530"/>
      <c r="CE11" s="530"/>
      <c r="CF11" s="530"/>
    </row>
    <row r="12" spans="1:84" ht="12.6" customHeight="1" thickTop="1" thickBot="1" x14ac:dyDescent="0.3">
      <c r="A12" s="341" t="s">
        <v>137</v>
      </c>
      <c r="B12" s="342"/>
      <c r="C12" s="342"/>
      <c r="D12" s="342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530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530"/>
      <c r="BI12" s="530"/>
      <c r="BJ12" s="530"/>
      <c r="BK12" s="530"/>
      <c r="BL12" s="530"/>
      <c r="BM12" s="530"/>
      <c r="BN12" s="530"/>
      <c r="BO12" s="530"/>
      <c r="BP12" s="530"/>
      <c r="BQ12" s="530"/>
      <c r="BR12" s="530"/>
      <c r="BS12" s="530"/>
      <c r="BT12" s="530"/>
      <c r="BU12" s="530"/>
      <c r="BV12" s="530"/>
      <c r="BW12" s="530"/>
      <c r="BX12" s="530"/>
      <c r="BY12" s="530"/>
      <c r="BZ12" s="530"/>
      <c r="CA12" s="530"/>
      <c r="CB12" s="530"/>
      <c r="CC12" s="530"/>
      <c r="CD12" s="530"/>
      <c r="CE12" s="530"/>
      <c r="CF12" s="530"/>
    </row>
    <row r="13" spans="1:84" ht="12" customHeight="1" thickTop="1" thickBot="1" x14ac:dyDescent="0.3">
      <c r="A13" s="532" t="s">
        <v>141</v>
      </c>
      <c r="B13" s="533"/>
      <c r="C13" s="348"/>
      <c r="D13" s="348"/>
      <c r="E13" s="534" t="s">
        <v>186</v>
      </c>
      <c r="F13" s="534"/>
      <c r="G13" s="534"/>
      <c r="H13" s="535"/>
      <c r="I13" s="350" t="s">
        <v>144</v>
      </c>
      <c r="J13" s="89"/>
      <c r="K13" s="89"/>
      <c r="L13" s="351">
        <f>IFERROR(C13*C13*3.14/144/4,"")</f>
        <v>0</v>
      </c>
      <c r="M13" s="351"/>
      <c r="N13" s="351"/>
      <c r="O13" s="351"/>
      <c r="P13" s="352"/>
      <c r="Q13" s="350" t="s">
        <v>145</v>
      </c>
      <c r="R13" s="89"/>
      <c r="S13" s="89"/>
      <c r="T13" s="353" t="str">
        <f>IFERROR(AB13/L13,"")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>
        <v>1148</v>
      </c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530"/>
      <c r="AX13" s="358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9"/>
      <c r="AZ13" s="359"/>
      <c r="BA13" s="359"/>
      <c r="BB13" s="359"/>
      <c r="BC13" s="359"/>
      <c r="BD13" s="359"/>
      <c r="BE13" s="359"/>
      <c r="BF13" s="359"/>
      <c r="BG13" s="360"/>
      <c r="BH13" s="530"/>
      <c r="BI13" s="530"/>
      <c r="BJ13" s="530"/>
      <c r="BK13" s="530"/>
      <c r="BL13" s="530"/>
      <c r="BM13" s="530"/>
      <c r="BN13" s="530"/>
      <c r="BO13" s="530"/>
      <c r="BP13" s="530"/>
      <c r="BQ13" s="530"/>
      <c r="BR13" s="530"/>
      <c r="BS13" s="530"/>
      <c r="BT13" s="530"/>
      <c r="BU13" s="530"/>
      <c r="BV13" s="530"/>
      <c r="BW13" s="530"/>
      <c r="BX13" s="530"/>
      <c r="BY13" s="530"/>
      <c r="BZ13" s="530"/>
      <c r="CA13" s="530"/>
      <c r="CB13" s="530"/>
      <c r="CC13" s="530"/>
      <c r="CD13" s="530"/>
      <c r="CE13" s="530"/>
      <c r="CF13" s="530"/>
    </row>
    <row r="14" spans="1:84" ht="12" customHeight="1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530"/>
      <c r="AX14" s="530"/>
      <c r="AY14" s="530"/>
      <c r="AZ14" s="530"/>
      <c r="BA14" s="530"/>
      <c r="BB14" s="530"/>
      <c r="BC14" s="530"/>
      <c r="BD14" s="530"/>
      <c r="BE14" s="530"/>
      <c r="BF14" s="530"/>
      <c r="BG14" s="530"/>
      <c r="BH14" s="530"/>
      <c r="BI14" s="530"/>
      <c r="BJ14" s="530"/>
      <c r="BK14" s="530"/>
      <c r="BL14" s="530"/>
      <c r="BM14" s="530"/>
      <c r="BN14" s="530"/>
      <c r="BO14" s="530"/>
      <c r="BP14" s="530"/>
      <c r="BQ14" s="530"/>
      <c r="BR14" s="530"/>
      <c r="BS14" s="530"/>
      <c r="BT14" s="530"/>
      <c r="BU14" s="530"/>
      <c r="BV14" s="530"/>
      <c r="BW14" s="530"/>
      <c r="BX14" s="530"/>
      <c r="BY14" s="530"/>
      <c r="BZ14" s="530"/>
      <c r="CA14" s="530"/>
      <c r="CB14" s="530"/>
      <c r="CC14" s="530"/>
      <c r="CD14" s="530"/>
      <c r="CE14" s="530"/>
      <c r="CF14" s="530"/>
    </row>
    <row r="15" spans="1:84" s="362" customFormat="1" ht="12" customHeight="1" thickBot="1" x14ac:dyDescent="0.3">
      <c r="A15" s="536" t="s">
        <v>150</v>
      </c>
      <c r="B15" s="537"/>
      <c r="C15" s="537"/>
      <c r="D15" s="537"/>
      <c r="E15" s="537"/>
      <c r="F15" s="537"/>
      <c r="G15" s="537"/>
      <c r="H15" s="537"/>
      <c r="I15" s="537"/>
      <c r="J15" s="537"/>
      <c r="K15" s="537"/>
      <c r="L15" s="537"/>
      <c r="M15" s="537"/>
      <c r="N15" s="537"/>
      <c r="O15" s="537"/>
      <c r="P15" s="537"/>
      <c r="Q15" s="537"/>
      <c r="R15" s="538"/>
      <c r="S15" s="15"/>
      <c r="T15" s="240" t="s">
        <v>146</v>
      </c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15"/>
      <c r="AG15" s="41" t="s">
        <v>147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3"/>
      <c r="AW15" s="17"/>
      <c r="AX15" s="18" t="s">
        <v>2</v>
      </c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20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4" ht="12.6" customHeight="1" thickTop="1" thickBot="1" x14ac:dyDescent="0.3">
      <c r="A16" s="374" t="s">
        <v>162</v>
      </c>
      <c r="B16" s="375"/>
      <c r="C16" s="375"/>
      <c r="D16" s="375"/>
      <c r="E16" s="375"/>
      <c r="F16" s="375"/>
      <c r="G16" s="377" t="s">
        <v>187</v>
      </c>
      <c r="H16" s="377"/>
      <c r="I16" s="377"/>
      <c r="J16" s="377"/>
      <c r="K16" s="377"/>
      <c r="L16" s="539"/>
      <c r="M16" s="378" t="s">
        <v>188</v>
      </c>
      <c r="N16" s="377"/>
      <c r="O16" s="377"/>
      <c r="P16" s="377"/>
      <c r="Q16" s="377"/>
      <c r="R16" s="379"/>
      <c r="S16" s="15"/>
      <c r="T16" s="363"/>
      <c r="U16" s="364"/>
      <c r="V16" s="364"/>
      <c r="W16" s="364"/>
      <c r="X16" s="364"/>
      <c r="Y16" s="364"/>
      <c r="Z16" s="364"/>
      <c r="AA16" s="364"/>
      <c r="AB16" s="256"/>
      <c r="AC16" s="257"/>
      <c r="AD16" s="258"/>
      <c r="AE16" s="259"/>
      <c r="AF16" s="15"/>
      <c r="AG16" s="365" t="s">
        <v>148</v>
      </c>
      <c r="AH16" s="366"/>
      <c r="AI16" s="366"/>
      <c r="AJ16" s="366"/>
      <c r="AK16" s="366"/>
      <c r="AL16" s="367" t="s">
        <v>176</v>
      </c>
      <c r="AM16" s="367"/>
      <c r="AN16" s="367"/>
      <c r="AO16" s="367"/>
      <c r="AP16" s="367"/>
      <c r="AQ16" s="367"/>
      <c r="AR16" s="367"/>
      <c r="AS16" s="367"/>
      <c r="AT16" s="367"/>
      <c r="AU16" s="367"/>
      <c r="AV16" s="368"/>
      <c r="AW16" s="530"/>
      <c r="AX16" s="22"/>
      <c r="AY16" s="23"/>
      <c r="AZ16" s="23"/>
      <c r="BA16" s="23"/>
      <c r="BB16" s="24"/>
      <c r="BC16" s="25"/>
      <c r="BD16" s="23"/>
      <c r="BE16" s="23"/>
      <c r="BF16" s="23"/>
      <c r="BG16" s="24"/>
      <c r="BH16" s="25"/>
      <c r="BI16" s="23"/>
      <c r="BJ16" s="23"/>
      <c r="BK16" s="23"/>
      <c r="BL16" s="26"/>
      <c r="BM16" s="530"/>
      <c r="BN16" s="530"/>
      <c r="BO16" s="530"/>
      <c r="BP16" s="530"/>
      <c r="BQ16" s="530"/>
      <c r="BR16" s="530"/>
      <c r="BS16" s="530"/>
      <c r="BT16" s="530"/>
      <c r="BU16" s="530"/>
      <c r="BV16" s="530"/>
      <c r="BW16" s="530"/>
      <c r="BX16" s="530"/>
      <c r="BY16" s="530"/>
      <c r="BZ16" s="530"/>
      <c r="CA16" s="530"/>
      <c r="CB16" s="530"/>
      <c r="CC16" s="530"/>
      <c r="CD16" s="530"/>
      <c r="CE16" s="530"/>
      <c r="CF16" s="530"/>
    </row>
    <row r="17" spans="1:84" ht="12" customHeight="1" thickBot="1" x14ac:dyDescent="0.3">
      <c r="A17" s="384" t="s">
        <v>153</v>
      </c>
      <c r="B17" s="207"/>
      <c r="C17" s="207"/>
      <c r="D17" s="207" t="s">
        <v>154</v>
      </c>
      <c r="E17" s="207"/>
      <c r="F17" s="207"/>
      <c r="G17" s="540" t="s">
        <v>177</v>
      </c>
      <c r="H17" s="540"/>
      <c r="I17" s="540"/>
      <c r="J17" s="541" t="s">
        <v>178</v>
      </c>
      <c r="K17" s="540"/>
      <c r="L17" s="540"/>
      <c r="M17" s="541" t="s">
        <v>177</v>
      </c>
      <c r="N17" s="540"/>
      <c r="O17" s="540"/>
      <c r="P17" s="541" t="s">
        <v>178</v>
      </c>
      <c r="Q17" s="540"/>
      <c r="R17" s="542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530"/>
      <c r="AX17" s="28"/>
      <c r="AY17" s="29"/>
      <c r="AZ17" s="29"/>
      <c r="BA17" s="29"/>
      <c r="BB17" s="30"/>
      <c r="BC17" s="31"/>
      <c r="BD17" s="29"/>
      <c r="BE17" s="29"/>
      <c r="BF17" s="29"/>
      <c r="BG17" s="30"/>
      <c r="BH17" s="31"/>
      <c r="BI17" s="29"/>
      <c r="BJ17" s="29"/>
      <c r="BK17" s="29"/>
      <c r="BL17" s="32"/>
      <c r="BM17" s="530"/>
      <c r="BN17" s="530"/>
      <c r="BO17" s="530"/>
      <c r="BP17" s="530"/>
      <c r="BQ17" s="530"/>
      <c r="BR17" s="530"/>
      <c r="BS17" s="530"/>
      <c r="BT17" s="530"/>
      <c r="BU17" s="530"/>
      <c r="BV17" s="530"/>
      <c r="BW17" s="530"/>
      <c r="BX17" s="530"/>
      <c r="BY17" s="530"/>
      <c r="BZ17" s="530"/>
      <c r="CA17" s="530"/>
      <c r="CB17" s="530"/>
      <c r="CC17" s="530"/>
      <c r="CD17" s="530"/>
      <c r="CE17" s="530"/>
      <c r="CF17" s="530"/>
    </row>
    <row r="18" spans="1:84" ht="12.6" customHeight="1" thickTop="1" x14ac:dyDescent="0.25">
      <c r="A18" s="543">
        <v>1</v>
      </c>
      <c r="B18" s="544"/>
      <c r="C18" s="544"/>
      <c r="D18" s="545">
        <f>IF($C$13&lt;=5,$C$13/2,IF(AND($C$13&gt;=6,$C$13&lt;=9),($C$13/6)/2,IF(AND($C$13&gt;=10,$C$13&lt;=12),($C$13/8)/2,IF($C$13&gt;12,($C$13/10)/2,""))))</f>
        <v>0</v>
      </c>
      <c r="E18" s="545"/>
      <c r="F18" s="545"/>
      <c r="G18" s="509"/>
      <c r="H18" s="508"/>
      <c r="I18" s="508"/>
      <c r="J18" s="546" t="str">
        <f>IF(G18="","",IF(C13&lt;=5,(SQRT(G18)*4005)*0.9,SQRT(G18)*4005))</f>
        <v/>
      </c>
      <c r="K18" s="507"/>
      <c r="L18" s="507"/>
      <c r="M18" s="509"/>
      <c r="N18" s="508"/>
      <c r="O18" s="508"/>
      <c r="P18" s="546" t="str">
        <f>IF(M18="","",IF(C13&lt;=5,(SQRT(M18)*4005)*0.9,SQRT(M18)*4005))</f>
        <v/>
      </c>
      <c r="Q18" s="507"/>
      <c r="R18" s="510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530"/>
      <c r="AX18" s="28"/>
      <c r="AY18" s="29"/>
      <c r="AZ18" s="29"/>
      <c r="BA18" s="29"/>
      <c r="BB18" s="30"/>
      <c r="BC18" s="31"/>
      <c r="BD18" s="29"/>
      <c r="BE18" s="29"/>
      <c r="BF18" s="29"/>
      <c r="BG18" s="30"/>
      <c r="BH18" s="31"/>
      <c r="BI18" s="29"/>
      <c r="BJ18" s="29"/>
      <c r="BK18" s="29"/>
      <c r="BL18" s="32"/>
      <c r="BM18" s="530"/>
      <c r="BN18" s="530"/>
      <c r="BO18" s="530"/>
      <c r="BP18" s="530"/>
      <c r="BQ18" s="530"/>
      <c r="BR18" s="530"/>
      <c r="BS18" s="530"/>
      <c r="BT18" s="530"/>
      <c r="BU18" s="530"/>
      <c r="BV18" s="530"/>
      <c r="BW18" s="530"/>
      <c r="BX18" s="530"/>
      <c r="BY18" s="530"/>
      <c r="BZ18" s="530"/>
      <c r="CA18" s="530"/>
      <c r="CB18" s="530"/>
      <c r="CC18" s="530"/>
      <c r="CD18" s="530"/>
      <c r="CE18" s="530"/>
      <c r="CF18" s="530"/>
    </row>
    <row r="19" spans="1:84" ht="12" customHeight="1" x14ac:dyDescent="0.25">
      <c r="A19" s="374">
        <v>2</v>
      </c>
      <c r="B19" s="375"/>
      <c r="C19" s="375"/>
      <c r="D19" s="547">
        <f t="shared" ref="D19:D27" si="0">IF($C$13&lt;=5,$C$13/2,IF(AND($C$13&gt;=6,$C$13&lt;=9),($C$13/6)+D18,IF(AND($C$13&gt;=10,$C$13&lt;=12),($C$13/8)+D18,IF($C$13&gt;12,($C$13/10)+D18,""))))</f>
        <v>0</v>
      </c>
      <c r="E19" s="547"/>
      <c r="F19" s="547"/>
      <c r="G19" s="509"/>
      <c r="H19" s="508"/>
      <c r="I19" s="508"/>
      <c r="J19" s="546" t="str">
        <f t="shared" ref="J19:J27" si="1">IF(G19="","",SQRT(G19)*4005)</f>
        <v/>
      </c>
      <c r="K19" s="507"/>
      <c r="L19" s="507"/>
      <c r="M19" s="509"/>
      <c r="N19" s="508"/>
      <c r="O19" s="508"/>
      <c r="P19" s="546" t="str">
        <f t="shared" ref="P19:P27" si="2">IF(M19="","",SQRT(M19)*4005)</f>
        <v/>
      </c>
      <c r="Q19" s="507"/>
      <c r="R19" s="510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530"/>
      <c r="AX19" s="28"/>
      <c r="AY19" s="29"/>
      <c r="AZ19" s="29"/>
      <c r="BA19" s="29"/>
      <c r="BB19" s="30"/>
      <c r="BC19" s="31"/>
      <c r="BD19" s="29"/>
      <c r="BE19" s="29"/>
      <c r="BF19" s="29"/>
      <c r="BG19" s="30"/>
      <c r="BH19" s="31"/>
      <c r="BI19" s="29"/>
      <c r="BJ19" s="29"/>
      <c r="BK19" s="29"/>
      <c r="BL19" s="32"/>
      <c r="BM19" s="530"/>
      <c r="BN19" s="530"/>
      <c r="BO19" s="530"/>
      <c r="BP19" s="530"/>
      <c r="BQ19" s="530"/>
      <c r="BR19" s="530"/>
      <c r="BS19" s="530"/>
      <c r="BT19" s="530"/>
      <c r="BU19" s="530"/>
      <c r="BV19" s="530"/>
      <c r="BW19" s="530"/>
      <c r="BX19" s="530"/>
      <c r="BY19" s="530"/>
      <c r="BZ19" s="530"/>
      <c r="CA19" s="530"/>
      <c r="CB19" s="530"/>
      <c r="CC19" s="530"/>
      <c r="CD19" s="530"/>
      <c r="CE19" s="530"/>
      <c r="CF19" s="530"/>
    </row>
    <row r="20" spans="1:84" ht="12" customHeight="1" x14ac:dyDescent="0.25">
      <c r="A20" s="374">
        <v>3</v>
      </c>
      <c r="B20" s="375"/>
      <c r="C20" s="375"/>
      <c r="D20" s="547">
        <f t="shared" si="0"/>
        <v>0</v>
      </c>
      <c r="E20" s="547"/>
      <c r="F20" s="547"/>
      <c r="G20" s="509"/>
      <c r="H20" s="508"/>
      <c r="I20" s="508"/>
      <c r="J20" s="546" t="str">
        <f t="shared" si="1"/>
        <v/>
      </c>
      <c r="K20" s="507"/>
      <c r="L20" s="507"/>
      <c r="M20" s="509"/>
      <c r="N20" s="508"/>
      <c r="O20" s="508"/>
      <c r="P20" s="546" t="str">
        <f t="shared" si="2"/>
        <v/>
      </c>
      <c r="Q20" s="507"/>
      <c r="R20" s="510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530"/>
      <c r="AX20" s="28"/>
      <c r="AY20" s="29"/>
      <c r="AZ20" s="29"/>
      <c r="BA20" s="29"/>
      <c r="BB20" s="30"/>
      <c r="BC20" s="31"/>
      <c r="BD20" s="29"/>
      <c r="BE20" s="29"/>
      <c r="BF20" s="29"/>
      <c r="BG20" s="30"/>
      <c r="BH20" s="31"/>
      <c r="BI20" s="29"/>
      <c r="BJ20" s="29"/>
      <c r="BK20" s="29"/>
      <c r="BL20" s="32"/>
      <c r="BM20" s="530"/>
      <c r="BN20" s="530"/>
      <c r="BO20" s="530"/>
      <c r="BP20" s="530"/>
      <c r="BQ20" s="530"/>
      <c r="BR20" s="530"/>
      <c r="BS20" s="530"/>
      <c r="BT20" s="530"/>
      <c r="BU20" s="530"/>
      <c r="BV20" s="530"/>
      <c r="BW20" s="530"/>
      <c r="BX20" s="530"/>
      <c r="BY20" s="530"/>
      <c r="BZ20" s="530"/>
      <c r="CA20" s="530"/>
      <c r="CB20" s="530"/>
      <c r="CC20" s="530"/>
      <c r="CD20" s="530"/>
      <c r="CE20" s="530"/>
      <c r="CF20" s="530"/>
    </row>
    <row r="21" spans="1:84" ht="12" customHeight="1" thickBot="1" x14ac:dyDescent="0.3">
      <c r="A21" s="374">
        <v>4</v>
      </c>
      <c r="B21" s="375"/>
      <c r="C21" s="375"/>
      <c r="D21" s="547">
        <f t="shared" si="0"/>
        <v>0</v>
      </c>
      <c r="E21" s="547"/>
      <c r="F21" s="547"/>
      <c r="G21" s="509"/>
      <c r="H21" s="508"/>
      <c r="I21" s="508"/>
      <c r="J21" s="546" t="str">
        <f t="shared" si="1"/>
        <v/>
      </c>
      <c r="K21" s="507"/>
      <c r="L21" s="507"/>
      <c r="M21" s="509"/>
      <c r="N21" s="508"/>
      <c r="O21" s="508"/>
      <c r="P21" s="546" t="str">
        <f t="shared" si="2"/>
        <v/>
      </c>
      <c r="Q21" s="507"/>
      <c r="R21" s="510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530"/>
      <c r="AX21" s="36"/>
      <c r="AY21" s="37"/>
      <c r="AZ21" s="37"/>
      <c r="BA21" s="37"/>
      <c r="BB21" s="38"/>
      <c r="BC21" s="39"/>
      <c r="BD21" s="37"/>
      <c r="BE21" s="37"/>
      <c r="BF21" s="37"/>
      <c r="BG21" s="38"/>
      <c r="BH21" s="39"/>
      <c r="BI21" s="37"/>
      <c r="BJ21" s="37"/>
      <c r="BK21" s="37"/>
      <c r="BL21" s="40"/>
      <c r="BM21" s="530"/>
      <c r="BN21" s="530"/>
      <c r="BO21" s="530"/>
      <c r="BP21" s="530"/>
      <c r="BQ21" s="530"/>
      <c r="BR21" s="530"/>
      <c r="BS21" s="530"/>
      <c r="BT21" s="530"/>
      <c r="BU21" s="530"/>
      <c r="BV21" s="530"/>
      <c r="BW21" s="530"/>
      <c r="BX21" s="530"/>
      <c r="BY21" s="530"/>
      <c r="BZ21" s="530"/>
      <c r="CA21" s="530"/>
      <c r="CB21" s="530"/>
      <c r="CC21" s="530"/>
      <c r="CD21" s="530"/>
      <c r="CE21" s="530"/>
      <c r="CF21" s="530"/>
    </row>
    <row r="22" spans="1:84" ht="12" customHeight="1" x14ac:dyDescent="0.25">
      <c r="A22" s="374">
        <v>5</v>
      </c>
      <c r="B22" s="375"/>
      <c r="C22" s="375"/>
      <c r="D22" s="547">
        <f t="shared" si="0"/>
        <v>0</v>
      </c>
      <c r="E22" s="547"/>
      <c r="F22" s="547"/>
      <c r="G22" s="509"/>
      <c r="H22" s="508"/>
      <c r="I22" s="508"/>
      <c r="J22" s="546" t="str">
        <f t="shared" si="1"/>
        <v/>
      </c>
      <c r="K22" s="507"/>
      <c r="L22" s="507"/>
      <c r="M22" s="509"/>
      <c r="N22" s="508"/>
      <c r="O22" s="508"/>
      <c r="P22" s="546" t="str">
        <f t="shared" si="2"/>
        <v/>
      </c>
      <c r="Q22" s="507"/>
      <c r="R22" s="510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530"/>
      <c r="AX22" s="530"/>
      <c r="AY22" s="530"/>
      <c r="AZ22" s="530"/>
      <c r="BA22" s="530"/>
      <c r="BB22" s="530"/>
      <c r="BC22" s="530"/>
      <c r="BD22" s="530"/>
      <c r="BE22" s="530"/>
      <c r="BF22" s="530"/>
      <c r="BG22" s="530"/>
      <c r="BH22" s="530"/>
      <c r="BI22" s="530"/>
      <c r="BJ22" s="530"/>
      <c r="BK22" s="530"/>
      <c r="BL22" s="530"/>
      <c r="BM22" s="530"/>
      <c r="BN22" s="530"/>
      <c r="BO22" s="530"/>
      <c r="BP22" s="530"/>
      <c r="BQ22" s="530"/>
      <c r="BR22" s="530"/>
      <c r="BS22" s="530"/>
      <c r="BT22" s="530"/>
      <c r="BU22" s="530"/>
      <c r="BV22" s="530"/>
      <c r="BW22" s="530"/>
      <c r="BX22" s="530"/>
      <c r="BY22" s="530"/>
      <c r="BZ22" s="530"/>
      <c r="CA22" s="530"/>
      <c r="CB22" s="530"/>
      <c r="CC22" s="530"/>
      <c r="CD22" s="530"/>
      <c r="CE22" s="530"/>
      <c r="CF22" s="530"/>
    </row>
    <row r="23" spans="1:84" ht="12" customHeight="1" x14ac:dyDescent="0.25">
      <c r="A23" s="374">
        <v>6</v>
      </c>
      <c r="B23" s="375"/>
      <c r="C23" s="375"/>
      <c r="D23" s="547">
        <f t="shared" si="0"/>
        <v>0</v>
      </c>
      <c r="E23" s="547"/>
      <c r="F23" s="547"/>
      <c r="G23" s="548"/>
      <c r="H23" s="132"/>
      <c r="I23" s="132"/>
      <c r="J23" s="546" t="str">
        <f t="shared" si="1"/>
        <v/>
      </c>
      <c r="K23" s="507"/>
      <c r="L23" s="507"/>
      <c r="M23" s="509"/>
      <c r="N23" s="508"/>
      <c r="O23" s="508"/>
      <c r="P23" s="546" t="str">
        <f t="shared" si="2"/>
        <v/>
      </c>
      <c r="Q23" s="507"/>
      <c r="R23" s="510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530"/>
      <c r="AX23" s="530"/>
      <c r="AY23" s="530"/>
      <c r="AZ23" s="530"/>
      <c r="BA23" s="530"/>
      <c r="BB23" s="530"/>
      <c r="BC23" s="530"/>
      <c r="BD23" s="530"/>
      <c r="BE23" s="530"/>
      <c r="BF23" s="530"/>
      <c r="BG23" s="530"/>
      <c r="BH23" s="530"/>
      <c r="BI23" s="530"/>
      <c r="BJ23" s="530"/>
      <c r="BK23" s="530"/>
      <c r="BL23" s="530"/>
      <c r="BM23" s="530"/>
      <c r="BN23" s="530"/>
      <c r="BO23" s="530"/>
      <c r="BP23" s="530"/>
      <c r="BQ23" s="530"/>
      <c r="BR23" s="530"/>
      <c r="BS23" s="530"/>
      <c r="BT23" s="530"/>
      <c r="BU23" s="530"/>
      <c r="BV23" s="530"/>
      <c r="BW23" s="530"/>
      <c r="BX23" s="530"/>
      <c r="BY23" s="530"/>
      <c r="BZ23" s="530"/>
      <c r="CA23" s="530"/>
      <c r="CB23" s="530"/>
      <c r="CC23" s="530"/>
      <c r="CD23" s="530"/>
      <c r="CE23" s="530"/>
      <c r="CF23" s="530"/>
    </row>
    <row r="24" spans="1:84" ht="12" customHeight="1" x14ac:dyDescent="0.25">
      <c r="A24" s="374">
        <v>7</v>
      </c>
      <c r="B24" s="375"/>
      <c r="C24" s="375"/>
      <c r="D24" s="549">
        <f t="shared" si="0"/>
        <v>0</v>
      </c>
      <c r="E24" s="549"/>
      <c r="F24" s="549"/>
      <c r="G24" s="548"/>
      <c r="H24" s="132"/>
      <c r="I24" s="132"/>
      <c r="J24" s="546" t="str">
        <f t="shared" si="1"/>
        <v/>
      </c>
      <c r="K24" s="507"/>
      <c r="L24" s="507"/>
      <c r="M24" s="509"/>
      <c r="N24" s="508"/>
      <c r="O24" s="508"/>
      <c r="P24" s="546" t="str">
        <f t="shared" si="2"/>
        <v/>
      </c>
      <c r="Q24" s="507"/>
      <c r="R24" s="510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  <c r="BP24" s="530"/>
      <c r="BQ24" s="530"/>
      <c r="BR24" s="530"/>
      <c r="BS24" s="530"/>
      <c r="BT24" s="530"/>
      <c r="BU24" s="530"/>
      <c r="BV24" s="530"/>
      <c r="BW24" s="530"/>
      <c r="BX24" s="530"/>
      <c r="BY24" s="530"/>
      <c r="BZ24" s="530"/>
      <c r="CA24" s="530"/>
      <c r="CB24" s="530"/>
      <c r="CC24" s="530"/>
      <c r="CD24" s="530"/>
      <c r="CE24" s="530"/>
      <c r="CF24" s="530"/>
    </row>
    <row r="25" spans="1:84" ht="12" customHeight="1" x14ac:dyDescent="0.25">
      <c r="A25" s="374">
        <v>8</v>
      </c>
      <c r="B25" s="375"/>
      <c r="C25" s="375"/>
      <c r="D25" s="547">
        <f t="shared" si="0"/>
        <v>0</v>
      </c>
      <c r="E25" s="547"/>
      <c r="F25" s="547"/>
      <c r="G25" s="548"/>
      <c r="H25" s="132"/>
      <c r="I25" s="132"/>
      <c r="J25" s="546" t="str">
        <f t="shared" si="1"/>
        <v/>
      </c>
      <c r="K25" s="507"/>
      <c r="L25" s="507"/>
      <c r="M25" s="509"/>
      <c r="N25" s="508"/>
      <c r="O25" s="508"/>
      <c r="P25" s="546" t="str">
        <f t="shared" si="2"/>
        <v/>
      </c>
      <c r="Q25" s="507"/>
      <c r="R25" s="510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</row>
    <row r="26" spans="1:84" ht="12" customHeight="1" x14ac:dyDescent="0.25">
      <c r="A26" s="374">
        <v>9</v>
      </c>
      <c r="B26" s="375"/>
      <c r="C26" s="375"/>
      <c r="D26" s="547">
        <f t="shared" si="0"/>
        <v>0</v>
      </c>
      <c r="E26" s="547"/>
      <c r="F26" s="547"/>
      <c r="G26" s="548"/>
      <c r="H26" s="132"/>
      <c r="I26" s="132"/>
      <c r="J26" s="546" t="str">
        <f t="shared" si="1"/>
        <v/>
      </c>
      <c r="K26" s="507"/>
      <c r="L26" s="507"/>
      <c r="M26" s="509"/>
      <c r="N26" s="508"/>
      <c r="O26" s="508"/>
      <c r="P26" s="546" t="str">
        <f t="shared" si="2"/>
        <v/>
      </c>
      <c r="Q26" s="507"/>
      <c r="R26" s="510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</row>
    <row r="27" spans="1:84" ht="12" customHeight="1" thickBot="1" x14ac:dyDescent="0.3">
      <c r="A27" s="384">
        <v>10</v>
      </c>
      <c r="B27" s="207"/>
      <c r="C27" s="207"/>
      <c r="D27" s="550">
        <f t="shared" si="0"/>
        <v>0</v>
      </c>
      <c r="E27" s="550"/>
      <c r="F27" s="550"/>
      <c r="G27" s="551"/>
      <c r="H27" s="552"/>
      <c r="I27" s="552"/>
      <c r="J27" s="553" t="str">
        <f t="shared" si="1"/>
        <v/>
      </c>
      <c r="K27" s="554"/>
      <c r="L27" s="554"/>
      <c r="M27" s="555"/>
      <c r="N27" s="513"/>
      <c r="O27" s="513"/>
      <c r="P27" s="556" t="str">
        <f t="shared" si="2"/>
        <v/>
      </c>
      <c r="Q27" s="514"/>
      <c r="R27" s="557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</row>
    <row r="28" spans="1:84" ht="12.6" customHeight="1" thickTop="1" thickBot="1" x14ac:dyDescent="0.3">
      <c r="A28" s="558" t="s">
        <v>161</v>
      </c>
      <c r="B28" s="559"/>
      <c r="C28" s="559"/>
      <c r="D28" s="559"/>
      <c r="E28" s="559"/>
      <c r="F28" s="559"/>
      <c r="G28" s="560" t="s">
        <v>82</v>
      </c>
      <c r="H28" s="561"/>
      <c r="I28" s="561"/>
      <c r="J28" s="562" t="str">
        <f>IF(SUM(J18:L27)&lt;&gt;0,SUM(J18:L27),"")</f>
        <v/>
      </c>
      <c r="K28" s="418"/>
      <c r="L28" s="418"/>
      <c r="M28" s="563" t="s">
        <v>82</v>
      </c>
      <c r="N28" s="561"/>
      <c r="O28" s="561"/>
      <c r="P28" s="562" t="str">
        <f>IF(SUM(P18:R27)&lt;&gt;0,SUM(P18:R27),"")</f>
        <v/>
      </c>
      <c r="Q28" s="418"/>
      <c r="R28" s="564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  <c r="BP28" s="530"/>
      <c r="BQ28" s="530"/>
      <c r="BR28" s="530"/>
      <c r="BS28" s="530"/>
      <c r="BT28" s="53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</row>
    <row r="29" spans="1:84" ht="12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530"/>
      <c r="AX29" s="530"/>
      <c r="AY29" s="530"/>
      <c r="AZ29" s="530"/>
      <c r="BA29" s="530"/>
      <c r="BB29" s="530"/>
      <c r="BC29" s="530"/>
      <c r="BD29" s="530"/>
      <c r="BE29" s="530"/>
      <c r="BF29" s="530"/>
      <c r="BG29" s="530"/>
      <c r="BH29" s="530"/>
      <c r="BI29" s="530"/>
      <c r="BJ29" s="530"/>
      <c r="BK29" s="530"/>
      <c r="BL29" s="530"/>
      <c r="BM29" s="530"/>
      <c r="BN29" s="530"/>
      <c r="BO29" s="530"/>
      <c r="BP29" s="530"/>
      <c r="BQ29" s="530"/>
      <c r="BR29" s="530"/>
      <c r="BS29" s="530"/>
      <c r="BT29" s="530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</row>
    <row r="30" spans="1:84" ht="12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530"/>
      <c r="AX30" s="530"/>
      <c r="AY30" s="530"/>
      <c r="AZ30" s="530"/>
      <c r="BA30" s="530"/>
      <c r="BB30" s="530"/>
      <c r="BC30" s="530"/>
      <c r="BD30" s="530"/>
      <c r="BE30" s="530"/>
      <c r="BF30" s="530"/>
      <c r="BG30" s="530"/>
      <c r="BH30" s="530"/>
      <c r="BI30" s="530"/>
      <c r="BJ30" s="530"/>
      <c r="BK30" s="530"/>
      <c r="BL30" s="530"/>
      <c r="BM30" s="530"/>
      <c r="BN30" s="530"/>
      <c r="BO30" s="530"/>
      <c r="BP30" s="530"/>
      <c r="BQ30" s="530"/>
      <c r="BR30" s="530"/>
      <c r="BS30" s="530"/>
      <c r="BT30" s="530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</row>
    <row r="31" spans="1:84" ht="12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530"/>
      <c r="AX31" s="530"/>
      <c r="AY31" s="530"/>
      <c r="AZ31" s="530"/>
      <c r="BA31" s="530"/>
      <c r="BB31" s="530"/>
      <c r="BC31" s="530"/>
      <c r="BD31" s="530"/>
      <c r="BE31" s="530"/>
      <c r="BF31" s="530"/>
      <c r="BG31" s="530"/>
      <c r="BH31" s="530"/>
      <c r="BI31" s="530"/>
      <c r="BJ31" s="530"/>
      <c r="BK31" s="530"/>
      <c r="BL31" s="530"/>
      <c r="BM31" s="530"/>
      <c r="BN31" s="530"/>
      <c r="BO31" s="530"/>
      <c r="BP31" s="530"/>
      <c r="BQ31" s="530"/>
      <c r="BR31" s="530"/>
      <c r="BS31" s="530"/>
      <c r="BT31" s="530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</row>
    <row r="32" spans="1:84" ht="12" customHeight="1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530"/>
      <c r="AX32" s="530"/>
      <c r="AY32" s="530"/>
      <c r="AZ32" s="530"/>
      <c r="BA32" s="530"/>
      <c r="BB32" s="530"/>
      <c r="BC32" s="530"/>
      <c r="BD32" s="530"/>
      <c r="BE32" s="530"/>
      <c r="BF32" s="530"/>
      <c r="BG32" s="530"/>
      <c r="BH32" s="530"/>
      <c r="BI32" s="530"/>
      <c r="BJ32" s="530"/>
      <c r="BK32" s="530"/>
      <c r="BL32" s="530"/>
      <c r="BM32" s="530"/>
      <c r="BN32" s="530"/>
      <c r="BO32" s="530"/>
      <c r="BP32" s="530"/>
      <c r="BQ32" s="530"/>
      <c r="BR32" s="530"/>
      <c r="BS32" s="530"/>
      <c r="BT32" s="530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</row>
    <row r="33" spans="1:84" ht="12" customHeight="1" x14ac:dyDescent="0.25">
      <c r="B33" s="15" t="s">
        <v>109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26" t="s">
        <v>163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428"/>
      <c r="AQ33" s="429"/>
      <c r="AR33" s="429"/>
      <c r="AS33" s="429"/>
      <c r="AT33" s="430" t="s">
        <v>29</v>
      </c>
      <c r="AU33" s="430"/>
      <c r="AV33" s="431"/>
      <c r="AW33" s="530"/>
      <c r="AX33" s="526" t="s">
        <v>182</v>
      </c>
      <c r="AY33" s="526"/>
      <c r="AZ33" s="526"/>
      <c r="BA33" s="526"/>
      <c r="BB33" s="526"/>
      <c r="BC33" s="526"/>
      <c r="BD33" s="526"/>
      <c r="BE33" s="526"/>
      <c r="BF33" s="526"/>
      <c r="BG33" s="526"/>
      <c r="BH33" s="526"/>
      <c r="BI33" s="526"/>
      <c r="BJ33" s="526"/>
      <c r="BK33" s="526"/>
      <c r="BL33" s="526"/>
      <c r="BM33" s="526"/>
      <c r="BN33" s="526"/>
      <c r="BO33" s="526"/>
      <c r="BP33" s="526"/>
      <c r="BQ33" s="526"/>
      <c r="BR33" s="526"/>
      <c r="BS33" s="526"/>
      <c r="BT33" s="526"/>
      <c r="BU33" s="526"/>
      <c r="BV33" s="526"/>
      <c r="BW33" s="526"/>
      <c r="BX33" s="526"/>
      <c r="BY33" s="526"/>
      <c r="BZ33" s="527"/>
      <c r="CA33" s="530"/>
      <c r="CB33" s="530"/>
      <c r="CC33" s="530"/>
      <c r="CD33" s="530"/>
      <c r="CE33" s="530"/>
      <c r="CF33" s="530"/>
    </row>
    <row r="34" spans="1:84" ht="12" customHeight="1" x14ac:dyDescent="0.25">
      <c r="A34" s="565"/>
      <c r="B34" s="565"/>
      <c r="C34" s="565"/>
      <c r="D34" s="565"/>
      <c r="E34" s="565"/>
      <c r="F34" s="565"/>
      <c r="G34" s="565"/>
      <c r="H34" s="565"/>
      <c r="I34" s="565"/>
      <c r="J34" s="565"/>
      <c r="K34" s="565"/>
      <c r="L34" s="565"/>
      <c r="M34" s="565"/>
      <c r="N34" s="565"/>
      <c r="O34" s="565"/>
      <c r="P34" s="565"/>
      <c r="Q34" s="565"/>
      <c r="R34" s="565"/>
      <c r="S34" s="565"/>
      <c r="T34" s="565"/>
      <c r="U34" s="565"/>
      <c r="V34" s="565"/>
      <c r="W34" s="565"/>
      <c r="X34" s="565"/>
      <c r="Y34" s="565"/>
      <c r="Z34" s="565"/>
      <c r="AA34" s="565"/>
      <c r="AB34" s="565"/>
      <c r="AC34" s="565"/>
      <c r="AD34" s="565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530"/>
      <c r="AX34" s="526"/>
      <c r="AY34" s="526"/>
      <c r="AZ34" s="526"/>
      <c r="BA34" s="526"/>
      <c r="BB34" s="526"/>
      <c r="BC34" s="526"/>
      <c r="BD34" s="526"/>
      <c r="BE34" s="526"/>
      <c r="BF34" s="526"/>
      <c r="BG34" s="526"/>
      <c r="BH34" s="526"/>
      <c r="BI34" s="526"/>
      <c r="BJ34" s="526"/>
      <c r="BK34" s="526"/>
      <c r="BL34" s="526"/>
      <c r="BM34" s="526"/>
      <c r="BN34" s="526"/>
      <c r="BO34" s="526"/>
      <c r="BP34" s="526"/>
      <c r="BQ34" s="526"/>
      <c r="BR34" s="526"/>
      <c r="BS34" s="526"/>
      <c r="BT34" s="526"/>
      <c r="BU34" s="526"/>
      <c r="BV34" s="526"/>
      <c r="BW34" s="526"/>
      <c r="BX34" s="526"/>
      <c r="BY34" s="526"/>
      <c r="BZ34" s="527"/>
      <c r="CA34" s="530"/>
      <c r="CB34" s="530"/>
      <c r="CC34" s="530"/>
      <c r="CD34" s="530"/>
      <c r="CE34" s="530"/>
      <c r="CF34" s="530"/>
    </row>
    <row r="35" spans="1:84" ht="12" customHeight="1" x14ac:dyDescent="0.25">
      <c r="A35" s="565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5"/>
      <c r="P35" s="565"/>
      <c r="Q35" s="565"/>
      <c r="R35" s="565"/>
      <c r="S35" s="565"/>
      <c r="T35" s="565"/>
      <c r="U35" s="565"/>
      <c r="V35" s="565"/>
      <c r="W35" s="565"/>
      <c r="X35" s="565"/>
      <c r="Y35" s="565"/>
      <c r="Z35" s="565"/>
      <c r="AA35" s="565"/>
      <c r="AB35" s="565"/>
      <c r="AC35" s="565"/>
      <c r="AD35" s="565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>
        <f>SUM(J28,P28)</f>
        <v>0</v>
      </c>
      <c r="AQ35" s="440"/>
      <c r="AR35" s="440"/>
      <c r="AS35" s="440"/>
      <c r="AT35" s="66" t="s">
        <v>145</v>
      </c>
      <c r="AU35" s="66"/>
      <c r="AV35" s="438"/>
      <c r="AW35" s="530"/>
      <c r="AX35" s="526" t="s">
        <v>183</v>
      </c>
      <c r="AY35" s="526"/>
      <c r="AZ35" s="526"/>
      <c r="BA35" s="526"/>
      <c r="BB35" s="526"/>
      <c r="BC35" s="526"/>
      <c r="BD35" s="526"/>
      <c r="BE35" s="526"/>
      <c r="BF35" s="526"/>
      <c r="BG35" s="526"/>
      <c r="BH35" s="526"/>
      <c r="BI35" s="526"/>
      <c r="BJ35" s="526"/>
      <c r="BK35" s="526"/>
      <c r="BL35" s="526"/>
      <c r="BM35" s="526"/>
      <c r="BN35" s="526"/>
      <c r="BO35" s="526"/>
      <c r="BP35" s="526"/>
      <c r="BQ35" s="526"/>
      <c r="BR35" s="526"/>
      <c r="BS35" s="526"/>
      <c r="BT35" s="526"/>
      <c r="BU35" s="526"/>
      <c r="BV35" s="526"/>
      <c r="BW35" s="526"/>
      <c r="BX35" s="526"/>
      <c r="BY35" s="526"/>
      <c r="BZ35" s="527"/>
      <c r="CA35" s="530"/>
      <c r="CB35" s="530"/>
      <c r="CC35" s="530"/>
      <c r="CD35" s="530"/>
      <c r="CE35" s="530"/>
      <c r="CF35" s="530"/>
    </row>
    <row r="36" spans="1:84" ht="12" customHeight="1" x14ac:dyDescent="0.25">
      <c r="A36" s="565"/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/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39">
        <f>COUNT(G18:I27,M18:O27)</f>
        <v>0</v>
      </c>
      <c r="AQ36" s="440"/>
      <c r="AR36" s="440"/>
      <c r="AS36" s="440"/>
      <c r="AT36" s="66"/>
      <c r="AU36" s="66"/>
      <c r="AV36" s="438"/>
      <c r="AW36" s="530"/>
      <c r="AX36" s="526"/>
      <c r="AY36" s="526"/>
      <c r="AZ36" s="526"/>
      <c r="BA36" s="526"/>
      <c r="BB36" s="526"/>
      <c r="BC36" s="526"/>
      <c r="BD36" s="526"/>
      <c r="BE36" s="526"/>
      <c r="BF36" s="526"/>
      <c r="BG36" s="526"/>
      <c r="BH36" s="526"/>
      <c r="BI36" s="526"/>
      <c r="BJ36" s="526"/>
      <c r="BK36" s="526"/>
      <c r="BL36" s="526"/>
      <c r="BM36" s="526"/>
      <c r="BN36" s="526"/>
      <c r="BO36" s="526"/>
      <c r="BP36" s="526"/>
      <c r="BQ36" s="526"/>
      <c r="BR36" s="526"/>
      <c r="BS36" s="526"/>
      <c r="BT36" s="526"/>
      <c r="BU36" s="526"/>
      <c r="BV36" s="526"/>
      <c r="BW36" s="526"/>
      <c r="BX36" s="526"/>
      <c r="BY36" s="526"/>
      <c r="BZ36" s="527"/>
      <c r="CA36" s="530"/>
      <c r="CB36" s="530"/>
      <c r="CC36" s="530"/>
      <c r="CD36" s="530"/>
      <c r="CE36" s="530"/>
      <c r="CF36" s="530"/>
    </row>
    <row r="37" spans="1:84" ht="12" customHeight="1" x14ac:dyDescent="0.25">
      <c r="A37" s="565"/>
      <c r="B37" s="565"/>
      <c r="C37" s="565"/>
      <c r="D37" s="565"/>
      <c r="E37" s="565"/>
      <c r="F37" s="565"/>
      <c r="G37" s="565"/>
      <c r="H37" s="565"/>
      <c r="I37" s="565"/>
      <c r="J37" s="565"/>
      <c r="K37" s="565"/>
      <c r="L37" s="565"/>
      <c r="M37" s="565"/>
      <c r="N37" s="565"/>
      <c r="O37" s="565"/>
      <c r="P37" s="565"/>
      <c r="Q37" s="565"/>
      <c r="R37" s="565"/>
      <c r="S37" s="565"/>
      <c r="T37" s="565"/>
      <c r="U37" s="565"/>
      <c r="V37" s="565"/>
      <c r="W37" s="565"/>
      <c r="X37" s="565"/>
      <c r="Y37" s="565"/>
      <c r="Z37" s="565"/>
      <c r="AA37" s="565"/>
      <c r="AB37" s="565"/>
      <c r="AC37" s="565"/>
      <c r="AD37" s="565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IFERROR(AP35/AP36,"")</f>
        <v/>
      </c>
      <c r="AQ37" s="440"/>
      <c r="AR37" s="440"/>
      <c r="AS37" s="440"/>
      <c r="AT37" s="66" t="s">
        <v>145</v>
      </c>
      <c r="AU37" s="66"/>
      <c r="AV37" s="438"/>
      <c r="AW37" s="530"/>
      <c r="AX37" s="528" t="s">
        <v>184</v>
      </c>
      <c r="AY37" s="528"/>
      <c r="AZ37" s="528"/>
      <c r="BA37" s="528"/>
      <c r="BB37" s="528"/>
      <c r="BC37" s="528"/>
      <c r="BD37" s="528"/>
      <c r="BE37" s="528"/>
      <c r="BF37" s="528"/>
      <c r="BG37" s="528"/>
      <c r="BH37" s="528"/>
      <c r="BI37" s="528"/>
      <c r="BJ37" s="528"/>
      <c r="BK37" s="528"/>
      <c r="BL37" s="528"/>
      <c r="BM37" s="528"/>
      <c r="BN37" s="528"/>
      <c r="BO37" s="528"/>
      <c r="BP37" s="528"/>
      <c r="BQ37" s="528"/>
      <c r="BR37" s="528"/>
      <c r="BS37" s="528"/>
      <c r="BT37" s="528"/>
      <c r="BU37" s="528"/>
      <c r="BV37" s="528"/>
      <c r="BW37" s="528"/>
      <c r="BX37" s="528"/>
      <c r="BY37" s="528"/>
      <c r="BZ37" s="528"/>
      <c r="CA37" s="530"/>
      <c r="CB37" s="530"/>
      <c r="CC37" s="530"/>
      <c r="CD37" s="530"/>
      <c r="CE37" s="530"/>
      <c r="CF37" s="530"/>
    </row>
    <row r="38" spans="1:84" ht="12" customHeight="1" x14ac:dyDescent="0.25">
      <c r="A38" s="565"/>
      <c r="B38" s="565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565"/>
      <c r="R38" s="565"/>
      <c r="S38" s="565"/>
      <c r="T38" s="565"/>
      <c r="U38" s="565"/>
      <c r="V38" s="565"/>
      <c r="W38" s="565"/>
      <c r="X38" s="565"/>
      <c r="Y38" s="565"/>
      <c r="Z38" s="565"/>
      <c r="AA38" s="565"/>
      <c r="AB38" s="565"/>
      <c r="AC38" s="565"/>
      <c r="AD38" s="565"/>
      <c r="AE38" s="15"/>
      <c r="AF38" s="65" t="s">
        <v>169</v>
      </c>
      <c r="AG38" s="66"/>
      <c r="AH38" s="66"/>
      <c r="AI38" s="66"/>
      <c r="AJ38" s="66"/>
      <c r="AK38" s="66"/>
      <c r="AL38" s="66"/>
      <c r="AM38" s="66"/>
      <c r="AN38" s="66"/>
      <c r="AO38" s="67"/>
      <c r="AP38" s="133"/>
      <c r="AQ38" s="447"/>
      <c r="AR38" s="447"/>
      <c r="AS38" s="447"/>
      <c r="AT38" s="447"/>
      <c r="AU38" s="447"/>
      <c r="AV38" s="448"/>
      <c r="AW38" s="530"/>
      <c r="AX38" s="527" t="s">
        <v>185</v>
      </c>
      <c r="AY38" s="527"/>
      <c r="AZ38" s="527"/>
      <c r="BA38" s="527"/>
      <c r="BB38" s="527"/>
      <c r="BC38" s="527"/>
      <c r="BD38" s="527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30"/>
      <c r="CB38" s="530"/>
      <c r="CC38" s="530"/>
      <c r="CD38" s="530"/>
      <c r="CE38" s="530"/>
      <c r="CF38" s="530"/>
    </row>
    <row r="39" spans="1:84" ht="12" customHeight="1" x14ac:dyDescent="0.25">
      <c r="A39" s="565"/>
      <c r="B39" s="565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565"/>
      <c r="R39" s="565"/>
      <c r="S39" s="565"/>
      <c r="T39" s="565"/>
      <c r="U39" s="565"/>
      <c r="V39" s="565"/>
      <c r="W39" s="565"/>
      <c r="X39" s="565"/>
      <c r="Y39" s="565"/>
      <c r="Z39" s="565"/>
      <c r="AA39" s="565"/>
      <c r="AB39" s="565"/>
      <c r="AC39" s="565"/>
      <c r="AD39" s="565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>
        <f>IF(OR(AP38&lt;&gt;0,AP38&lt;&gt;""),L13*IF(AP38&lt;&gt;"N/A",AP38,1),L13)</f>
        <v>0</v>
      </c>
      <c r="AQ39" s="450"/>
      <c r="AR39" s="450"/>
      <c r="AS39" s="450"/>
      <c r="AT39" s="66" t="s">
        <v>144</v>
      </c>
      <c r="AU39" s="66"/>
      <c r="AV39" s="438"/>
      <c r="AW39" s="530"/>
      <c r="AX39" s="530"/>
      <c r="AY39" s="530"/>
      <c r="AZ39" s="530"/>
      <c r="BA39" s="530"/>
      <c r="BB39" s="530"/>
      <c r="BC39" s="530"/>
      <c r="BD39" s="530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</row>
    <row r="40" spans="1:84" ht="12" customHeight="1" thickBot="1" x14ac:dyDescent="0.3">
      <c r="A40" s="565"/>
      <c r="B40" s="565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565"/>
      <c r="R40" s="565"/>
      <c r="S40" s="565"/>
      <c r="T40" s="565"/>
      <c r="U40" s="565"/>
      <c r="V40" s="565"/>
      <c r="W40" s="565"/>
      <c r="X40" s="565"/>
      <c r="Y40" s="565"/>
      <c r="Z40" s="565"/>
      <c r="AA40" s="565"/>
      <c r="AB40" s="565"/>
      <c r="AC40" s="565"/>
      <c r="AD40" s="565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530"/>
      <c r="AX40" s="530"/>
      <c r="AY40" s="530"/>
      <c r="AZ40" s="530"/>
      <c r="BA40" s="530"/>
      <c r="BB40" s="530"/>
      <c r="BC40" s="530"/>
      <c r="BD40" s="530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</row>
    <row r="41" spans="1:84" ht="12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530"/>
      <c r="AX41" s="530"/>
      <c r="AY41" s="530"/>
      <c r="AZ41" s="530"/>
      <c r="BA41" s="530"/>
      <c r="BB41" s="530"/>
      <c r="BC41" s="530"/>
      <c r="BD41" s="530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</row>
    <row r="42" spans="1:84" ht="12" customHeight="1" x14ac:dyDescent="0.25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530"/>
      <c r="AX42" s="530"/>
      <c r="AY42" s="530"/>
      <c r="AZ42" s="530"/>
      <c r="BA42" s="530"/>
      <c r="BB42" s="530"/>
      <c r="BC42" s="530"/>
      <c r="BD42" s="530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179" priority="15">
      <formula>LEN(TRIM(C5))=0</formula>
    </cfRule>
  </conditionalFormatting>
  <conditionalFormatting sqref="AP38:AV38">
    <cfRule type="containsBlanks" dxfId="178" priority="14">
      <formula>LEN(TRIM(AP38))=0</formula>
    </cfRule>
  </conditionalFormatting>
  <conditionalFormatting sqref="A19:C27 G19:R27">
    <cfRule type="expression" dxfId="177" priority="13">
      <formula>AND(OR($C$13=5,$C$13&lt;5),$C$13&lt;&gt;"")</formula>
    </cfRule>
  </conditionalFormatting>
  <conditionalFormatting sqref="A24:C27 G24:R27">
    <cfRule type="expression" dxfId="176" priority="12">
      <formula>AND($C$13&gt;5,$C$13&lt;10)</formula>
    </cfRule>
  </conditionalFormatting>
  <conditionalFormatting sqref="A26:C27 G26:R27">
    <cfRule type="expression" dxfId="175" priority="11">
      <formula>AND(OR($C$13&gt;10,$C$13=10),OR($C$13&lt;12,$C$13=12))</formula>
    </cfRule>
  </conditionalFormatting>
  <conditionalFormatting sqref="D24:F27">
    <cfRule type="expression" dxfId="174" priority="10">
      <formula>AND(OR($C$13=5,$C$13&lt;5),$C$13&lt;&gt;"")</formula>
    </cfRule>
  </conditionalFormatting>
  <conditionalFormatting sqref="D24:F27">
    <cfRule type="expression" dxfId="173" priority="9">
      <formula>AND($C$13&gt;5,$C$13&lt;10)</formula>
    </cfRule>
  </conditionalFormatting>
  <conditionalFormatting sqref="D26:F27">
    <cfRule type="expression" dxfId="172" priority="8">
      <formula>AND(OR($C$13&gt;10,$C$13=10),OR($C$13&lt;12,$C$13=12))</formula>
    </cfRule>
  </conditionalFormatting>
  <conditionalFormatting sqref="D19:F23">
    <cfRule type="expression" dxfId="171" priority="7">
      <formula>AND(OR($C$13=5,$C$13&lt;5),$C$13&lt;&gt;"")</formula>
    </cfRule>
  </conditionalFormatting>
  <conditionalFormatting sqref="AB16:AD16">
    <cfRule type="containsBlanks" dxfId="170" priority="5">
      <formula>LEN(TRIM(AB16))=0</formula>
    </cfRule>
  </conditionalFormatting>
  <conditionalFormatting sqref="T16">
    <cfRule type="containsBlanks" dxfId="169" priority="6">
      <formula>LEN(TRIM(T16))=0</formula>
    </cfRule>
  </conditionalFormatting>
  <conditionalFormatting sqref="AB16:AE16">
    <cfRule type="expression" dxfId="168" priority="3">
      <formula>$T$16="FIXED SPEED"</formula>
    </cfRule>
    <cfRule type="expression" dxfId="167" priority="4">
      <formula>$X$40="FIXED SPEED"</formula>
    </cfRule>
  </conditionalFormatting>
  <conditionalFormatting sqref="AX13:BG13">
    <cfRule type="notContainsBlanks" dxfId="166" priority="2">
      <formula>LEN(TRIM(AX13))&gt;0</formula>
    </cfRule>
  </conditionalFormatting>
  <conditionalFormatting sqref="BE9:BE10">
    <cfRule type="containsBlanks" dxfId="165" priority="1">
      <formula>LEN(TRIM(BE9))=0</formula>
    </cfRule>
  </conditionalFormatting>
  <dataValidations count="4">
    <dataValidation type="list" allowBlank="1" showInputMessage="1" showErrorMessage="1" sqref="T16" xr:uid="{9ED8F80C-96BC-438A-9293-D7471BECD576}">
      <formula1>"VFD SETTING, ECM SETTING, FIXED SPEED"</formula1>
    </dataValidation>
    <dataValidation type="list" allowBlank="1" showInputMessage="1" showErrorMessage="1" sqref="AD16:AE16" xr:uid="{862F0182-2D02-4A88-A5F2-158A09092BE5}">
      <formula1>"Hz, %"</formula1>
    </dataValidation>
    <dataValidation type="list" allowBlank="1" showInputMessage="1" sqref="AP38:AV38" xr:uid="{7296E054-9227-4C4F-AF6F-513C42D0F27B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B6A8B170-925A-4431-8ED0-BF6A85CC03D0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DBDB-AD58-413A-8943-02AF656240D1}">
  <sheetPr codeName="Sheet7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3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4" t="s">
        <v>1</v>
      </c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</row>
    <row r="2" spans="1:85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</row>
    <row r="3" spans="1:85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</row>
    <row r="4" spans="1:85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</row>
    <row r="5" spans="1:85" ht="12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7" t="s">
        <v>190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</row>
    <row r="6" spans="1:85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</row>
    <row r="7" spans="1:85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</row>
    <row r="8" spans="1:85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</row>
    <row r="9" spans="1:85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17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</row>
    <row r="10" spans="1:85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</row>
    <row r="11" spans="1:85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17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</row>
    <row r="12" spans="1:85" ht="12.75" customHeight="1" thickTop="1" thickBot="1" x14ac:dyDescent="0.3">
      <c r="A12" s="341" t="s">
        <v>137</v>
      </c>
      <c r="B12" s="342"/>
      <c r="C12" s="342"/>
      <c r="D12" s="342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17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</row>
    <row r="13" spans="1:85" ht="12" customHeight="1" thickTop="1" thickBot="1" x14ac:dyDescent="0.3">
      <c r="A13" s="88" t="s">
        <v>141</v>
      </c>
      <c r="B13" s="90"/>
      <c r="C13" s="347" t="s">
        <v>142</v>
      </c>
      <c r="D13" s="348"/>
      <c r="E13" s="348"/>
      <c r="F13" s="348"/>
      <c r="G13" s="347" t="s">
        <v>143</v>
      </c>
      <c r="H13" s="348"/>
      <c r="I13" s="348"/>
      <c r="J13" s="349"/>
      <c r="K13" s="350" t="s">
        <v>144</v>
      </c>
      <c r="L13" s="89"/>
      <c r="M13" s="89"/>
      <c r="N13" s="351" t="str">
        <f>IF(AND(D13&lt;&gt;0,H13&lt;&gt;0),D13*H13/144,"")</f>
        <v/>
      </c>
      <c r="O13" s="351"/>
      <c r="P13" s="352"/>
      <c r="Q13" s="350" t="s">
        <v>145</v>
      </c>
      <c r="R13" s="89"/>
      <c r="S13" s="89"/>
      <c r="T13" s="353" t="str">
        <f>IFERROR(ROUND((AB13/N13),2),"")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/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17"/>
      <c r="AX13" s="358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9"/>
      <c r="AZ13" s="359"/>
      <c r="BA13" s="359"/>
      <c r="BB13" s="359"/>
      <c r="BC13" s="359"/>
      <c r="BD13" s="359"/>
      <c r="BE13" s="359"/>
      <c r="BF13" s="359"/>
      <c r="BG13" s="360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</row>
    <row r="14" spans="1:85" ht="12" customHeight="1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361"/>
    </row>
    <row r="15" spans="1:85" s="362" customFormat="1" ht="12" customHeight="1" thickBo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240" t="s">
        <v>146</v>
      </c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15"/>
      <c r="AG15" s="41" t="s">
        <v>147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3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5" ht="12.75" customHeight="1" thickTop="1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363"/>
      <c r="U16" s="364"/>
      <c r="V16" s="364"/>
      <c r="W16" s="364"/>
      <c r="X16" s="364"/>
      <c r="Y16" s="364"/>
      <c r="Z16" s="364"/>
      <c r="AA16" s="364"/>
      <c r="AB16" s="256"/>
      <c r="AC16" s="257"/>
      <c r="AD16" s="258"/>
      <c r="AE16" s="259"/>
      <c r="AF16" s="15"/>
      <c r="AG16" s="365" t="s">
        <v>148</v>
      </c>
      <c r="AH16" s="366"/>
      <c r="AI16" s="366"/>
      <c r="AJ16" s="366"/>
      <c r="AK16" s="366"/>
      <c r="AL16" s="367" t="s">
        <v>149</v>
      </c>
      <c r="AM16" s="367"/>
      <c r="AN16" s="367"/>
      <c r="AO16" s="367"/>
      <c r="AP16" s="367"/>
      <c r="AQ16" s="367"/>
      <c r="AR16" s="367"/>
      <c r="AS16" s="367"/>
      <c r="AT16" s="367"/>
      <c r="AU16" s="367"/>
      <c r="AV16" s="368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</row>
    <row r="17" spans="1:84" ht="12" customHeight="1" thickBo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</row>
    <row r="18" spans="1:84" ht="12" customHeight="1" x14ac:dyDescent="0.25">
      <c r="A18" s="369" t="s">
        <v>150</v>
      </c>
      <c r="B18" s="370"/>
      <c r="C18" s="370"/>
      <c r="D18" s="370"/>
      <c r="E18" s="370"/>
      <c r="F18" s="370"/>
      <c r="G18" s="370"/>
      <c r="H18" s="370"/>
      <c r="I18" s="370"/>
      <c r="J18" s="370"/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0"/>
      <c r="V18" s="370"/>
      <c r="W18" s="370"/>
      <c r="X18" s="370"/>
      <c r="Y18" s="370"/>
      <c r="Z18" s="370"/>
      <c r="AA18" s="370"/>
      <c r="AB18" s="370"/>
      <c r="AC18" s="370"/>
      <c r="AD18" s="370"/>
      <c r="AE18" s="370"/>
      <c r="AF18" s="370"/>
      <c r="AG18" s="370"/>
      <c r="AH18" s="370"/>
      <c r="AI18" s="370"/>
      <c r="AJ18" s="370"/>
      <c r="AK18" s="370"/>
      <c r="AL18" s="370"/>
      <c r="AM18" s="370"/>
      <c r="AN18" s="370"/>
      <c r="AO18" s="370"/>
      <c r="AP18" s="370"/>
      <c r="AQ18" s="370"/>
      <c r="AR18" s="370"/>
      <c r="AS18" s="370"/>
      <c r="AT18" s="370"/>
      <c r="AU18" s="370"/>
      <c r="AV18" s="371"/>
      <c r="AW18" s="17"/>
      <c r="AX18" s="243" t="s">
        <v>151</v>
      </c>
      <c r="AY18" s="372"/>
      <c r="AZ18" s="372"/>
      <c r="BA18" s="372"/>
      <c r="BB18" s="372"/>
      <c r="BC18" s="372"/>
      <c r="BD18" s="372"/>
      <c r="BE18" s="372"/>
      <c r="BF18" s="373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</row>
    <row r="19" spans="1:84" ht="12" customHeight="1" thickBot="1" x14ac:dyDescent="0.3">
      <c r="A19" s="374" t="s">
        <v>152</v>
      </c>
      <c r="B19" s="375"/>
      <c r="C19" s="375"/>
      <c r="D19" s="375"/>
      <c r="E19" s="375"/>
      <c r="F19" s="376"/>
      <c r="G19" s="377">
        <v>1</v>
      </c>
      <c r="H19" s="377"/>
      <c r="I19" s="377"/>
      <c r="J19" s="378">
        <v>2</v>
      </c>
      <c r="K19" s="377"/>
      <c r="L19" s="377"/>
      <c r="M19" s="378">
        <v>3</v>
      </c>
      <c r="N19" s="377"/>
      <c r="O19" s="377"/>
      <c r="P19" s="378">
        <v>4</v>
      </c>
      <c r="Q19" s="377"/>
      <c r="R19" s="377"/>
      <c r="S19" s="378">
        <v>5</v>
      </c>
      <c r="T19" s="377"/>
      <c r="U19" s="377"/>
      <c r="V19" s="378">
        <v>6</v>
      </c>
      <c r="W19" s="377"/>
      <c r="X19" s="377"/>
      <c r="Y19" s="378">
        <v>7</v>
      </c>
      <c r="Z19" s="377"/>
      <c r="AA19" s="377"/>
      <c r="AB19" s="378">
        <v>8</v>
      </c>
      <c r="AC19" s="377"/>
      <c r="AD19" s="377"/>
      <c r="AE19" s="378">
        <v>9</v>
      </c>
      <c r="AF19" s="377"/>
      <c r="AG19" s="377"/>
      <c r="AH19" s="378">
        <v>10</v>
      </c>
      <c r="AI19" s="377"/>
      <c r="AJ19" s="377"/>
      <c r="AK19" s="378">
        <v>11</v>
      </c>
      <c r="AL19" s="377"/>
      <c r="AM19" s="377"/>
      <c r="AN19" s="378">
        <v>12</v>
      </c>
      <c r="AO19" s="377"/>
      <c r="AP19" s="377"/>
      <c r="AQ19" s="378">
        <v>13</v>
      </c>
      <c r="AR19" s="377"/>
      <c r="AS19" s="377"/>
      <c r="AT19" s="378">
        <v>14</v>
      </c>
      <c r="AU19" s="377"/>
      <c r="AV19" s="379"/>
      <c r="AW19" s="17"/>
      <c r="AX19" s="380"/>
      <c r="AY19" s="381"/>
      <c r="AZ19" s="381"/>
      <c r="BA19" s="381"/>
      <c r="BB19" s="381"/>
      <c r="BC19" s="381"/>
      <c r="BD19" s="381"/>
      <c r="BE19" s="381"/>
      <c r="BF19" s="382"/>
      <c r="BG19" s="17"/>
      <c r="BH19" s="17"/>
      <c r="BI19" s="383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</row>
    <row r="20" spans="1:84" ht="12" customHeight="1" thickTop="1" thickBot="1" x14ac:dyDescent="0.3">
      <c r="A20" s="384" t="s">
        <v>153</v>
      </c>
      <c r="B20" s="207"/>
      <c r="C20" s="207"/>
      <c r="D20" s="207" t="s">
        <v>154</v>
      </c>
      <c r="E20" s="207"/>
      <c r="F20" s="385"/>
      <c r="G20" s="386">
        <f>IFERROR(IF(BD20&lt;12,BD20/2,6),"")</f>
        <v>6</v>
      </c>
      <c r="H20" s="386"/>
      <c r="I20" s="386"/>
      <c r="J20" s="387" t="str">
        <f>IFERROR(IF(J19&lt;=$BD$21,G20+$BD$22,""),"")</f>
        <v/>
      </c>
      <c r="K20" s="386"/>
      <c r="L20" s="386"/>
      <c r="M20" s="387" t="str">
        <f>IFERROR(IF(M19&lt;=$BD$21,J20+$BD$22,""),"")</f>
        <v/>
      </c>
      <c r="N20" s="386"/>
      <c r="O20" s="386"/>
      <c r="P20" s="387" t="str">
        <f>IFERROR(IF(P19&lt;=$BD$21,M20+$BD$22,""),"")</f>
        <v/>
      </c>
      <c r="Q20" s="386"/>
      <c r="R20" s="386"/>
      <c r="S20" s="387" t="str">
        <f>IFERROR(IF(S19&lt;=$BD$21,P20+$BD$22,""),"")</f>
        <v/>
      </c>
      <c r="T20" s="386"/>
      <c r="U20" s="386"/>
      <c r="V20" s="387" t="str">
        <f>IFERROR(IF(V19&lt;=$BD$21,S20+$BD$22,""),"")</f>
        <v/>
      </c>
      <c r="W20" s="386"/>
      <c r="X20" s="386"/>
      <c r="Y20" s="387" t="str">
        <f>IFERROR(IF(Y19&lt;=$BD$21,V20+$BD$22,""),"")</f>
        <v/>
      </c>
      <c r="Z20" s="386"/>
      <c r="AA20" s="386"/>
      <c r="AB20" s="387" t="str">
        <f>IFERROR(IF(AB19&lt;=$BD$21,Y20+$BD$22,""),"")</f>
        <v/>
      </c>
      <c r="AC20" s="386"/>
      <c r="AD20" s="386"/>
      <c r="AE20" s="387" t="str">
        <f>IFERROR(IF(AE19&lt;=$BD$21,AB20+$BD$22,""),"")</f>
        <v/>
      </c>
      <c r="AF20" s="386"/>
      <c r="AG20" s="386"/>
      <c r="AH20" s="387" t="str">
        <f>IFERROR(IF(AH19&lt;=$BD$21,AE20+$BD$22,""),"")</f>
        <v/>
      </c>
      <c r="AI20" s="386"/>
      <c r="AJ20" s="386"/>
      <c r="AK20" s="387" t="str">
        <f>IFERROR(IF(AK19&lt;=$BD$21,AH20+$BD$22,""),"")</f>
        <v/>
      </c>
      <c r="AL20" s="386"/>
      <c r="AM20" s="386"/>
      <c r="AN20" s="387" t="str">
        <f>IFERROR(IF(AN19&lt;=$BD$21,AK20+$BD$22,""),"")</f>
        <v/>
      </c>
      <c r="AO20" s="386"/>
      <c r="AP20" s="386"/>
      <c r="AQ20" s="387" t="str">
        <f>IFERROR(IF(AQ19&lt;=$BD$21,AN20+$BD$22,""),"")</f>
        <v/>
      </c>
      <c r="AR20" s="386"/>
      <c r="AS20" s="386"/>
      <c r="AT20" s="387" t="str">
        <f>IFERROR(IF(AT19&lt;=$BD$21,AQ20+$BD$22,""),"")</f>
        <v/>
      </c>
      <c r="AU20" s="386"/>
      <c r="AV20" s="388"/>
      <c r="AW20" s="17"/>
      <c r="AX20" s="389" t="s">
        <v>155</v>
      </c>
      <c r="AY20" s="390"/>
      <c r="AZ20" s="390"/>
      <c r="BA20" s="390"/>
      <c r="BB20" s="390"/>
      <c r="BC20" s="391"/>
      <c r="BD20" s="392" t="str">
        <f>IF(D13&lt;&gt;0,D13,"")</f>
        <v/>
      </c>
      <c r="BE20" s="392"/>
      <c r="BF20" s="393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</row>
    <row r="21" spans="1:84" ht="12.75" customHeight="1" thickTop="1" thickBot="1" x14ac:dyDescent="0.3">
      <c r="A21" s="341">
        <v>1</v>
      </c>
      <c r="B21" s="342"/>
      <c r="C21" s="342"/>
      <c r="D21" s="394">
        <f>IFERROR(IF(BD26&lt;12,BD26/2,6),"")</f>
        <v>6</v>
      </c>
      <c r="E21" s="394"/>
      <c r="F21" s="395"/>
      <c r="G21" s="396"/>
      <c r="H21" s="396"/>
      <c r="I21" s="396"/>
      <c r="J21" s="396"/>
      <c r="K21" s="396"/>
      <c r="L21" s="396"/>
      <c r="M21" s="396"/>
      <c r="N21" s="396"/>
      <c r="O21" s="396"/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96"/>
      <c r="AA21" s="396"/>
      <c r="AB21" s="396"/>
      <c r="AC21" s="396"/>
      <c r="AD21" s="396"/>
      <c r="AE21" s="396"/>
      <c r="AF21" s="396"/>
      <c r="AG21" s="396"/>
      <c r="AH21" s="396"/>
      <c r="AI21" s="396"/>
      <c r="AJ21" s="396"/>
      <c r="AK21" s="396"/>
      <c r="AL21" s="396"/>
      <c r="AM21" s="396"/>
      <c r="AN21" s="396"/>
      <c r="AO21" s="396"/>
      <c r="AP21" s="396"/>
      <c r="AQ21" s="396"/>
      <c r="AR21" s="396"/>
      <c r="AS21" s="396"/>
      <c r="AT21" s="396"/>
      <c r="AU21" s="396"/>
      <c r="AV21" s="397"/>
      <c r="AW21" s="17"/>
      <c r="AX21" s="58" t="s">
        <v>156</v>
      </c>
      <c r="AY21" s="59"/>
      <c r="AZ21" s="59"/>
      <c r="BA21" s="59"/>
      <c r="BB21" s="59"/>
      <c r="BC21" s="60"/>
      <c r="BD21" s="99" t="str">
        <f>IFERROR(ROUNDUP(BD20/12,0),"")</f>
        <v/>
      </c>
      <c r="BE21" s="99"/>
      <c r="BF21" s="148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</row>
    <row r="22" spans="1:84" ht="12" customHeight="1" thickBot="1" x14ac:dyDescent="0.3">
      <c r="A22" s="374">
        <v>2</v>
      </c>
      <c r="B22" s="375"/>
      <c r="C22" s="375"/>
      <c r="D22" s="398" t="str">
        <f>IFERROR(IF(A22&lt;=$BD$27,D21+$BD$28,""),"")</f>
        <v/>
      </c>
      <c r="E22" s="398"/>
      <c r="F22" s="399"/>
      <c r="G22" s="396"/>
      <c r="H22" s="396"/>
      <c r="I22" s="396"/>
      <c r="J22" s="396"/>
      <c r="K22" s="396"/>
      <c r="L22" s="396"/>
      <c r="M22" s="396"/>
      <c r="N22" s="396"/>
      <c r="O22" s="396"/>
      <c r="P22" s="396"/>
      <c r="Q22" s="396"/>
      <c r="R22" s="396"/>
      <c r="S22" s="396"/>
      <c r="T22" s="396"/>
      <c r="U22" s="396"/>
      <c r="V22" s="396"/>
      <c r="W22" s="396"/>
      <c r="X22" s="396"/>
      <c r="Y22" s="396"/>
      <c r="Z22" s="396"/>
      <c r="AA22" s="396"/>
      <c r="AB22" s="396"/>
      <c r="AC22" s="396"/>
      <c r="AD22" s="396"/>
      <c r="AE22" s="400"/>
      <c r="AF22" s="400"/>
      <c r="AG22" s="400"/>
      <c r="AH22" s="400"/>
      <c r="AI22" s="400"/>
      <c r="AJ22" s="400"/>
      <c r="AK22" s="400"/>
      <c r="AL22" s="400"/>
      <c r="AM22" s="400"/>
      <c r="AN22" s="400"/>
      <c r="AO22" s="400"/>
      <c r="AP22" s="400"/>
      <c r="AQ22" s="400"/>
      <c r="AR22" s="400"/>
      <c r="AS22" s="400"/>
      <c r="AT22" s="400"/>
      <c r="AU22" s="400"/>
      <c r="AV22" s="401"/>
      <c r="AW22" s="17"/>
      <c r="AX22" s="402" t="s">
        <v>157</v>
      </c>
      <c r="AY22" s="313"/>
      <c r="AZ22" s="313"/>
      <c r="BA22" s="313"/>
      <c r="BB22" s="313"/>
      <c r="BC22" s="403"/>
      <c r="BD22" s="404" t="str">
        <f>IFERROR((BD20-12)/(BD21-1),"")</f>
        <v/>
      </c>
      <c r="BE22" s="404"/>
      <c r="BF22" s="405"/>
      <c r="BG22" s="17"/>
      <c r="BH22" s="18" t="s">
        <v>2</v>
      </c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20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4" ht="12" customHeight="1" thickTop="1" thickBot="1" x14ac:dyDescent="0.3">
      <c r="A23" s="374">
        <v>3</v>
      </c>
      <c r="B23" s="375"/>
      <c r="C23" s="375"/>
      <c r="D23" s="398" t="str">
        <f t="shared" ref="D23:D30" si="0">IFERROR(IF(A23&lt;=$BD$27,D22+$BD$28,""),"")</f>
        <v/>
      </c>
      <c r="E23" s="398"/>
      <c r="F23" s="399"/>
      <c r="G23" s="396"/>
      <c r="H23" s="396"/>
      <c r="I23" s="396"/>
      <c r="J23" s="396"/>
      <c r="K23" s="396"/>
      <c r="L23" s="396"/>
      <c r="M23" s="396"/>
      <c r="N23" s="396"/>
      <c r="O23" s="396"/>
      <c r="P23" s="396"/>
      <c r="Q23" s="396"/>
      <c r="R23" s="396"/>
      <c r="S23" s="396"/>
      <c r="T23" s="396"/>
      <c r="U23" s="396"/>
      <c r="V23" s="396"/>
      <c r="W23" s="396"/>
      <c r="X23" s="396"/>
      <c r="Y23" s="396"/>
      <c r="Z23" s="396"/>
      <c r="AA23" s="396"/>
      <c r="AB23" s="396"/>
      <c r="AC23" s="396"/>
      <c r="AD23" s="396"/>
      <c r="AE23" s="400"/>
      <c r="AF23" s="400"/>
      <c r="AG23" s="400"/>
      <c r="AH23" s="400"/>
      <c r="AI23" s="400"/>
      <c r="AJ23" s="400"/>
      <c r="AK23" s="400"/>
      <c r="AL23" s="400"/>
      <c r="AM23" s="400"/>
      <c r="AN23" s="400"/>
      <c r="AO23" s="400"/>
      <c r="AP23" s="400"/>
      <c r="AQ23" s="400"/>
      <c r="AR23" s="400"/>
      <c r="AS23" s="400"/>
      <c r="AT23" s="400"/>
      <c r="AU23" s="400"/>
      <c r="AV23" s="401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22"/>
      <c r="BI23" s="23"/>
      <c r="BJ23" s="23"/>
      <c r="BK23" s="23"/>
      <c r="BL23" s="24"/>
      <c r="BM23" s="25"/>
      <c r="BN23" s="23"/>
      <c r="BO23" s="23"/>
      <c r="BP23" s="23"/>
      <c r="BQ23" s="24"/>
      <c r="BR23" s="25"/>
      <c r="BS23" s="23"/>
      <c r="BT23" s="23"/>
      <c r="BU23" s="23"/>
      <c r="BV23" s="26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4" ht="12" customHeight="1" x14ac:dyDescent="0.25">
      <c r="A24" s="374">
        <v>4</v>
      </c>
      <c r="B24" s="375"/>
      <c r="C24" s="375"/>
      <c r="D24" s="398" t="str">
        <f t="shared" si="0"/>
        <v/>
      </c>
      <c r="E24" s="398"/>
      <c r="F24" s="399"/>
      <c r="G24" s="396"/>
      <c r="H24" s="396"/>
      <c r="I24" s="396"/>
      <c r="J24" s="396"/>
      <c r="K24" s="396"/>
      <c r="L24" s="396"/>
      <c r="M24" s="396"/>
      <c r="N24" s="396"/>
      <c r="O24" s="396"/>
      <c r="P24" s="396"/>
      <c r="Q24" s="396"/>
      <c r="R24" s="396"/>
      <c r="S24" s="396"/>
      <c r="T24" s="396"/>
      <c r="U24" s="396"/>
      <c r="V24" s="396"/>
      <c r="W24" s="396"/>
      <c r="X24" s="396"/>
      <c r="Y24" s="396"/>
      <c r="Z24" s="396"/>
      <c r="AA24" s="396"/>
      <c r="AB24" s="396"/>
      <c r="AC24" s="396"/>
      <c r="AD24" s="396"/>
      <c r="AE24" s="400"/>
      <c r="AF24" s="400"/>
      <c r="AG24" s="400"/>
      <c r="AH24" s="400"/>
      <c r="AI24" s="400"/>
      <c r="AJ24" s="400"/>
      <c r="AK24" s="400"/>
      <c r="AL24" s="400"/>
      <c r="AM24" s="400"/>
      <c r="AN24" s="400"/>
      <c r="AO24" s="400"/>
      <c r="AP24" s="400"/>
      <c r="AQ24" s="400"/>
      <c r="AR24" s="400"/>
      <c r="AS24" s="400"/>
      <c r="AT24" s="400"/>
      <c r="AU24" s="400"/>
      <c r="AV24" s="401"/>
      <c r="AW24" s="17"/>
      <c r="AX24" s="243" t="s">
        <v>158</v>
      </c>
      <c r="AY24" s="372"/>
      <c r="AZ24" s="372"/>
      <c r="BA24" s="372"/>
      <c r="BB24" s="372"/>
      <c r="BC24" s="372"/>
      <c r="BD24" s="372"/>
      <c r="BE24" s="372"/>
      <c r="BF24" s="373"/>
      <c r="BG24" s="17"/>
      <c r="BH24" s="28"/>
      <c r="BI24" s="29"/>
      <c r="BJ24" s="29"/>
      <c r="BK24" s="29"/>
      <c r="BL24" s="30"/>
      <c r="BM24" s="31"/>
      <c r="BN24" s="29"/>
      <c r="BO24" s="29"/>
      <c r="BP24" s="29"/>
      <c r="BQ24" s="30"/>
      <c r="BR24" s="31"/>
      <c r="BS24" s="29"/>
      <c r="BT24" s="29"/>
      <c r="BU24" s="29"/>
      <c r="BV24" s="32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4" ht="12" customHeight="1" thickBot="1" x14ac:dyDescent="0.3">
      <c r="A25" s="374">
        <v>5</v>
      </c>
      <c r="B25" s="375"/>
      <c r="C25" s="375"/>
      <c r="D25" s="398" t="str">
        <f t="shared" si="0"/>
        <v/>
      </c>
      <c r="E25" s="398"/>
      <c r="F25" s="399"/>
      <c r="G25" s="396"/>
      <c r="H25" s="396"/>
      <c r="I25" s="396"/>
      <c r="J25" s="396"/>
      <c r="K25" s="396"/>
      <c r="L25" s="396"/>
      <c r="M25" s="396"/>
      <c r="N25" s="396"/>
      <c r="O25" s="396"/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96"/>
      <c r="AB25" s="396"/>
      <c r="AC25" s="396"/>
      <c r="AD25" s="396"/>
      <c r="AE25" s="400"/>
      <c r="AF25" s="400"/>
      <c r="AG25" s="400"/>
      <c r="AH25" s="400"/>
      <c r="AI25" s="400"/>
      <c r="AJ25" s="400"/>
      <c r="AK25" s="400"/>
      <c r="AL25" s="400"/>
      <c r="AM25" s="400"/>
      <c r="AN25" s="400"/>
      <c r="AO25" s="400"/>
      <c r="AP25" s="400"/>
      <c r="AQ25" s="400"/>
      <c r="AR25" s="400"/>
      <c r="AS25" s="400"/>
      <c r="AT25" s="400"/>
      <c r="AU25" s="400"/>
      <c r="AV25" s="401"/>
      <c r="AW25" s="17"/>
      <c r="AX25" s="380"/>
      <c r="AY25" s="381"/>
      <c r="AZ25" s="381"/>
      <c r="BA25" s="381"/>
      <c r="BB25" s="381"/>
      <c r="BC25" s="381"/>
      <c r="BD25" s="381"/>
      <c r="BE25" s="381"/>
      <c r="BF25" s="382"/>
      <c r="BG25" s="17"/>
      <c r="BH25" s="28"/>
      <c r="BI25" s="29"/>
      <c r="BJ25" s="29"/>
      <c r="BK25" s="29"/>
      <c r="BL25" s="30"/>
      <c r="BM25" s="31"/>
      <c r="BN25" s="29"/>
      <c r="BO25" s="29"/>
      <c r="BP25" s="29"/>
      <c r="BQ25" s="30"/>
      <c r="BR25" s="31"/>
      <c r="BS25" s="29"/>
      <c r="BT25" s="29"/>
      <c r="BU25" s="29"/>
      <c r="BV25" s="32"/>
      <c r="BW25" s="17"/>
      <c r="BX25" s="17"/>
      <c r="BY25" s="17"/>
      <c r="BZ25" s="17"/>
      <c r="CA25" s="17"/>
      <c r="CB25" s="17"/>
      <c r="CC25" s="17"/>
      <c r="CD25" s="17"/>
      <c r="CE25" s="17"/>
      <c r="CF25" s="17"/>
    </row>
    <row r="26" spans="1:84" ht="12" customHeight="1" thickTop="1" x14ac:dyDescent="0.25">
      <c r="A26" s="374">
        <v>6</v>
      </c>
      <c r="B26" s="375"/>
      <c r="C26" s="375"/>
      <c r="D26" s="398" t="str">
        <f t="shared" si="0"/>
        <v/>
      </c>
      <c r="E26" s="398"/>
      <c r="F26" s="399"/>
      <c r="G26" s="396"/>
      <c r="H26" s="396"/>
      <c r="I26" s="396"/>
      <c r="J26" s="396"/>
      <c r="K26" s="396"/>
      <c r="L26" s="396"/>
      <c r="M26" s="396"/>
      <c r="N26" s="396"/>
      <c r="O26" s="396"/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96"/>
      <c r="AA26" s="396"/>
      <c r="AB26" s="396"/>
      <c r="AC26" s="396"/>
      <c r="AD26" s="396"/>
      <c r="AE26" s="400"/>
      <c r="AF26" s="400"/>
      <c r="AG26" s="400"/>
      <c r="AH26" s="400"/>
      <c r="AI26" s="400"/>
      <c r="AJ26" s="400"/>
      <c r="AK26" s="400"/>
      <c r="AL26" s="400"/>
      <c r="AM26" s="400"/>
      <c r="AN26" s="400"/>
      <c r="AO26" s="400"/>
      <c r="AP26" s="400"/>
      <c r="AQ26" s="400"/>
      <c r="AR26" s="400"/>
      <c r="AS26" s="400"/>
      <c r="AT26" s="400"/>
      <c r="AU26" s="400"/>
      <c r="AV26" s="401"/>
      <c r="AW26" s="17"/>
      <c r="AX26" s="406" t="s">
        <v>159</v>
      </c>
      <c r="AY26" s="407"/>
      <c r="AZ26" s="407"/>
      <c r="BA26" s="407"/>
      <c r="BB26" s="407"/>
      <c r="BC26" s="408"/>
      <c r="BD26" s="392" t="str">
        <f>IF(H13&lt;&gt;0,H13,"")</f>
        <v/>
      </c>
      <c r="BE26" s="392"/>
      <c r="BF26" s="393"/>
      <c r="BG26" s="17"/>
      <c r="BH26" s="28"/>
      <c r="BI26" s="29"/>
      <c r="BJ26" s="29"/>
      <c r="BK26" s="29"/>
      <c r="BL26" s="30"/>
      <c r="BM26" s="31"/>
      <c r="BN26" s="29"/>
      <c r="BO26" s="29"/>
      <c r="BP26" s="29"/>
      <c r="BQ26" s="30"/>
      <c r="BR26" s="31"/>
      <c r="BS26" s="29"/>
      <c r="BT26" s="29"/>
      <c r="BU26" s="29"/>
      <c r="BV26" s="32"/>
      <c r="BW26" s="17"/>
      <c r="BX26" s="17"/>
      <c r="BY26" s="17"/>
      <c r="BZ26" s="17"/>
      <c r="CA26" s="17"/>
      <c r="CB26" s="17"/>
      <c r="CC26" s="17"/>
      <c r="CD26" s="17"/>
      <c r="CE26" s="17"/>
      <c r="CF26" s="17"/>
    </row>
    <row r="27" spans="1:84" ht="12" customHeight="1" x14ac:dyDescent="0.25">
      <c r="A27" s="374">
        <v>7</v>
      </c>
      <c r="B27" s="375"/>
      <c r="C27" s="375"/>
      <c r="D27" s="398" t="str">
        <f t="shared" si="0"/>
        <v/>
      </c>
      <c r="E27" s="398"/>
      <c r="F27" s="399"/>
      <c r="G27" s="396"/>
      <c r="H27" s="396"/>
      <c r="I27" s="396"/>
      <c r="J27" s="396"/>
      <c r="K27" s="396"/>
      <c r="L27" s="396"/>
      <c r="M27" s="396"/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396"/>
      <c r="AC27" s="396"/>
      <c r="AD27" s="396"/>
      <c r="AE27" s="400"/>
      <c r="AF27" s="400"/>
      <c r="AG27" s="400"/>
      <c r="AH27" s="400"/>
      <c r="AI27" s="400"/>
      <c r="AJ27" s="400"/>
      <c r="AK27" s="400"/>
      <c r="AL27" s="400"/>
      <c r="AM27" s="400"/>
      <c r="AN27" s="400"/>
      <c r="AO27" s="400"/>
      <c r="AP27" s="400"/>
      <c r="AQ27" s="400"/>
      <c r="AR27" s="400"/>
      <c r="AS27" s="400"/>
      <c r="AT27" s="400"/>
      <c r="AU27" s="400"/>
      <c r="AV27" s="401"/>
      <c r="AW27" s="17"/>
      <c r="AX27" s="58" t="s">
        <v>156</v>
      </c>
      <c r="AY27" s="59"/>
      <c r="AZ27" s="59"/>
      <c r="BA27" s="59"/>
      <c r="BB27" s="59"/>
      <c r="BC27" s="60"/>
      <c r="BD27" s="99" t="str">
        <f>IFERROR(ROUNDUP(BD26/12,0),"")</f>
        <v/>
      </c>
      <c r="BE27" s="99"/>
      <c r="BF27" s="148"/>
      <c r="BG27" s="17"/>
      <c r="BH27" s="28"/>
      <c r="BI27" s="29"/>
      <c r="BJ27" s="29"/>
      <c r="BK27" s="29"/>
      <c r="BL27" s="30"/>
      <c r="BM27" s="31"/>
      <c r="BN27" s="29"/>
      <c r="BO27" s="29"/>
      <c r="BP27" s="29"/>
      <c r="BQ27" s="30"/>
      <c r="BR27" s="31"/>
      <c r="BS27" s="29"/>
      <c r="BT27" s="29"/>
      <c r="BU27" s="29"/>
      <c r="BV27" s="32"/>
      <c r="BW27" s="17"/>
      <c r="BX27" s="17"/>
      <c r="BY27" s="17"/>
      <c r="BZ27" s="17"/>
      <c r="CA27" s="17"/>
      <c r="CB27" s="17"/>
      <c r="CC27" s="17"/>
      <c r="CD27" s="17"/>
      <c r="CE27" s="17"/>
      <c r="CF27" s="17"/>
    </row>
    <row r="28" spans="1:84" ht="12" customHeight="1" thickBot="1" x14ac:dyDescent="0.3">
      <c r="A28" s="374">
        <v>8</v>
      </c>
      <c r="B28" s="375"/>
      <c r="C28" s="375"/>
      <c r="D28" s="398" t="str">
        <f t="shared" si="0"/>
        <v/>
      </c>
      <c r="E28" s="398"/>
      <c r="F28" s="399"/>
      <c r="G28" s="396"/>
      <c r="H28" s="396"/>
      <c r="I28" s="396"/>
      <c r="J28" s="396"/>
      <c r="K28" s="396"/>
      <c r="L28" s="396"/>
      <c r="M28" s="396"/>
      <c r="N28" s="396"/>
      <c r="O28" s="396"/>
      <c r="P28" s="396"/>
      <c r="Q28" s="396"/>
      <c r="R28" s="396"/>
      <c r="S28" s="396"/>
      <c r="T28" s="396"/>
      <c r="U28" s="396"/>
      <c r="V28" s="396"/>
      <c r="W28" s="396"/>
      <c r="X28" s="396"/>
      <c r="Y28" s="396"/>
      <c r="Z28" s="396"/>
      <c r="AA28" s="396"/>
      <c r="AB28" s="396"/>
      <c r="AC28" s="396"/>
      <c r="AD28" s="396"/>
      <c r="AE28" s="400"/>
      <c r="AF28" s="400"/>
      <c r="AG28" s="400"/>
      <c r="AH28" s="400"/>
      <c r="AI28" s="400"/>
      <c r="AJ28" s="400"/>
      <c r="AK28" s="400"/>
      <c r="AL28" s="400"/>
      <c r="AM28" s="400"/>
      <c r="AN28" s="400"/>
      <c r="AO28" s="400"/>
      <c r="AP28" s="400"/>
      <c r="AQ28" s="400"/>
      <c r="AR28" s="400"/>
      <c r="AS28" s="400"/>
      <c r="AT28" s="400"/>
      <c r="AU28" s="400"/>
      <c r="AV28" s="401"/>
      <c r="AW28" s="17"/>
      <c r="AX28" s="402" t="s">
        <v>157</v>
      </c>
      <c r="AY28" s="313"/>
      <c r="AZ28" s="313"/>
      <c r="BA28" s="313"/>
      <c r="BB28" s="313"/>
      <c r="BC28" s="403"/>
      <c r="BD28" s="404" t="str">
        <f>IFERROR((BD26-12)/(BD27-1),"")</f>
        <v/>
      </c>
      <c r="BE28" s="404"/>
      <c r="BF28" s="405"/>
      <c r="BG28" s="17"/>
      <c r="BH28" s="36"/>
      <c r="BI28" s="37"/>
      <c r="BJ28" s="37"/>
      <c r="BK28" s="37"/>
      <c r="BL28" s="38"/>
      <c r="BM28" s="39"/>
      <c r="BN28" s="37"/>
      <c r="BO28" s="37"/>
      <c r="BP28" s="37"/>
      <c r="BQ28" s="38"/>
      <c r="BR28" s="39"/>
      <c r="BS28" s="37"/>
      <c r="BT28" s="37"/>
      <c r="BU28" s="37"/>
      <c r="BV28" s="40"/>
      <c r="BW28" s="17"/>
      <c r="BX28" s="17"/>
      <c r="BY28" s="17"/>
      <c r="BZ28" s="17"/>
      <c r="CA28" s="17"/>
      <c r="CB28" s="17"/>
      <c r="CC28" s="17"/>
      <c r="CD28" s="17"/>
      <c r="CE28" s="17"/>
      <c r="CF28" s="17"/>
    </row>
    <row r="29" spans="1:84" ht="12" customHeight="1" thickBot="1" x14ac:dyDescent="0.3">
      <c r="A29" s="374">
        <v>9</v>
      </c>
      <c r="B29" s="375"/>
      <c r="C29" s="375"/>
      <c r="D29" s="398" t="str">
        <f t="shared" si="0"/>
        <v/>
      </c>
      <c r="E29" s="398"/>
      <c r="F29" s="399"/>
      <c r="G29" s="409"/>
      <c r="H29" s="400"/>
      <c r="I29" s="400"/>
      <c r="J29" s="400"/>
      <c r="K29" s="400"/>
      <c r="L29" s="400"/>
      <c r="M29" s="400"/>
      <c r="N29" s="400"/>
      <c r="O29" s="400"/>
      <c r="P29" s="400"/>
      <c r="Q29" s="400"/>
      <c r="R29" s="400"/>
      <c r="S29" s="400"/>
      <c r="T29" s="400"/>
      <c r="U29" s="400"/>
      <c r="V29" s="400"/>
      <c r="W29" s="400"/>
      <c r="X29" s="400"/>
      <c r="Y29" s="400"/>
      <c r="Z29" s="400"/>
      <c r="AA29" s="400"/>
      <c r="AB29" s="400"/>
      <c r="AC29" s="400"/>
      <c r="AD29" s="400"/>
      <c r="AE29" s="400"/>
      <c r="AF29" s="400"/>
      <c r="AG29" s="400"/>
      <c r="AH29" s="400"/>
      <c r="AI29" s="400"/>
      <c r="AJ29" s="400"/>
      <c r="AK29" s="400"/>
      <c r="AL29" s="400"/>
      <c r="AM29" s="400"/>
      <c r="AN29" s="400"/>
      <c r="AO29" s="400"/>
      <c r="AP29" s="400"/>
      <c r="AQ29" s="400"/>
      <c r="AR29" s="400"/>
      <c r="AS29" s="400"/>
      <c r="AT29" s="400"/>
      <c r="AU29" s="400"/>
      <c r="AV29" s="401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</row>
    <row r="30" spans="1:84" ht="12" customHeight="1" thickBot="1" x14ac:dyDescent="0.3">
      <c r="A30" s="384">
        <v>10</v>
      </c>
      <c r="B30" s="207"/>
      <c r="C30" s="207"/>
      <c r="D30" s="410" t="str">
        <f t="shared" si="0"/>
        <v/>
      </c>
      <c r="E30" s="410"/>
      <c r="F30" s="411"/>
      <c r="G30" s="412"/>
      <c r="H30" s="413"/>
      <c r="I30" s="413"/>
      <c r="J30" s="413"/>
      <c r="K30" s="413"/>
      <c r="L30" s="413"/>
      <c r="M30" s="413"/>
      <c r="N30" s="413"/>
      <c r="O30" s="413"/>
      <c r="P30" s="413"/>
      <c r="Q30" s="413"/>
      <c r="R30" s="413"/>
      <c r="S30" s="413"/>
      <c r="T30" s="413"/>
      <c r="U30" s="413"/>
      <c r="V30" s="413"/>
      <c r="W30" s="413"/>
      <c r="X30" s="413"/>
      <c r="Y30" s="413"/>
      <c r="Z30" s="413"/>
      <c r="AA30" s="413"/>
      <c r="AB30" s="413"/>
      <c r="AC30" s="413"/>
      <c r="AD30" s="413"/>
      <c r="AE30" s="413"/>
      <c r="AF30" s="413"/>
      <c r="AG30" s="413"/>
      <c r="AH30" s="413"/>
      <c r="AI30" s="413"/>
      <c r="AJ30" s="413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4"/>
      <c r="AW30" s="17"/>
      <c r="AX30" s="44" t="s">
        <v>160</v>
      </c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6"/>
      <c r="CD30" s="17"/>
      <c r="CE30" s="17"/>
      <c r="CF30" s="17"/>
    </row>
    <row r="31" spans="1:84" ht="12.75" customHeight="1" thickTop="1" thickBot="1" x14ac:dyDescent="0.3">
      <c r="A31" s="415" t="s">
        <v>161</v>
      </c>
      <c r="B31" s="416"/>
      <c r="C31" s="416"/>
      <c r="D31" s="416"/>
      <c r="E31" s="416"/>
      <c r="F31" s="416"/>
      <c r="G31" s="417">
        <f>IF(G20="CALC.","CALC.",SUM(G21:I30))</f>
        <v>0</v>
      </c>
      <c r="H31" s="418"/>
      <c r="I31" s="418"/>
      <c r="J31" s="419" t="str">
        <f>IF(J20="","",SUM(J21:L30))</f>
        <v/>
      </c>
      <c r="K31" s="420"/>
      <c r="L31" s="421"/>
      <c r="M31" s="419" t="str">
        <f>IF(M20="","",SUM(M21:O30))</f>
        <v/>
      </c>
      <c r="N31" s="420"/>
      <c r="O31" s="421"/>
      <c r="P31" s="419" t="str">
        <f>IF(P20="","",SUM(P21:R30))</f>
        <v/>
      </c>
      <c r="Q31" s="420"/>
      <c r="R31" s="421"/>
      <c r="S31" s="419" t="str">
        <f>IF(S20="","",SUM(S21:U30))</f>
        <v/>
      </c>
      <c r="T31" s="420"/>
      <c r="U31" s="421"/>
      <c r="V31" s="419" t="str">
        <f>IF(V20="","",SUM(V21:X30))</f>
        <v/>
      </c>
      <c r="W31" s="420"/>
      <c r="X31" s="421"/>
      <c r="Y31" s="419" t="str">
        <f>IF(Y20="","",SUM(Y21:AA30))</f>
        <v/>
      </c>
      <c r="Z31" s="420"/>
      <c r="AA31" s="421"/>
      <c r="AB31" s="419" t="str">
        <f>IF(AB20="","",SUM(AB21:AD30))</f>
        <v/>
      </c>
      <c r="AC31" s="420"/>
      <c r="AD31" s="421"/>
      <c r="AE31" s="419" t="str">
        <f>IF(AE20="","",SUM(AE21:AG30))</f>
        <v/>
      </c>
      <c r="AF31" s="420"/>
      <c r="AG31" s="421"/>
      <c r="AH31" s="419" t="str">
        <f>IF(AH20="","",SUM(AH21:AJ30))</f>
        <v/>
      </c>
      <c r="AI31" s="420"/>
      <c r="AJ31" s="421"/>
      <c r="AK31" s="419" t="str">
        <f>IF(AK20="","",SUM(AK21:AM30))</f>
        <v/>
      </c>
      <c r="AL31" s="420"/>
      <c r="AM31" s="421"/>
      <c r="AN31" s="419" t="str">
        <f>IF(AN20="","",SUM(AN21:AP30))</f>
        <v/>
      </c>
      <c r="AO31" s="420"/>
      <c r="AP31" s="421"/>
      <c r="AQ31" s="419" t="str">
        <f>IF(AQ20="","",SUM(AQ21:AS30))</f>
        <v/>
      </c>
      <c r="AR31" s="420"/>
      <c r="AS31" s="421"/>
      <c r="AT31" s="419" t="str">
        <f>IF(AT20="","",SUM(AT21:AV30))</f>
        <v/>
      </c>
      <c r="AU31" s="420"/>
      <c r="AV31" s="422"/>
      <c r="AW31" s="17"/>
      <c r="AX31" s="274" t="s">
        <v>162</v>
      </c>
      <c r="AY31" s="61"/>
      <c r="AZ31" s="61"/>
      <c r="BA31" s="61"/>
      <c r="BB31" s="79">
        <v>1</v>
      </c>
      <c r="BC31" s="79"/>
      <c r="BD31" s="79">
        <v>2</v>
      </c>
      <c r="BE31" s="79"/>
      <c r="BF31" s="79">
        <v>3</v>
      </c>
      <c r="BG31" s="79"/>
      <c r="BH31" s="79">
        <v>4</v>
      </c>
      <c r="BI31" s="79"/>
      <c r="BJ31" s="79">
        <v>5</v>
      </c>
      <c r="BK31" s="79"/>
      <c r="BL31" s="79">
        <v>6</v>
      </c>
      <c r="BM31" s="79"/>
      <c r="BN31" s="79">
        <v>7</v>
      </c>
      <c r="BO31" s="79"/>
      <c r="BP31" s="79">
        <v>8</v>
      </c>
      <c r="BQ31" s="79"/>
      <c r="BR31" s="79">
        <v>9</v>
      </c>
      <c r="BS31" s="79"/>
      <c r="BT31" s="79">
        <v>10</v>
      </c>
      <c r="BU31" s="79"/>
      <c r="BV31" s="79">
        <v>11</v>
      </c>
      <c r="BW31" s="79"/>
      <c r="BX31" s="79">
        <v>12</v>
      </c>
      <c r="BY31" s="79"/>
      <c r="BZ31" s="79">
        <v>13</v>
      </c>
      <c r="CA31" s="79"/>
      <c r="CB31" s="79">
        <v>14</v>
      </c>
      <c r="CC31" s="423"/>
      <c r="CD31" s="17"/>
      <c r="CE31" s="17"/>
      <c r="CF31" s="17"/>
    </row>
    <row r="32" spans="1:84" ht="12" customHeight="1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274" t="s">
        <v>153</v>
      </c>
      <c r="AY32" s="61"/>
      <c r="AZ32" s="61" t="s">
        <v>154</v>
      </c>
      <c r="BA32" s="61"/>
      <c r="BB32" s="424">
        <f>G20</f>
        <v>6</v>
      </c>
      <c r="BC32" s="424"/>
      <c r="BD32" s="424" t="str">
        <f>J20</f>
        <v/>
      </c>
      <c r="BE32" s="424"/>
      <c r="BF32" s="424" t="str">
        <f>M20</f>
        <v/>
      </c>
      <c r="BG32" s="424"/>
      <c r="BH32" s="424" t="str">
        <f>P20</f>
        <v/>
      </c>
      <c r="BI32" s="424"/>
      <c r="BJ32" s="424" t="str">
        <f>P20</f>
        <v/>
      </c>
      <c r="BK32" s="424"/>
      <c r="BL32" s="424" t="str">
        <f>S20</f>
        <v/>
      </c>
      <c r="BM32" s="424"/>
      <c r="BN32" s="424" t="str">
        <f>V20</f>
        <v/>
      </c>
      <c r="BO32" s="424"/>
      <c r="BP32" s="424" t="str">
        <f>Y20</f>
        <v/>
      </c>
      <c r="BQ32" s="424"/>
      <c r="BR32" s="424" t="str">
        <f>AE20</f>
        <v/>
      </c>
      <c r="BS32" s="424"/>
      <c r="BT32" s="424" t="str">
        <f>AH20</f>
        <v/>
      </c>
      <c r="BU32" s="424"/>
      <c r="BV32" s="424" t="str">
        <f>AK20</f>
        <v/>
      </c>
      <c r="BW32" s="424"/>
      <c r="BX32" s="424" t="str">
        <f>AN20</f>
        <v/>
      </c>
      <c r="BY32" s="424"/>
      <c r="BZ32" s="424" t="str">
        <f>AQ20</f>
        <v/>
      </c>
      <c r="CA32" s="424"/>
      <c r="CB32" s="424" t="str">
        <f>AT20</f>
        <v/>
      </c>
      <c r="CC32" s="425"/>
      <c r="CD32" s="17"/>
      <c r="CE32" s="17"/>
      <c r="CF32" s="17"/>
    </row>
    <row r="33" spans="1:84" ht="12" customHeight="1" x14ac:dyDescent="0.25">
      <c r="A33" s="15"/>
      <c r="B33" s="15" t="s">
        <v>109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26" t="s">
        <v>163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428"/>
      <c r="AQ33" s="429"/>
      <c r="AR33" s="429"/>
      <c r="AS33" s="429"/>
      <c r="AT33" s="430" t="s">
        <v>29</v>
      </c>
      <c r="AU33" s="430"/>
      <c r="AV33" s="431"/>
      <c r="AW33" s="17"/>
      <c r="AX33" s="432">
        <v>1</v>
      </c>
      <c r="AY33" s="79"/>
      <c r="AZ33" s="433">
        <f>D21</f>
        <v>6</v>
      </c>
      <c r="BA33" s="434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</row>
    <row r="34" spans="1:84" ht="12" customHeight="1" x14ac:dyDescent="0.25">
      <c r="A34" s="435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17"/>
      <c r="AX34" s="432">
        <v>2</v>
      </c>
      <c r="AY34" s="79"/>
      <c r="AZ34" s="433" t="str">
        <f t="shared" ref="AZ34:AZ41" si="1">D22</f>
        <v/>
      </c>
      <c r="BA34" s="434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</row>
    <row r="35" spans="1:84" ht="12" customHeight="1" x14ac:dyDescent="0.25">
      <c r="A35" s="435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 t="str">
        <f>IF(SUM(G31:AV31)&lt;&gt;0,SUM(G31:AV31),"")</f>
        <v/>
      </c>
      <c r="AQ35" s="440"/>
      <c r="AR35" s="440"/>
      <c r="AS35" s="440"/>
      <c r="AT35" s="66" t="s">
        <v>145</v>
      </c>
      <c r="AU35" s="66"/>
      <c r="AV35" s="438"/>
      <c r="AW35" s="17"/>
      <c r="AX35" s="432">
        <v>3</v>
      </c>
      <c r="AY35" s="79"/>
      <c r="AZ35" s="433" t="str">
        <f t="shared" si="1"/>
        <v/>
      </c>
      <c r="BA35" s="434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</row>
    <row r="36" spans="1:84" ht="12" customHeight="1" x14ac:dyDescent="0.25">
      <c r="A36" s="435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41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42"/>
      <c r="AR36" s="442"/>
      <c r="AS36" s="442"/>
      <c r="AT36" s="442"/>
      <c r="AU36" s="442"/>
      <c r="AV36" s="443"/>
      <c r="AW36" s="17"/>
      <c r="AX36" s="432">
        <v>4</v>
      </c>
      <c r="AY36" s="79"/>
      <c r="AZ36" s="433" t="str">
        <f t="shared" si="1"/>
        <v/>
      </c>
      <c r="BA36" s="434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</row>
    <row r="37" spans="1:84" ht="12" customHeight="1" x14ac:dyDescent="0.25">
      <c r="A37" s="435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IFERROR(ROUND(AP35/AP36,2),"")</f>
        <v/>
      </c>
      <c r="AQ37" s="440"/>
      <c r="AR37" s="440"/>
      <c r="AS37" s="440"/>
      <c r="AT37" s="66" t="s">
        <v>145</v>
      </c>
      <c r="AU37" s="66"/>
      <c r="AV37" s="438"/>
      <c r="AW37" s="17"/>
      <c r="AX37" s="432">
        <v>5</v>
      </c>
      <c r="AY37" s="79"/>
      <c r="AZ37" s="433" t="str">
        <f t="shared" si="1"/>
        <v/>
      </c>
      <c r="BA37" s="434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</row>
    <row r="38" spans="1:84" ht="12" customHeight="1" x14ac:dyDescent="0.25">
      <c r="A38" s="435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15"/>
      <c r="AF38" s="444" t="s">
        <v>169</v>
      </c>
      <c r="AG38" s="445"/>
      <c r="AH38" s="445"/>
      <c r="AI38" s="445"/>
      <c r="AJ38" s="445"/>
      <c r="AK38" s="445"/>
      <c r="AL38" s="445"/>
      <c r="AM38" s="445"/>
      <c r="AN38" s="445"/>
      <c r="AO38" s="446"/>
      <c r="AP38" s="133"/>
      <c r="AQ38" s="447"/>
      <c r="AR38" s="447"/>
      <c r="AS38" s="447"/>
      <c r="AT38" s="447"/>
      <c r="AU38" s="447"/>
      <c r="AV38" s="448"/>
      <c r="AW38" s="17"/>
      <c r="AX38" s="432">
        <v>6</v>
      </c>
      <c r="AY38" s="79"/>
      <c r="AZ38" s="433" t="str">
        <f t="shared" si="1"/>
        <v/>
      </c>
      <c r="BA38" s="434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</row>
    <row r="39" spans="1:84" ht="12" customHeight="1" x14ac:dyDescent="0.25">
      <c r="A39" s="435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 t="str">
        <f>IF(OR(AP38&lt;&gt;0,AP38&lt;&gt;""),N13*IF(AP38&lt;&gt;"N/A",AP38,1),N13)</f>
        <v/>
      </c>
      <c r="AQ39" s="450"/>
      <c r="AR39" s="450"/>
      <c r="AS39" s="450"/>
      <c r="AT39" s="66" t="s">
        <v>144</v>
      </c>
      <c r="AU39" s="66"/>
      <c r="AV39" s="438"/>
      <c r="AW39" s="17"/>
      <c r="AX39" s="432">
        <v>7</v>
      </c>
      <c r="AY39" s="79"/>
      <c r="AZ39" s="433" t="str">
        <f t="shared" si="1"/>
        <v/>
      </c>
      <c r="BA39" s="434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</row>
    <row r="40" spans="1:84" ht="12" customHeight="1" thickBot="1" x14ac:dyDescent="0.3">
      <c r="A40" s="435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17"/>
      <c r="AX40" s="432">
        <v>8</v>
      </c>
      <c r="AY40" s="79"/>
      <c r="AZ40" s="433" t="str">
        <f t="shared" si="1"/>
        <v/>
      </c>
      <c r="BA40" s="434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</row>
    <row r="41" spans="1:84" ht="12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7"/>
      <c r="AX41" s="432">
        <v>9</v>
      </c>
      <c r="AY41" s="79"/>
      <c r="AZ41" s="433" t="str">
        <f t="shared" si="1"/>
        <v/>
      </c>
      <c r="BA41" s="434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</row>
    <row r="42" spans="1:84" ht="12" customHeight="1" thickBot="1" x14ac:dyDescent="0.3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17"/>
      <c r="AX42" s="455">
        <v>10</v>
      </c>
      <c r="AY42" s="456"/>
      <c r="AZ42" s="424" t="str">
        <f>D30</f>
        <v/>
      </c>
      <c r="BA42" s="425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64" priority="9">
      <formula>LEN(TRIM(G21))&gt;0</formula>
    </cfRule>
    <cfRule type="expression" dxfId="163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62" priority="8">
      <formula>LEN(TRIM(D7))=0</formula>
    </cfRule>
  </conditionalFormatting>
  <conditionalFormatting sqref="AP39:AS40 AP35:AS35 BD26:BF28 BD20:BF22 AR13:AV13 AJ13:AN13 N13:P13 AP37:AS37 AP36 T13">
    <cfRule type="containsText" dxfId="161" priority="7" operator="containsText" text="CALC.">
      <formula>NOT(ISERROR(SEARCH("CALC.",N13)))</formula>
    </cfRule>
  </conditionalFormatting>
  <conditionalFormatting sqref="AX13:BG13">
    <cfRule type="notContainsBlanks" dxfId="160" priority="6">
      <formula>LEN(TRIM(AX13))&gt;0</formula>
    </cfRule>
  </conditionalFormatting>
  <conditionalFormatting sqref="BE9:BE10">
    <cfRule type="containsBlanks" dxfId="159" priority="5">
      <formula>LEN(TRIM(BE9))=0</formula>
    </cfRule>
  </conditionalFormatting>
  <conditionalFormatting sqref="AB16:AD16">
    <cfRule type="containsBlanks" dxfId="158" priority="3">
      <formula>LEN(TRIM(AB16))=0</formula>
    </cfRule>
  </conditionalFormatting>
  <conditionalFormatting sqref="T16">
    <cfRule type="containsBlanks" dxfId="157" priority="4">
      <formula>LEN(TRIM(T16))=0</formula>
    </cfRule>
  </conditionalFormatting>
  <conditionalFormatting sqref="AB16:AE16">
    <cfRule type="expression" dxfId="156" priority="1">
      <formula>$T$16="FIXED SPEED"</formula>
    </cfRule>
    <cfRule type="expression" dxfId="155" priority="2">
      <formula>$X$40="FIXED SPEED"</formula>
    </cfRule>
  </conditionalFormatting>
  <dataValidations count="7">
    <dataValidation type="list" allowBlank="1" showInputMessage="1" showErrorMessage="1" sqref="T16" xr:uid="{DEDE6E03-8FC4-4C51-9A41-0B3449409913}">
      <formula1>"VFD SETTING, ECM SETTING, FIXED SPEED"</formula1>
    </dataValidation>
    <dataValidation type="list" allowBlank="1" showInputMessage="1" showErrorMessage="1" sqref="AD16:AE16" xr:uid="{616CCA1A-744D-436C-B3FC-A91583F405BF}">
      <formula1>"Hz, %"</formula1>
    </dataValidation>
    <dataValidation type="list" allowBlank="1" showInputMessage="1" sqref="AL16:AV16" xr:uid="{20C4C3C6-38CF-4BB1-A7CB-78110B0422FE}">
      <formula1>"Air Data Multimeter - Velocity Grid"</formula1>
    </dataValidation>
    <dataValidation type="list" allowBlank="1" showInputMessage="1" sqref="AP38:AV38" xr:uid="{A1F58D02-557F-41E0-9B15-D4B4AAB6012A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B61F3687-615A-4217-AA71-46043A45A18F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56FB98C7-E37C-45F8-BD91-34B970079221}">
      <formula1>168</formula1>
    </dataValidation>
    <dataValidation type="whole" allowBlank="1" showInputMessage="1" showErrorMessage="1" error="This Remarks section is limited to 7." sqref="A34:A40" xr:uid="{D1A1205F-736F-4162-9AA3-EFBD3B4123C5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0D33-8ABA-49CE-9502-F0B2F005EDE4}">
  <sheetPr codeName="Sheet36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3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458" t="s">
        <v>1</v>
      </c>
      <c r="AX1" s="458"/>
      <c r="AY1" s="458"/>
      <c r="AZ1" s="458"/>
      <c r="BA1" s="458"/>
      <c r="BB1" s="458"/>
      <c r="BC1" s="458"/>
      <c r="BD1" s="458"/>
      <c r="BE1" s="458"/>
      <c r="BF1" s="458"/>
      <c r="BG1" s="458"/>
      <c r="BH1" s="458"/>
      <c r="BI1" s="458"/>
      <c r="BJ1" s="458"/>
      <c r="BK1" s="458"/>
      <c r="BL1" s="458"/>
      <c r="BM1" s="458"/>
      <c r="BN1" s="458"/>
      <c r="BO1" s="458"/>
      <c r="BP1" s="458"/>
      <c r="BQ1" s="458"/>
      <c r="BR1" s="458"/>
      <c r="BS1" s="458"/>
      <c r="BT1" s="458"/>
      <c r="BU1" s="458"/>
      <c r="BV1" s="458"/>
      <c r="BW1" s="458"/>
      <c r="BX1" s="458"/>
      <c r="BY1" s="458"/>
      <c r="BZ1" s="458"/>
      <c r="CA1" s="458"/>
      <c r="CB1" s="458"/>
      <c r="CC1" s="458"/>
      <c r="CD1" s="458"/>
      <c r="CE1" s="458"/>
      <c r="CF1" s="458"/>
      <c r="CG1" s="458"/>
      <c r="CH1" s="458"/>
      <c r="CI1" s="458"/>
      <c r="CJ1" s="458"/>
      <c r="CK1" s="458"/>
      <c r="CL1" s="458"/>
    </row>
    <row r="2" spans="1:90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</row>
    <row r="3" spans="1:90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</row>
    <row r="4" spans="1:90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</row>
    <row r="5" spans="1:90" ht="12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7" t="s">
        <v>190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</row>
    <row r="6" spans="1:90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</row>
    <row r="7" spans="1:90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</row>
    <row r="8" spans="1:90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17"/>
      <c r="BI8" s="459" t="s">
        <v>160</v>
      </c>
      <c r="BJ8" s="460"/>
      <c r="BK8" s="460"/>
      <c r="BL8" s="460"/>
      <c r="BM8" s="460"/>
      <c r="BN8" s="460"/>
      <c r="BO8" s="460"/>
      <c r="BP8" s="460"/>
      <c r="BQ8" s="460"/>
      <c r="BR8" s="460"/>
      <c r="BS8" s="460"/>
      <c r="BT8" s="460"/>
      <c r="BU8" s="460"/>
      <c r="BV8" s="460"/>
      <c r="BW8" s="460"/>
      <c r="BX8" s="460"/>
      <c r="BY8" s="460"/>
      <c r="BZ8" s="460"/>
      <c r="CA8" s="460"/>
      <c r="CB8" s="460"/>
      <c r="CC8" s="460"/>
      <c r="CD8" s="460"/>
      <c r="CE8" s="460"/>
      <c r="CF8" s="460"/>
      <c r="CG8" s="460"/>
      <c r="CH8" s="361"/>
      <c r="CI8" s="17"/>
      <c r="CJ8" s="17"/>
      <c r="CK8" s="17"/>
      <c r="CL8" s="17"/>
    </row>
    <row r="9" spans="1:90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17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17"/>
      <c r="BI9" s="461" t="s">
        <v>152</v>
      </c>
      <c r="BJ9" s="462"/>
      <c r="BK9" s="462"/>
      <c r="BL9" s="462"/>
      <c r="BM9" s="79">
        <v>1</v>
      </c>
      <c r="BN9" s="79"/>
      <c r="BO9" s="79">
        <v>2</v>
      </c>
      <c r="BP9" s="79"/>
      <c r="BQ9" s="79">
        <v>3</v>
      </c>
      <c r="BR9" s="79"/>
      <c r="BS9" s="79">
        <v>4</v>
      </c>
      <c r="BT9" s="79"/>
      <c r="BU9" s="79">
        <v>5</v>
      </c>
      <c r="BV9" s="79"/>
      <c r="BW9" s="79">
        <v>6</v>
      </c>
      <c r="BX9" s="79"/>
      <c r="BY9" s="79">
        <v>7</v>
      </c>
      <c r="BZ9" s="79"/>
      <c r="CA9" s="79">
        <v>8</v>
      </c>
      <c r="CB9" s="79"/>
      <c r="CC9" s="79">
        <v>9</v>
      </c>
      <c r="CD9" s="79"/>
      <c r="CE9" s="79">
        <v>10</v>
      </c>
      <c r="CF9" s="463"/>
      <c r="CG9" s="464">
        <v>11</v>
      </c>
      <c r="CH9" s="463"/>
      <c r="CI9" s="17"/>
      <c r="CJ9" s="17"/>
      <c r="CK9" s="17"/>
      <c r="CL9" s="17"/>
    </row>
    <row r="10" spans="1:90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17"/>
      <c r="BI10" s="461" t="s">
        <v>153</v>
      </c>
      <c r="BJ10" s="462"/>
      <c r="BK10" s="462" t="s">
        <v>154</v>
      </c>
      <c r="BL10" s="462"/>
      <c r="BM10" s="424" t="str">
        <f>E18</f>
        <v/>
      </c>
      <c r="BN10" s="424"/>
      <c r="BO10" s="424" t="str">
        <f>I18</f>
        <v/>
      </c>
      <c r="BP10" s="424"/>
      <c r="BQ10" s="424" t="str">
        <f>M18</f>
        <v/>
      </c>
      <c r="BR10" s="424"/>
      <c r="BS10" s="424" t="str">
        <f>Q18</f>
        <v/>
      </c>
      <c r="BT10" s="424"/>
      <c r="BU10" s="424" t="str">
        <f>U18</f>
        <v/>
      </c>
      <c r="BV10" s="424"/>
      <c r="BW10" s="424" t="str">
        <f>Y18</f>
        <v/>
      </c>
      <c r="BX10" s="424"/>
      <c r="BY10" s="424" t="str">
        <f>AC18</f>
        <v/>
      </c>
      <c r="BZ10" s="424"/>
      <c r="CA10" s="424" t="str">
        <f>AG18</f>
        <v/>
      </c>
      <c r="CB10" s="424"/>
      <c r="CC10" s="424" t="str">
        <f>AK18</f>
        <v/>
      </c>
      <c r="CD10" s="424"/>
      <c r="CE10" s="424" t="str">
        <f>AO18</f>
        <v/>
      </c>
      <c r="CF10" s="424"/>
      <c r="CG10" s="424" t="str">
        <f>AS18</f>
        <v/>
      </c>
      <c r="CH10" s="425"/>
      <c r="CI10" s="17"/>
      <c r="CJ10" s="17"/>
      <c r="CK10" s="17"/>
      <c r="CL10" s="17"/>
    </row>
    <row r="11" spans="1:90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17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17"/>
      <c r="BI11" s="432">
        <v>1</v>
      </c>
      <c r="BJ11" s="79"/>
      <c r="BK11" s="433" t="str">
        <f t="shared" ref="BK11:BK20" si="0">C20</f>
        <v/>
      </c>
      <c r="BL11" s="434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</row>
    <row r="12" spans="1:90" ht="12.75" customHeight="1" thickTop="1" thickBot="1" x14ac:dyDescent="0.3">
      <c r="A12" s="465" t="s">
        <v>173</v>
      </c>
      <c r="B12" s="466"/>
      <c r="C12" s="466"/>
      <c r="D12" s="466"/>
      <c r="E12" s="466"/>
      <c r="F12" s="466"/>
      <c r="G12" s="466"/>
      <c r="H12" s="466"/>
      <c r="I12" s="466"/>
      <c r="J12" s="466"/>
      <c r="K12" s="466"/>
      <c r="L12" s="466"/>
      <c r="M12" s="466"/>
      <c r="N12" s="466"/>
      <c r="O12" s="466"/>
      <c r="P12" s="466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17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17"/>
      <c r="BI12" s="432">
        <v>2</v>
      </c>
      <c r="BJ12" s="79"/>
      <c r="BK12" s="433" t="str">
        <f t="shared" si="0"/>
        <v/>
      </c>
      <c r="BL12" s="434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</row>
    <row r="13" spans="1:90" ht="12" customHeight="1" thickTop="1" thickBot="1" x14ac:dyDescent="0.3">
      <c r="A13" s="467" t="s">
        <v>142</v>
      </c>
      <c r="B13" s="447"/>
      <c r="C13" s="447"/>
      <c r="D13" s="447"/>
      <c r="E13" s="468" t="s">
        <v>174</v>
      </c>
      <c r="F13" s="468"/>
      <c r="G13" s="468"/>
      <c r="H13" s="442" t="str">
        <f>BD18</f>
        <v/>
      </c>
      <c r="I13" s="442"/>
      <c r="J13" s="442"/>
      <c r="K13" s="89" t="s">
        <v>144</v>
      </c>
      <c r="L13" s="89"/>
      <c r="M13" s="89"/>
      <c r="N13" s="351" t="str">
        <f>IF(AND(B13&lt;&gt;0,B14&lt;&gt;0),ROUND(B13*B14/144,2),"")</f>
        <v/>
      </c>
      <c r="O13" s="351"/>
      <c r="P13" s="352"/>
      <c r="Q13" s="89" t="s">
        <v>145</v>
      </c>
      <c r="R13" s="89"/>
      <c r="S13" s="89"/>
      <c r="T13" s="353" t="str">
        <f>IFERROR((AB13/N13),"")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/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17"/>
      <c r="AX13" s="469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70"/>
      <c r="AZ13" s="470"/>
      <c r="BA13" s="470"/>
      <c r="BB13" s="470"/>
      <c r="BC13" s="470"/>
      <c r="BD13" s="470"/>
      <c r="BE13" s="470"/>
      <c r="BF13" s="470"/>
      <c r="BG13" s="471"/>
      <c r="BH13" s="17"/>
      <c r="BI13" s="432">
        <v>3</v>
      </c>
      <c r="BJ13" s="79"/>
      <c r="BK13" s="433" t="str">
        <f t="shared" si="0"/>
        <v/>
      </c>
      <c r="BL13" s="434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</row>
    <row r="14" spans="1:90" ht="12" customHeight="1" thickBot="1" x14ac:dyDescent="0.3">
      <c r="A14" s="472" t="s">
        <v>143</v>
      </c>
      <c r="B14" s="348"/>
      <c r="C14" s="348"/>
      <c r="D14" s="348"/>
      <c r="E14" s="473" t="s">
        <v>174</v>
      </c>
      <c r="F14" s="473"/>
      <c r="G14" s="473"/>
      <c r="H14" s="353" t="str">
        <f>BD24</f>
        <v/>
      </c>
      <c r="I14" s="353"/>
      <c r="J14" s="357"/>
      <c r="K14" s="474"/>
      <c r="L14" s="475"/>
      <c r="M14" s="475"/>
      <c r="N14" s="475"/>
      <c r="O14" s="475"/>
      <c r="P14" s="47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432">
        <v>4</v>
      </c>
      <c r="BJ14" s="79"/>
      <c r="BK14" s="433" t="str">
        <f t="shared" si="0"/>
        <v/>
      </c>
      <c r="BL14" s="434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</row>
    <row r="15" spans="1:90" s="362" customFormat="1" ht="12" customHeight="1" thickBo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40" t="s">
        <v>146</v>
      </c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2"/>
      <c r="Y15" s="15"/>
      <c r="Z15" s="199" t="s">
        <v>175</v>
      </c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476" t="s">
        <v>176</v>
      </c>
      <c r="AM15" s="476"/>
      <c r="AN15" s="476"/>
      <c r="AO15" s="476"/>
      <c r="AP15" s="476"/>
      <c r="AQ15" s="476"/>
      <c r="AR15" s="476"/>
      <c r="AS15" s="476"/>
      <c r="AT15" s="476"/>
      <c r="AU15" s="476"/>
      <c r="AV15" s="477"/>
      <c r="AW15" s="17"/>
      <c r="AX15" s="243" t="s">
        <v>151</v>
      </c>
      <c r="AY15" s="372"/>
      <c r="AZ15" s="372"/>
      <c r="BA15" s="372"/>
      <c r="BB15" s="372"/>
      <c r="BC15" s="372"/>
      <c r="BD15" s="372"/>
      <c r="BE15" s="372"/>
      <c r="BF15" s="373"/>
      <c r="BG15" s="17"/>
      <c r="BH15" s="17"/>
      <c r="BI15" s="432">
        <v>5</v>
      </c>
      <c r="BJ15" s="79"/>
      <c r="BK15" s="433" t="str">
        <f t="shared" si="0"/>
        <v/>
      </c>
      <c r="BL15" s="434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</row>
    <row r="16" spans="1:90" ht="12.75" customHeight="1" thickTop="1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363"/>
      <c r="N16" s="364"/>
      <c r="O16" s="364"/>
      <c r="P16" s="364"/>
      <c r="Q16" s="364"/>
      <c r="R16" s="364"/>
      <c r="S16" s="364"/>
      <c r="T16" s="364"/>
      <c r="U16" s="256"/>
      <c r="V16" s="257"/>
      <c r="W16" s="258"/>
      <c r="X16" s="259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"/>
      <c r="AX16" s="380"/>
      <c r="AY16" s="381"/>
      <c r="AZ16" s="381"/>
      <c r="BA16" s="381"/>
      <c r="BB16" s="381"/>
      <c r="BC16" s="381"/>
      <c r="BD16" s="381"/>
      <c r="BE16" s="381"/>
      <c r="BF16" s="382"/>
      <c r="BG16" s="17"/>
      <c r="BH16" s="17"/>
      <c r="BI16" s="432">
        <v>6</v>
      </c>
      <c r="BJ16" s="79"/>
      <c r="BK16" s="433" t="str">
        <f t="shared" si="0"/>
        <v/>
      </c>
      <c r="BL16" s="434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</row>
    <row r="17" spans="1:90" ht="12" customHeight="1" thickTop="1" thickBot="1" x14ac:dyDescent="0.3">
      <c r="A17" s="478" t="s">
        <v>150</v>
      </c>
      <c r="B17" s="479"/>
      <c r="C17" s="479"/>
      <c r="D17" s="479"/>
      <c r="E17" s="479"/>
      <c r="F17" s="479"/>
      <c r="G17" s="479"/>
      <c r="H17" s="479"/>
      <c r="I17" s="479"/>
      <c r="J17" s="480"/>
      <c r="K17" s="481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2"/>
      <c r="AF17" s="482"/>
      <c r="AG17" s="482"/>
      <c r="AH17" s="482"/>
      <c r="AI17" s="482"/>
      <c r="AJ17" s="482"/>
      <c r="AK17" s="482"/>
      <c r="AL17" s="482"/>
      <c r="AM17" s="482"/>
      <c r="AN17" s="482"/>
      <c r="AO17" s="482"/>
      <c r="AP17" s="482"/>
      <c r="AQ17" s="482"/>
      <c r="AR17" s="482"/>
      <c r="AS17" s="482"/>
      <c r="AT17" s="482"/>
      <c r="AU17" s="482"/>
      <c r="AV17" s="482"/>
      <c r="AW17" s="17"/>
      <c r="AX17" s="389" t="s">
        <v>155</v>
      </c>
      <c r="AY17" s="390"/>
      <c r="AZ17" s="390"/>
      <c r="BA17" s="390"/>
      <c r="BB17" s="390"/>
      <c r="BC17" s="391"/>
      <c r="BD17" s="392" t="str">
        <f>IF(B13&lt;&gt;0,B13,"")</f>
        <v/>
      </c>
      <c r="BE17" s="392"/>
      <c r="BF17" s="393"/>
      <c r="BG17" s="17"/>
      <c r="BH17" s="17"/>
      <c r="BI17" s="432">
        <v>7</v>
      </c>
      <c r="BJ17" s="79"/>
      <c r="BK17" s="433" t="str">
        <f t="shared" si="0"/>
        <v/>
      </c>
      <c r="BL17" s="434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</row>
    <row r="18" spans="1:90" ht="12" customHeight="1" x14ac:dyDescent="0.25">
      <c r="A18" s="483" t="s">
        <v>152</v>
      </c>
      <c r="B18" s="484"/>
      <c r="C18" s="484"/>
      <c r="D18" s="485"/>
      <c r="E18" s="486" t="str">
        <f>IFERROR(B13/H13/2,"")</f>
        <v/>
      </c>
      <c r="F18" s="487"/>
      <c r="G18" s="487"/>
      <c r="H18" s="488"/>
      <c r="I18" s="489" t="str">
        <f>IFERROR(IF(BO9&lt;=$BD$18,E18+$BD$19,""),"")</f>
        <v/>
      </c>
      <c r="J18" s="490"/>
      <c r="K18" s="490"/>
      <c r="L18" s="491"/>
      <c r="M18" s="489" t="str">
        <f>IFERROR(IF(BQ9&lt;=$BD$18,I18+$BD$19,""),"")</f>
        <v/>
      </c>
      <c r="N18" s="490"/>
      <c r="O18" s="490"/>
      <c r="P18" s="491"/>
      <c r="Q18" s="489" t="str">
        <f>IFERROR(IF(BS9&lt;=$BD$18,M18+$BD$19,""),"")</f>
        <v/>
      </c>
      <c r="R18" s="490"/>
      <c r="S18" s="490"/>
      <c r="T18" s="491"/>
      <c r="U18" s="489" t="str">
        <f>IFERROR(IF(BU9&lt;=$BD$18,Q18+$BD$19,""),"")</f>
        <v/>
      </c>
      <c r="V18" s="490"/>
      <c r="W18" s="490"/>
      <c r="X18" s="491"/>
      <c r="Y18" s="489" t="str">
        <f>IFERROR(IF(BW9&lt;=$BD$18,U18+$BD$19,""),"")</f>
        <v/>
      </c>
      <c r="Z18" s="490"/>
      <c r="AA18" s="490"/>
      <c r="AB18" s="491"/>
      <c r="AC18" s="489" t="str">
        <f>IFERROR(IF(BY9&lt;=$BD$18,Y18+$BD$19,""),"")</f>
        <v/>
      </c>
      <c r="AD18" s="490"/>
      <c r="AE18" s="490"/>
      <c r="AF18" s="491"/>
      <c r="AG18" s="489" t="str">
        <f>IFERROR(IF(CA9&lt;=$BD$18,AC18+$BD$19,""),"")</f>
        <v/>
      </c>
      <c r="AH18" s="490"/>
      <c r="AI18" s="490"/>
      <c r="AJ18" s="491"/>
      <c r="AK18" s="489" t="str">
        <f>IFERROR(IF(CC9&lt;=$BD$18,AG18+$BD$19,""),"")</f>
        <v/>
      </c>
      <c r="AL18" s="490"/>
      <c r="AM18" s="490"/>
      <c r="AN18" s="491"/>
      <c r="AO18" s="489" t="str">
        <f>IFERROR(IF(CE9&lt;=$BD$18,AK18+$BD$19,""),"")</f>
        <v/>
      </c>
      <c r="AP18" s="490"/>
      <c r="AQ18" s="490"/>
      <c r="AR18" s="491"/>
      <c r="AS18" s="492" t="str">
        <f>IFERROR(IF(CG9&lt;=$BD$18,AO18+$BD$19,""),"")</f>
        <v/>
      </c>
      <c r="AT18" s="493"/>
      <c r="AU18" s="493"/>
      <c r="AV18" s="494"/>
      <c r="AW18" s="17"/>
      <c r="AX18" s="58" t="s">
        <v>156</v>
      </c>
      <c r="AY18" s="59"/>
      <c r="AZ18" s="59"/>
      <c r="BA18" s="59"/>
      <c r="BB18" s="59"/>
      <c r="BC18" s="60"/>
      <c r="BD18" s="99" t="str">
        <f>IFERROR(IF(BD17&lt;=20,4,ROUNDUP(BD17/6,0)),"")</f>
        <v/>
      </c>
      <c r="BE18" s="99"/>
      <c r="BF18" s="148"/>
      <c r="BG18" s="17"/>
      <c r="BH18" s="17"/>
      <c r="BI18" s="432">
        <v>8</v>
      </c>
      <c r="BJ18" s="79"/>
      <c r="BK18" s="433" t="str">
        <f t="shared" si="0"/>
        <v/>
      </c>
      <c r="BL18" s="434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ht="12" customHeight="1" thickBot="1" x14ac:dyDescent="0.3">
      <c r="A19" s="495" t="s">
        <v>153</v>
      </c>
      <c r="B19" s="496"/>
      <c r="C19" s="497" t="s">
        <v>154</v>
      </c>
      <c r="D19" s="496"/>
      <c r="E19" s="498" t="s">
        <v>177</v>
      </c>
      <c r="F19" s="498"/>
      <c r="G19" s="498" t="s">
        <v>178</v>
      </c>
      <c r="H19" s="498"/>
      <c r="I19" s="498" t="s">
        <v>177</v>
      </c>
      <c r="J19" s="498"/>
      <c r="K19" s="498" t="s">
        <v>178</v>
      </c>
      <c r="L19" s="498"/>
      <c r="M19" s="498" t="s">
        <v>177</v>
      </c>
      <c r="N19" s="498"/>
      <c r="O19" s="498" t="s">
        <v>178</v>
      </c>
      <c r="P19" s="498"/>
      <c r="Q19" s="498" t="s">
        <v>177</v>
      </c>
      <c r="R19" s="498"/>
      <c r="S19" s="498" t="s">
        <v>178</v>
      </c>
      <c r="T19" s="498"/>
      <c r="U19" s="498" t="s">
        <v>177</v>
      </c>
      <c r="V19" s="498"/>
      <c r="W19" s="498" t="s">
        <v>178</v>
      </c>
      <c r="X19" s="498"/>
      <c r="Y19" s="498" t="s">
        <v>177</v>
      </c>
      <c r="Z19" s="498"/>
      <c r="AA19" s="498" t="s">
        <v>178</v>
      </c>
      <c r="AB19" s="498"/>
      <c r="AC19" s="498" t="s">
        <v>177</v>
      </c>
      <c r="AD19" s="498"/>
      <c r="AE19" s="498" t="s">
        <v>178</v>
      </c>
      <c r="AF19" s="498"/>
      <c r="AG19" s="498" t="s">
        <v>177</v>
      </c>
      <c r="AH19" s="498"/>
      <c r="AI19" s="498" t="s">
        <v>178</v>
      </c>
      <c r="AJ19" s="498"/>
      <c r="AK19" s="498" t="s">
        <v>177</v>
      </c>
      <c r="AL19" s="498"/>
      <c r="AM19" s="498" t="s">
        <v>178</v>
      </c>
      <c r="AN19" s="498"/>
      <c r="AO19" s="498" t="s">
        <v>177</v>
      </c>
      <c r="AP19" s="498"/>
      <c r="AQ19" s="498" t="s">
        <v>178</v>
      </c>
      <c r="AR19" s="498"/>
      <c r="AS19" s="499" t="s">
        <v>177</v>
      </c>
      <c r="AT19" s="498"/>
      <c r="AU19" s="498" t="s">
        <v>178</v>
      </c>
      <c r="AV19" s="500"/>
      <c r="AW19" s="17"/>
      <c r="AX19" s="402" t="s">
        <v>157</v>
      </c>
      <c r="AY19" s="313"/>
      <c r="AZ19" s="313"/>
      <c r="BA19" s="313"/>
      <c r="BB19" s="313"/>
      <c r="BC19" s="403"/>
      <c r="BD19" s="404" t="str">
        <f>IFERROR(IF(BD18&lt;=20,((BD17-(BD17/BD18))/(BD18-1)),(BD17-6)/(BD18-1)),"")</f>
        <v/>
      </c>
      <c r="BE19" s="404"/>
      <c r="BF19" s="405"/>
      <c r="BG19" s="17"/>
      <c r="BH19" s="17"/>
      <c r="BI19" s="432">
        <v>9</v>
      </c>
      <c r="BJ19" s="79"/>
      <c r="BK19" s="433" t="str">
        <f t="shared" si="0"/>
        <v/>
      </c>
      <c r="BL19" s="434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</row>
    <row r="20" spans="1:90" ht="12" customHeight="1" thickTop="1" thickBot="1" x14ac:dyDescent="0.3">
      <c r="A20" s="501">
        <v>1</v>
      </c>
      <c r="B20" s="502"/>
      <c r="C20" s="503" t="str">
        <f>IFERROR(B14/H14/2,"")</f>
        <v/>
      </c>
      <c r="D20" s="504"/>
      <c r="E20" s="505"/>
      <c r="F20" s="506"/>
      <c r="G20" s="507" t="str">
        <f>IF(E20="","",ROUND(SQRT(E20)*4005,0))</f>
        <v/>
      </c>
      <c r="H20" s="507"/>
      <c r="I20" s="508"/>
      <c r="J20" s="508"/>
      <c r="K20" s="507" t="str">
        <f>IF(I20="","",ROUND(SQRT(I20)*4005,0))</f>
        <v/>
      </c>
      <c r="L20" s="507"/>
      <c r="M20" s="508"/>
      <c r="N20" s="508"/>
      <c r="O20" s="507" t="str">
        <f>IF(M20="","",ROUND(SQRT(M20)*4005,0))</f>
        <v/>
      </c>
      <c r="P20" s="507"/>
      <c r="Q20" s="508"/>
      <c r="R20" s="508"/>
      <c r="S20" s="507" t="str">
        <f>IF(Q20="","",ROUND(SQRT(Q20)*4005,0))</f>
        <v/>
      </c>
      <c r="T20" s="507"/>
      <c r="U20" s="508"/>
      <c r="V20" s="508"/>
      <c r="W20" s="507" t="str">
        <f>IF(U20="","",ROUND(SQRT(U20)*4005,0))</f>
        <v/>
      </c>
      <c r="X20" s="507"/>
      <c r="Y20" s="508"/>
      <c r="Z20" s="508"/>
      <c r="AA20" s="507" t="str">
        <f>IF(Y20="","",ROUND(SQRT(Y20)*4005,0))</f>
        <v/>
      </c>
      <c r="AB20" s="507"/>
      <c r="AC20" s="508"/>
      <c r="AD20" s="508"/>
      <c r="AE20" s="507" t="str">
        <f>IF(AC20="","",ROUND(SQRT(AC20)*4005,0))</f>
        <v/>
      </c>
      <c r="AF20" s="507"/>
      <c r="AG20" s="508"/>
      <c r="AH20" s="508"/>
      <c r="AI20" s="507" t="str">
        <f>IF(AG20="","",ROUND(SQRT(AG20)*4005,0))</f>
        <v/>
      </c>
      <c r="AJ20" s="507"/>
      <c r="AK20" s="508"/>
      <c r="AL20" s="508"/>
      <c r="AM20" s="507" t="str">
        <f>IF(AK20="","",ROUND(SQRT(AK20)*4005,0))</f>
        <v/>
      </c>
      <c r="AN20" s="507"/>
      <c r="AO20" s="508"/>
      <c r="AP20" s="508"/>
      <c r="AQ20" s="507" t="str">
        <f>IF(AO20="","",ROUND(SQRT(AO20)*4005,0))</f>
        <v/>
      </c>
      <c r="AR20" s="507"/>
      <c r="AS20" s="509"/>
      <c r="AT20" s="508"/>
      <c r="AU20" s="507" t="str">
        <f>IF(AS20="","",ROUND(SQRT(AS20)*4005,0))</f>
        <v/>
      </c>
      <c r="AV20" s="510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455">
        <v>10</v>
      </c>
      <c r="BJ20" s="456"/>
      <c r="BK20" s="424" t="str">
        <f t="shared" si="0"/>
        <v/>
      </c>
      <c r="BL20" s="425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</row>
    <row r="21" spans="1:90" ht="12.75" customHeight="1" x14ac:dyDescent="0.25">
      <c r="A21" s="511">
        <v>2</v>
      </c>
      <c r="B21" s="512"/>
      <c r="C21" s="486" t="str">
        <f t="shared" ref="C21:C29" si="1">IFERROR(IF($A21&lt;=$BD$24,C20+$BD$25,""),"")</f>
        <v/>
      </c>
      <c r="D21" s="488"/>
      <c r="E21" s="508"/>
      <c r="F21" s="508"/>
      <c r="G21" s="507" t="str">
        <f t="shared" ref="G21:G29" si="2">IF(E21="","",ROUND(SQRT(E21)*4005,0))</f>
        <v/>
      </c>
      <c r="H21" s="507"/>
      <c r="I21" s="508"/>
      <c r="J21" s="508"/>
      <c r="K21" s="507" t="str">
        <f t="shared" ref="K21:K29" si="3">IF(I21="","",ROUND(SQRT(I21)*4005,0))</f>
        <v/>
      </c>
      <c r="L21" s="507"/>
      <c r="M21" s="508"/>
      <c r="N21" s="508"/>
      <c r="O21" s="507" t="str">
        <f t="shared" ref="O21:O29" si="4">IF(M21="","",ROUND(SQRT(M21)*4005,0))</f>
        <v/>
      </c>
      <c r="P21" s="507"/>
      <c r="Q21" s="508"/>
      <c r="R21" s="508"/>
      <c r="S21" s="507" t="str">
        <f t="shared" ref="S21:S29" si="5">IF(Q21="","",ROUND(SQRT(Q21)*4005,0))</f>
        <v/>
      </c>
      <c r="T21" s="507"/>
      <c r="U21" s="508"/>
      <c r="V21" s="508"/>
      <c r="W21" s="507" t="str">
        <f t="shared" ref="W21:W29" si="6">IF(U21="","",ROUND(SQRT(U21)*4005,0))</f>
        <v/>
      </c>
      <c r="X21" s="507"/>
      <c r="Y21" s="508"/>
      <c r="Z21" s="508"/>
      <c r="AA21" s="507" t="str">
        <f t="shared" ref="AA21:AA29" si="7">IF(Y21="","",ROUND(SQRT(Y21)*4005,0))</f>
        <v/>
      </c>
      <c r="AB21" s="507"/>
      <c r="AC21" s="508"/>
      <c r="AD21" s="508"/>
      <c r="AE21" s="507" t="str">
        <f t="shared" ref="AE21:AE29" si="8">IF(AC21="","",ROUND(SQRT(AC21)*4005,0))</f>
        <v/>
      </c>
      <c r="AF21" s="507"/>
      <c r="AG21" s="508"/>
      <c r="AH21" s="508"/>
      <c r="AI21" s="507" t="str">
        <f t="shared" ref="AI21:AI29" si="9">IF(AG21="","",ROUND(SQRT(AG21)*4005,0))</f>
        <v/>
      </c>
      <c r="AJ21" s="507"/>
      <c r="AK21" s="508"/>
      <c r="AL21" s="508"/>
      <c r="AM21" s="507" t="str">
        <f t="shared" ref="AM21:AM29" si="10">IF(AK21="","",ROUND(SQRT(AK21)*4005,0))</f>
        <v/>
      </c>
      <c r="AN21" s="507"/>
      <c r="AO21" s="508"/>
      <c r="AP21" s="508"/>
      <c r="AQ21" s="507" t="str">
        <f t="shared" ref="AQ21:AQ29" si="11">IF(AO21="","",ROUND(SQRT(AO21)*4005,0))</f>
        <v/>
      </c>
      <c r="AR21" s="507"/>
      <c r="AS21" s="509"/>
      <c r="AT21" s="508"/>
      <c r="AU21" s="507" t="str">
        <f t="shared" ref="AU21:AU29" si="12">IF(AS21="","",ROUND(SQRT(AS21)*4005,0))</f>
        <v/>
      </c>
      <c r="AV21" s="510"/>
      <c r="AW21" s="17"/>
      <c r="AX21" s="243" t="s">
        <v>158</v>
      </c>
      <c r="AY21" s="372"/>
      <c r="AZ21" s="372"/>
      <c r="BA21" s="372"/>
      <c r="BB21" s="372"/>
      <c r="BC21" s="372"/>
      <c r="BD21" s="372"/>
      <c r="BE21" s="372"/>
      <c r="BF21" s="373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</row>
    <row r="22" spans="1:90" ht="12" customHeight="1" thickBot="1" x14ac:dyDescent="0.3">
      <c r="A22" s="511">
        <v>3</v>
      </c>
      <c r="B22" s="512"/>
      <c r="C22" s="486" t="str">
        <f t="shared" si="1"/>
        <v/>
      </c>
      <c r="D22" s="488"/>
      <c r="E22" s="508"/>
      <c r="F22" s="508"/>
      <c r="G22" s="507" t="str">
        <f t="shared" si="2"/>
        <v/>
      </c>
      <c r="H22" s="507"/>
      <c r="I22" s="508"/>
      <c r="J22" s="508"/>
      <c r="K22" s="507" t="str">
        <f t="shared" si="3"/>
        <v/>
      </c>
      <c r="L22" s="507"/>
      <c r="M22" s="508"/>
      <c r="N22" s="508"/>
      <c r="O22" s="507" t="str">
        <f t="shared" si="4"/>
        <v/>
      </c>
      <c r="P22" s="507"/>
      <c r="Q22" s="508"/>
      <c r="R22" s="508"/>
      <c r="S22" s="507" t="str">
        <f t="shared" si="5"/>
        <v/>
      </c>
      <c r="T22" s="507"/>
      <c r="U22" s="508"/>
      <c r="V22" s="508"/>
      <c r="W22" s="507" t="str">
        <f t="shared" si="6"/>
        <v/>
      </c>
      <c r="X22" s="507"/>
      <c r="Y22" s="508"/>
      <c r="Z22" s="508"/>
      <c r="AA22" s="507" t="str">
        <f t="shared" si="7"/>
        <v/>
      </c>
      <c r="AB22" s="507"/>
      <c r="AC22" s="508"/>
      <c r="AD22" s="508"/>
      <c r="AE22" s="507" t="str">
        <f t="shared" si="8"/>
        <v/>
      </c>
      <c r="AF22" s="507"/>
      <c r="AG22" s="508"/>
      <c r="AH22" s="508"/>
      <c r="AI22" s="507" t="str">
        <f t="shared" si="9"/>
        <v/>
      </c>
      <c r="AJ22" s="507"/>
      <c r="AK22" s="508"/>
      <c r="AL22" s="508"/>
      <c r="AM22" s="507" t="str">
        <f t="shared" si="10"/>
        <v/>
      </c>
      <c r="AN22" s="507"/>
      <c r="AO22" s="508"/>
      <c r="AP22" s="508"/>
      <c r="AQ22" s="507" t="str">
        <f t="shared" si="11"/>
        <v/>
      </c>
      <c r="AR22" s="507"/>
      <c r="AS22" s="509"/>
      <c r="AT22" s="508"/>
      <c r="AU22" s="507" t="str">
        <f t="shared" si="12"/>
        <v/>
      </c>
      <c r="AV22" s="510"/>
      <c r="AW22" s="17"/>
      <c r="AX22" s="380"/>
      <c r="AY22" s="381"/>
      <c r="AZ22" s="381"/>
      <c r="BA22" s="381"/>
      <c r="BB22" s="381"/>
      <c r="BC22" s="381"/>
      <c r="BD22" s="381"/>
      <c r="BE22" s="381"/>
      <c r="BF22" s="382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</row>
    <row r="23" spans="1:90" ht="12" customHeight="1" thickTop="1" x14ac:dyDescent="0.25">
      <c r="A23" s="511">
        <v>4</v>
      </c>
      <c r="B23" s="512"/>
      <c r="C23" s="486" t="str">
        <f t="shared" si="1"/>
        <v/>
      </c>
      <c r="D23" s="488"/>
      <c r="E23" s="508"/>
      <c r="F23" s="508"/>
      <c r="G23" s="507" t="str">
        <f t="shared" si="2"/>
        <v/>
      </c>
      <c r="H23" s="507"/>
      <c r="I23" s="508"/>
      <c r="J23" s="508"/>
      <c r="K23" s="507" t="str">
        <f t="shared" si="3"/>
        <v/>
      </c>
      <c r="L23" s="507"/>
      <c r="M23" s="508"/>
      <c r="N23" s="508"/>
      <c r="O23" s="507" t="str">
        <f t="shared" si="4"/>
        <v/>
      </c>
      <c r="P23" s="507"/>
      <c r="Q23" s="508"/>
      <c r="R23" s="508"/>
      <c r="S23" s="507" t="str">
        <f t="shared" si="5"/>
        <v/>
      </c>
      <c r="T23" s="507"/>
      <c r="U23" s="508"/>
      <c r="V23" s="508"/>
      <c r="W23" s="507" t="str">
        <f t="shared" si="6"/>
        <v/>
      </c>
      <c r="X23" s="507"/>
      <c r="Y23" s="508"/>
      <c r="Z23" s="508"/>
      <c r="AA23" s="507" t="str">
        <f t="shared" si="7"/>
        <v/>
      </c>
      <c r="AB23" s="507"/>
      <c r="AC23" s="508"/>
      <c r="AD23" s="508"/>
      <c r="AE23" s="507" t="str">
        <f t="shared" si="8"/>
        <v/>
      </c>
      <c r="AF23" s="507"/>
      <c r="AG23" s="508"/>
      <c r="AH23" s="508"/>
      <c r="AI23" s="507" t="str">
        <f t="shared" si="9"/>
        <v/>
      </c>
      <c r="AJ23" s="507"/>
      <c r="AK23" s="508"/>
      <c r="AL23" s="508"/>
      <c r="AM23" s="507" t="str">
        <f t="shared" si="10"/>
        <v/>
      </c>
      <c r="AN23" s="507"/>
      <c r="AO23" s="508"/>
      <c r="AP23" s="508"/>
      <c r="AQ23" s="507" t="str">
        <f t="shared" si="11"/>
        <v/>
      </c>
      <c r="AR23" s="507"/>
      <c r="AS23" s="509"/>
      <c r="AT23" s="508"/>
      <c r="AU23" s="507" t="str">
        <f t="shared" si="12"/>
        <v/>
      </c>
      <c r="AV23" s="510"/>
      <c r="AW23" s="17"/>
      <c r="AX23" s="406" t="s">
        <v>159</v>
      </c>
      <c r="AY23" s="407"/>
      <c r="AZ23" s="407"/>
      <c r="BA23" s="407"/>
      <c r="BB23" s="407"/>
      <c r="BC23" s="408"/>
      <c r="BD23" s="392" t="str">
        <f>IF(B14&lt;&gt;0,B14,"")</f>
        <v/>
      </c>
      <c r="BE23" s="392"/>
      <c r="BF23" s="393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</row>
    <row r="24" spans="1:90" ht="12" customHeight="1" x14ac:dyDescent="0.25">
      <c r="A24" s="511">
        <v>5</v>
      </c>
      <c r="B24" s="512"/>
      <c r="C24" s="486" t="str">
        <f t="shared" si="1"/>
        <v/>
      </c>
      <c r="D24" s="488"/>
      <c r="E24" s="508"/>
      <c r="F24" s="508"/>
      <c r="G24" s="507" t="str">
        <f t="shared" si="2"/>
        <v/>
      </c>
      <c r="H24" s="507"/>
      <c r="I24" s="508"/>
      <c r="J24" s="508"/>
      <c r="K24" s="507" t="str">
        <f t="shared" si="3"/>
        <v/>
      </c>
      <c r="L24" s="507"/>
      <c r="M24" s="508"/>
      <c r="N24" s="508"/>
      <c r="O24" s="507" t="str">
        <f t="shared" si="4"/>
        <v/>
      </c>
      <c r="P24" s="507"/>
      <c r="Q24" s="508"/>
      <c r="R24" s="508"/>
      <c r="S24" s="507" t="str">
        <f t="shared" si="5"/>
        <v/>
      </c>
      <c r="T24" s="507"/>
      <c r="U24" s="508"/>
      <c r="V24" s="508"/>
      <c r="W24" s="507" t="str">
        <f t="shared" si="6"/>
        <v/>
      </c>
      <c r="X24" s="507"/>
      <c r="Y24" s="508"/>
      <c r="Z24" s="508"/>
      <c r="AA24" s="507" t="str">
        <f t="shared" si="7"/>
        <v/>
      </c>
      <c r="AB24" s="507"/>
      <c r="AC24" s="508"/>
      <c r="AD24" s="508"/>
      <c r="AE24" s="507" t="str">
        <f t="shared" si="8"/>
        <v/>
      </c>
      <c r="AF24" s="507"/>
      <c r="AG24" s="508"/>
      <c r="AH24" s="508"/>
      <c r="AI24" s="507" t="str">
        <f t="shared" si="9"/>
        <v/>
      </c>
      <c r="AJ24" s="507"/>
      <c r="AK24" s="508"/>
      <c r="AL24" s="508"/>
      <c r="AM24" s="507" t="str">
        <f t="shared" si="10"/>
        <v/>
      </c>
      <c r="AN24" s="507"/>
      <c r="AO24" s="508"/>
      <c r="AP24" s="508"/>
      <c r="AQ24" s="507" t="str">
        <f t="shared" si="11"/>
        <v/>
      </c>
      <c r="AR24" s="507"/>
      <c r="AS24" s="509"/>
      <c r="AT24" s="508"/>
      <c r="AU24" s="507" t="str">
        <f t="shared" si="12"/>
        <v/>
      </c>
      <c r="AV24" s="510"/>
      <c r="AW24" s="17"/>
      <c r="AX24" s="58" t="s">
        <v>156</v>
      </c>
      <c r="AY24" s="59"/>
      <c r="AZ24" s="59"/>
      <c r="BA24" s="59"/>
      <c r="BB24" s="59"/>
      <c r="BC24" s="60"/>
      <c r="BD24" s="99" t="str">
        <f>IFERROR(IF(BD23&lt;=20,4,ROUNDUP(BD23/6,0)),"")</f>
        <v/>
      </c>
      <c r="BE24" s="99"/>
      <c r="BF24" s="148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</row>
    <row r="25" spans="1:90" ht="12" customHeight="1" thickBot="1" x14ac:dyDescent="0.3">
      <c r="A25" s="511">
        <v>6</v>
      </c>
      <c r="B25" s="512"/>
      <c r="C25" s="486" t="str">
        <f t="shared" si="1"/>
        <v/>
      </c>
      <c r="D25" s="488"/>
      <c r="E25" s="508"/>
      <c r="F25" s="508"/>
      <c r="G25" s="507" t="str">
        <f t="shared" si="2"/>
        <v/>
      </c>
      <c r="H25" s="507"/>
      <c r="I25" s="508"/>
      <c r="J25" s="508"/>
      <c r="K25" s="507" t="str">
        <f t="shared" si="3"/>
        <v/>
      </c>
      <c r="L25" s="507"/>
      <c r="M25" s="508"/>
      <c r="N25" s="508"/>
      <c r="O25" s="507" t="str">
        <f t="shared" si="4"/>
        <v/>
      </c>
      <c r="P25" s="507"/>
      <c r="Q25" s="508"/>
      <c r="R25" s="508"/>
      <c r="S25" s="507" t="str">
        <f t="shared" si="5"/>
        <v/>
      </c>
      <c r="T25" s="507"/>
      <c r="U25" s="508"/>
      <c r="V25" s="508"/>
      <c r="W25" s="507" t="str">
        <f t="shared" si="6"/>
        <v/>
      </c>
      <c r="X25" s="507"/>
      <c r="Y25" s="508"/>
      <c r="Z25" s="508"/>
      <c r="AA25" s="507" t="str">
        <f t="shared" si="7"/>
        <v/>
      </c>
      <c r="AB25" s="507"/>
      <c r="AC25" s="508"/>
      <c r="AD25" s="508"/>
      <c r="AE25" s="507" t="str">
        <f t="shared" si="8"/>
        <v/>
      </c>
      <c r="AF25" s="507"/>
      <c r="AG25" s="508"/>
      <c r="AH25" s="508"/>
      <c r="AI25" s="507" t="str">
        <f t="shared" si="9"/>
        <v/>
      </c>
      <c r="AJ25" s="507"/>
      <c r="AK25" s="508"/>
      <c r="AL25" s="508"/>
      <c r="AM25" s="507" t="str">
        <f t="shared" si="10"/>
        <v/>
      </c>
      <c r="AN25" s="507"/>
      <c r="AO25" s="508"/>
      <c r="AP25" s="508"/>
      <c r="AQ25" s="507" t="str">
        <f t="shared" si="11"/>
        <v/>
      </c>
      <c r="AR25" s="507"/>
      <c r="AS25" s="509"/>
      <c r="AT25" s="508"/>
      <c r="AU25" s="507" t="str">
        <f t="shared" si="12"/>
        <v/>
      </c>
      <c r="AV25" s="510"/>
      <c r="AW25" s="17"/>
      <c r="AX25" s="402" t="s">
        <v>157</v>
      </c>
      <c r="AY25" s="313"/>
      <c r="AZ25" s="313"/>
      <c r="BA25" s="313"/>
      <c r="BB25" s="313"/>
      <c r="BC25" s="403"/>
      <c r="BD25" s="404" t="str">
        <f>IFERROR(IF(BD24&lt;=20,((BD23-(BD23/BD24))/(BD24-1)),(BD23-6)/(BD24-1)),"")</f>
        <v/>
      </c>
      <c r="BE25" s="404"/>
      <c r="BF25" s="405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</row>
    <row r="26" spans="1:90" ht="12" customHeight="1" thickBot="1" x14ac:dyDescent="0.3">
      <c r="A26" s="511">
        <v>7</v>
      </c>
      <c r="B26" s="512"/>
      <c r="C26" s="486" t="str">
        <f t="shared" si="1"/>
        <v/>
      </c>
      <c r="D26" s="488"/>
      <c r="E26" s="508"/>
      <c r="F26" s="508"/>
      <c r="G26" s="507" t="str">
        <f t="shared" si="2"/>
        <v/>
      </c>
      <c r="H26" s="507"/>
      <c r="I26" s="508"/>
      <c r="J26" s="508"/>
      <c r="K26" s="507" t="str">
        <f t="shared" si="3"/>
        <v/>
      </c>
      <c r="L26" s="507"/>
      <c r="M26" s="508"/>
      <c r="N26" s="508"/>
      <c r="O26" s="507" t="str">
        <f t="shared" si="4"/>
        <v/>
      </c>
      <c r="P26" s="507"/>
      <c r="Q26" s="508"/>
      <c r="R26" s="508"/>
      <c r="S26" s="507" t="str">
        <f t="shared" si="5"/>
        <v/>
      </c>
      <c r="T26" s="507"/>
      <c r="U26" s="508"/>
      <c r="V26" s="508"/>
      <c r="W26" s="507" t="str">
        <f t="shared" si="6"/>
        <v/>
      </c>
      <c r="X26" s="507"/>
      <c r="Y26" s="508"/>
      <c r="Z26" s="508"/>
      <c r="AA26" s="507" t="str">
        <f t="shared" si="7"/>
        <v/>
      </c>
      <c r="AB26" s="507"/>
      <c r="AC26" s="508"/>
      <c r="AD26" s="508"/>
      <c r="AE26" s="507" t="str">
        <f t="shared" si="8"/>
        <v/>
      </c>
      <c r="AF26" s="507"/>
      <c r="AG26" s="508"/>
      <c r="AH26" s="508"/>
      <c r="AI26" s="507" t="str">
        <f t="shared" si="9"/>
        <v/>
      </c>
      <c r="AJ26" s="507"/>
      <c r="AK26" s="508"/>
      <c r="AL26" s="508"/>
      <c r="AM26" s="507" t="str">
        <f t="shared" si="10"/>
        <v/>
      </c>
      <c r="AN26" s="507"/>
      <c r="AO26" s="508"/>
      <c r="AP26" s="508"/>
      <c r="AQ26" s="507" t="str">
        <f t="shared" si="11"/>
        <v/>
      </c>
      <c r="AR26" s="507"/>
      <c r="AS26" s="509"/>
      <c r="AT26" s="508"/>
      <c r="AU26" s="507" t="str">
        <f t="shared" si="12"/>
        <v/>
      </c>
      <c r="AV26" s="510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</row>
    <row r="27" spans="1:90" ht="12" customHeight="1" thickBot="1" x14ac:dyDescent="0.3">
      <c r="A27" s="511">
        <v>8</v>
      </c>
      <c r="B27" s="512"/>
      <c r="C27" s="486" t="str">
        <f t="shared" si="1"/>
        <v/>
      </c>
      <c r="D27" s="488"/>
      <c r="E27" s="508"/>
      <c r="F27" s="508"/>
      <c r="G27" s="507" t="str">
        <f t="shared" si="2"/>
        <v/>
      </c>
      <c r="H27" s="507"/>
      <c r="I27" s="508"/>
      <c r="J27" s="508"/>
      <c r="K27" s="507" t="str">
        <f t="shared" si="3"/>
        <v/>
      </c>
      <c r="L27" s="507"/>
      <c r="M27" s="508"/>
      <c r="N27" s="508"/>
      <c r="O27" s="507" t="str">
        <f t="shared" si="4"/>
        <v/>
      </c>
      <c r="P27" s="507"/>
      <c r="Q27" s="508"/>
      <c r="R27" s="508"/>
      <c r="S27" s="507" t="str">
        <f t="shared" si="5"/>
        <v/>
      </c>
      <c r="T27" s="507"/>
      <c r="U27" s="508"/>
      <c r="V27" s="508"/>
      <c r="W27" s="507" t="str">
        <f t="shared" si="6"/>
        <v/>
      </c>
      <c r="X27" s="507"/>
      <c r="Y27" s="508"/>
      <c r="Z27" s="508"/>
      <c r="AA27" s="507" t="str">
        <f t="shared" si="7"/>
        <v/>
      </c>
      <c r="AB27" s="507"/>
      <c r="AC27" s="508"/>
      <c r="AD27" s="508"/>
      <c r="AE27" s="507" t="str">
        <f t="shared" si="8"/>
        <v/>
      </c>
      <c r="AF27" s="507"/>
      <c r="AG27" s="508"/>
      <c r="AH27" s="508"/>
      <c r="AI27" s="507" t="str">
        <f t="shared" si="9"/>
        <v/>
      </c>
      <c r="AJ27" s="507"/>
      <c r="AK27" s="508"/>
      <c r="AL27" s="508"/>
      <c r="AM27" s="507" t="str">
        <f t="shared" si="10"/>
        <v/>
      </c>
      <c r="AN27" s="507"/>
      <c r="AO27" s="508"/>
      <c r="AP27" s="508"/>
      <c r="AQ27" s="507" t="str">
        <f t="shared" si="11"/>
        <v/>
      </c>
      <c r="AR27" s="507"/>
      <c r="AS27" s="509"/>
      <c r="AT27" s="508"/>
      <c r="AU27" s="507" t="str">
        <f t="shared" si="12"/>
        <v/>
      </c>
      <c r="AV27" s="510"/>
      <c r="AW27" s="17"/>
      <c r="AX27" s="18" t="s">
        <v>2</v>
      </c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20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</row>
    <row r="28" spans="1:90" ht="12" customHeight="1" thickTop="1" x14ac:dyDescent="0.25">
      <c r="A28" s="511">
        <v>9</v>
      </c>
      <c r="B28" s="512"/>
      <c r="C28" s="486" t="str">
        <f t="shared" si="1"/>
        <v/>
      </c>
      <c r="D28" s="488"/>
      <c r="E28" s="508"/>
      <c r="F28" s="508"/>
      <c r="G28" s="507" t="str">
        <f t="shared" si="2"/>
        <v/>
      </c>
      <c r="H28" s="507"/>
      <c r="I28" s="508"/>
      <c r="J28" s="508"/>
      <c r="K28" s="507" t="str">
        <f t="shared" si="3"/>
        <v/>
      </c>
      <c r="L28" s="507"/>
      <c r="M28" s="508"/>
      <c r="N28" s="508"/>
      <c r="O28" s="507" t="str">
        <f t="shared" si="4"/>
        <v/>
      </c>
      <c r="P28" s="507"/>
      <c r="Q28" s="508"/>
      <c r="R28" s="508"/>
      <c r="S28" s="507" t="str">
        <f t="shared" si="5"/>
        <v/>
      </c>
      <c r="T28" s="507"/>
      <c r="U28" s="508"/>
      <c r="V28" s="508"/>
      <c r="W28" s="507" t="str">
        <f t="shared" si="6"/>
        <v/>
      </c>
      <c r="X28" s="507"/>
      <c r="Y28" s="508"/>
      <c r="Z28" s="508"/>
      <c r="AA28" s="507" t="str">
        <f t="shared" si="7"/>
        <v/>
      </c>
      <c r="AB28" s="507"/>
      <c r="AC28" s="508"/>
      <c r="AD28" s="508"/>
      <c r="AE28" s="507" t="str">
        <f t="shared" si="8"/>
        <v/>
      </c>
      <c r="AF28" s="507"/>
      <c r="AG28" s="508"/>
      <c r="AH28" s="508"/>
      <c r="AI28" s="507" t="str">
        <f t="shared" si="9"/>
        <v/>
      </c>
      <c r="AJ28" s="507"/>
      <c r="AK28" s="508"/>
      <c r="AL28" s="508"/>
      <c r="AM28" s="507" t="str">
        <f t="shared" si="10"/>
        <v/>
      </c>
      <c r="AN28" s="507"/>
      <c r="AO28" s="508"/>
      <c r="AP28" s="508"/>
      <c r="AQ28" s="507" t="str">
        <f t="shared" si="11"/>
        <v/>
      </c>
      <c r="AR28" s="507"/>
      <c r="AS28" s="509"/>
      <c r="AT28" s="508"/>
      <c r="AU28" s="507" t="str">
        <f t="shared" si="12"/>
        <v/>
      </c>
      <c r="AV28" s="510"/>
      <c r="AW28" s="17"/>
      <c r="AX28" s="22"/>
      <c r="AY28" s="23"/>
      <c r="AZ28" s="23"/>
      <c r="BA28" s="23"/>
      <c r="BB28" s="24"/>
      <c r="BC28" s="25"/>
      <c r="BD28" s="23"/>
      <c r="BE28" s="23"/>
      <c r="BF28" s="23"/>
      <c r="BG28" s="24"/>
      <c r="BH28" s="25"/>
      <c r="BI28" s="23"/>
      <c r="BJ28" s="23"/>
      <c r="BK28" s="23"/>
      <c r="BL28" s="26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</row>
    <row r="29" spans="1:90" ht="12" customHeight="1" thickBot="1" x14ac:dyDescent="0.3">
      <c r="A29" s="511">
        <v>10</v>
      </c>
      <c r="B29" s="512"/>
      <c r="C29" s="486" t="str">
        <f t="shared" si="1"/>
        <v/>
      </c>
      <c r="D29" s="488"/>
      <c r="E29" s="513"/>
      <c r="F29" s="513"/>
      <c r="G29" s="514" t="str">
        <f t="shared" si="2"/>
        <v/>
      </c>
      <c r="H29" s="514"/>
      <c r="I29" s="513"/>
      <c r="J29" s="513"/>
      <c r="K29" s="514" t="str">
        <f t="shared" si="3"/>
        <v/>
      </c>
      <c r="L29" s="514"/>
      <c r="M29" s="508"/>
      <c r="N29" s="508"/>
      <c r="O29" s="507" t="str">
        <f t="shared" si="4"/>
        <v/>
      </c>
      <c r="P29" s="507"/>
      <c r="Q29" s="508"/>
      <c r="R29" s="508"/>
      <c r="S29" s="507" t="str">
        <f t="shared" si="5"/>
        <v/>
      </c>
      <c r="T29" s="507"/>
      <c r="U29" s="508"/>
      <c r="V29" s="508"/>
      <c r="W29" s="507" t="str">
        <f t="shared" si="6"/>
        <v/>
      </c>
      <c r="X29" s="507"/>
      <c r="Y29" s="508"/>
      <c r="Z29" s="508"/>
      <c r="AA29" s="507" t="str">
        <f t="shared" si="7"/>
        <v/>
      </c>
      <c r="AB29" s="507"/>
      <c r="AC29" s="508"/>
      <c r="AD29" s="508"/>
      <c r="AE29" s="507" t="str">
        <f t="shared" si="8"/>
        <v/>
      </c>
      <c r="AF29" s="507"/>
      <c r="AG29" s="508"/>
      <c r="AH29" s="508"/>
      <c r="AI29" s="507" t="str">
        <f t="shared" si="9"/>
        <v/>
      </c>
      <c r="AJ29" s="507"/>
      <c r="AK29" s="508"/>
      <c r="AL29" s="508"/>
      <c r="AM29" s="507" t="str">
        <f t="shared" si="10"/>
        <v/>
      </c>
      <c r="AN29" s="507"/>
      <c r="AO29" s="508"/>
      <c r="AP29" s="508"/>
      <c r="AQ29" s="507" t="str">
        <f t="shared" si="11"/>
        <v/>
      </c>
      <c r="AR29" s="507"/>
      <c r="AS29" s="509"/>
      <c r="AT29" s="508"/>
      <c r="AU29" s="507" t="str">
        <f t="shared" si="12"/>
        <v/>
      </c>
      <c r="AV29" s="510"/>
      <c r="AW29" s="17"/>
      <c r="AX29" s="28"/>
      <c r="AY29" s="29"/>
      <c r="AZ29" s="29"/>
      <c r="BA29" s="29"/>
      <c r="BB29" s="30"/>
      <c r="BC29" s="31"/>
      <c r="BD29" s="29"/>
      <c r="BE29" s="29"/>
      <c r="BF29" s="29"/>
      <c r="BG29" s="30"/>
      <c r="BH29" s="31"/>
      <c r="BI29" s="29"/>
      <c r="BJ29" s="29"/>
      <c r="BK29" s="29"/>
      <c r="BL29" s="32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</row>
    <row r="30" spans="1:90" ht="12" customHeight="1" thickTop="1" thickBot="1" x14ac:dyDescent="0.3">
      <c r="A30" s="515" t="s">
        <v>161</v>
      </c>
      <c r="B30" s="516"/>
      <c r="C30" s="516"/>
      <c r="D30" s="516"/>
      <c r="E30" s="517"/>
      <c r="F30" s="518"/>
      <c r="G30" s="419" t="str">
        <f>IF(E18="","",ROUND(SUM(G20:H29),0))</f>
        <v/>
      </c>
      <c r="H30" s="420"/>
      <c r="I30" s="519"/>
      <c r="J30" s="518"/>
      <c r="K30" s="419" t="str">
        <f>IF(I18="","",ROUND(SUM(K20:L29),0))</f>
        <v/>
      </c>
      <c r="L30" s="421"/>
      <c r="M30" s="519"/>
      <c r="N30" s="520"/>
      <c r="O30" s="419" t="str">
        <f>IF(M18="","",ROUND(SUM(O20:P29),0))</f>
        <v/>
      </c>
      <c r="P30" s="420"/>
      <c r="Q30" s="519"/>
      <c r="R30" s="518"/>
      <c r="S30" s="419" t="str">
        <f>IF(Q18="","",ROUND(SUM(S20:T29),0))</f>
        <v/>
      </c>
      <c r="T30" s="421"/>
      <c r="U30" s="518"/>
      <c r="V30" s="518"/>
      <c r="W30" s="419" t="str">
        <f>IF(U18="","",ROUND(SUM(W20:X29),0))</f>
        <v/>
      </c>
      <c r="X30" s="420"/>
      <c r="Y30" s="519"/>
      <c r="Z30" s="518"/>
      <c r="AA30" s="419" t="str">
        <f>IF(Y18="","",ROUND(SUM(AA20:AB29),0))</f>
        <v/>
      </c>
      <c r="AB30" s="421"/>
      <c r="AC30" s="518"/>
      <c r="AD30" s="518"/>
      <c r="AE30" s="419" t="str">
        <f>IF(AC18="","",ROUND(SUM(AE20:AF29),0))</f>
        <v/>
      </c>
      <c r="AF30" s="420"/>
      <c r="AG30" s="519"/>
      <c r="AH30" s="518"/>
      <c r="AI30" s="419" t="str">
        <f>IF(AG18="","",ROUND(SUM(AI20:AJ29),0))</f>
        <v/>
      </c>
      <c r="AJ30" s="420"/>
      <c r="AK30" s="519"/>
      <c r="AL30" s="520"/>
      <c r="AM30" s="419" t="str">
        <f>IF(AK18="","",ROUND(SUM(AM20:AN29),0))</f>
        <v/>
      </c>
      <c r="AN30" s="420"/>
      <c r="AO30" s="519"/>
      <c r="AP30" s="520"/>
      <c r="AQ30" s="419" t="str">
        <f>IF(AO18="","",ROUND(SUM(AQ20:AR29),0))</f>
        <v/>
      </c>
      <c r="AR30" s="421"/>
      <c r="AS30" s="518"/>
      <c r="AT30" s="520"/>
      <c r="AU30" s="419" t="str">
        <f>IF(AS18="","",ROUND(SUM(AU20:AV29),0))</f>
        <v/>
      </c>
      <c r="AV30" s="422"/>
      <c r="AW30" s="17"/>
      <c r="AX30" s="28"/>
      <c r="AY30" s="29"/>
      <c r="AZ30" s="29"/>
      <c r="BA30" s="29"/>
      <c r="BB30" s="30"/>
      <c r="BC30" s="31"/>
      <c r="BD30" s="29"/>
      <c r="BE30" s="29"/>
      <c r="BF30" s="29"/>
      <c r="BG30" s="30"/>
      <c r="BH30" s="31"/>
      <c r="BI30" s="29"/>
      <c r="BJ30" s="29"/>
      <c r="BK30" s="29"/>
      <c r="BL30" s="32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</row>
    <row r="31" spans="1:90" ht="12.75" customHeight="1" x14ac:dyDescent="0.25">
      <c r="A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"/>
      <c r="AX31" s="28"/>
      <c r="AY31" s="29"/>
      <c r="AZ31" s="29"/>
      <c r="BA31" s="29"/>
      <c r="BB31" s="30"/>
      <c r="BC31" s="31"/>
      <c r="BD31" s="29"/>
      <c r="BE31" s="29"/>
      <c r="BF31" s="29"/>
      <c r="BG31" s="30"/>
      <c r="BH31" s="31"/>
      <c r="BI31" s="29"/>
      <c r="BJ31" s="29"/>
      <c r="BK31" s="29"/>
      <c r="BL31" s="32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</row>
    <row r="32" spans="1:90" ht="12" customHeight="1" thickBot="1" x14ac:dyDescent="0.3">
      <c r="A32" s="15"/>
      <c r="B32" s="15" t="s">
        <v>109</v>
      </c>
      <c r="C32" s="435"/>
      <c r="D32" s="435"/>
      <c r="E32" s="435"/>
      <c r="F32" s="435"/>
      <c r="G32" s="435"/>
      <c r="H32" s="435"/>
      <c r="I32" s="435"/>
      <c r="J32" s="435"/>
      <c r="K32" s="435"/>
      <c r="L32" s="435"/>
      <c r="M32" s="435"/>
      <c r="N32" s="435"/>
      <c r="O32" s="435"/>
      <c r="P32" s="435"/>
      <c r="Q32" s="435"/>
      <c r="R32" s="435"/>
      <c r="S32" s="435"/>
      <c r="T32" s="435"/>
      <c r="U32" s="435"/>
      <c r="V32" s="435"/>
      <c r="W32" s="435"/>
      <c r="X32" s="435"/>
      <c r="Y32" s="435"/>
      <c r="Z32" s="435"/>
      <c r="AA32" s="435"/>
      <c r="AB32" s="435"/>
      <c r="AC32" s="435"/>
      <c r="AD32" s="43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28"/>
      <c r="AY32" s="29"/>
      <c r="AZ32" s="29"/>
      <c r="BA32" s="29"/>
      <c r="BB32" s="30"/>
      <c r="BC32" s="31"/>
      <c r="BD32" s="29"/>
      <c r="BE32" s="29"/>
      <c r="BF32" s="29"/>
      <c r="BG32" s="30"/>
      <c r="BH32" s="31"/>
      <c r="BI32" s="29"/>
      <c r="BJ32" s="29"/>
      <c r="BK32" s="29"/>
      <c r="BL32" s="32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</row>
    <row r="33" spans="1:90" ht="12" customHeight="1" thickBot="1" x14ac:dyDescent="0.3">
      <c r="A33" s="435"/>
      <c r="B33" s="308"/>
      <c r="C33" s="308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  <c r="AA33" s="308"/>
      <c r="AB33" s="308"/>
      <c r="AC33" s="308"/>
      <c r="AD33" s="308"/>
      <c r="AE33" s="15"/>
      <c r="AF33" s="426" t="s">
        <v>179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521"/>
      <c r="AQ33" s="522" t="s">
        <v>180</v>
      </c>
      <c r="AR33" s="523"/>
      <c r="AS33" s="523"/>
      <c r="AT33" s="524" t="s">
        <v>181</v>
      </c>
      <c r="AU33" s="523"/>
      <c r="AV33" s="525"/>
      <c r="AW33" s="17"/>
      <c r="AX33" s="36"/>
      <c r="AY33" s="37"/>
      <c r="AZ33" s="37"/>
      <c r="BA33" s="37"/>
      <c r="BB33" s="38"/>
      <c r="BC33" s="39"/>
      <c r="BD33" s="37"/>
      <c r="BE33" s="37"/>
      <c r="BF33" s="37"/>
      <c r="BG33" s="38"/>
      <c r="BH33" s="39"/>
      <c r="BI33" s="37"/>
      <c r="BJ33" s="37"/>
      <c r="BK33" s="37"/>
      <c r="BL33" s="40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</row>
    <row r="34" spans="1:90" ht="12" customHeight="1" x14ac:dyDescent="0.25">
      <c r="A34" s="435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</row>
    <row r="35" spans="1:90" ht="12" customHeight="1" x14ac:dyDescent="0.25">
      <c r="A35" s="435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 t="str">
        <f>IF((SUM(E30:AV30)+ SUM(E40:L40))&lt;&gt;0,(SUM(E30:AV30)+ SUM(E40:L40)),"")</f>
        <v/>
      </c>
      <c r="AQ35" s="440"/>
      <c r="AR35" s="440"/>
      <c r="AS35" s="440"/>
      <c r="AT35" s="66" t="s">
        <v>145</v>
      </c>
      <c r="AU35" s="66"/>
      <c r="AV35" s="438"/>
      <c r="AW35" s="17"/>
      <c r="AX35" s="526" t="s">
        <v>182</v>
      </c>
      <c r="AY35" s="526"/>
      <c r="AZ35" s="526"/>
      <c r="BA35" s="526"/>
      <c r="BB35" s="526"/>
      <c r="BC35" s="526"/>
      <c r="BD35" s="526"/>
      <c r="BE35" s="526"/>
      <c r="BF35" s="526"/>
      <c r="BG35" s="526"/>
      <c r="BH35" s="526"/>
      <c r="BI35" s="526"/>
      <c r="BJ35" s="526"/>
      <c r="BK35" s="526"/>
      <c r="BL35" s="526"/>
      <c r="BM35" s="526"/>
      <c r="BN35" s="526"/>
      <c r="BO35" s="526"/>
      <c r="BP35" s="526"/>
      <c r="BQ35" s="526"/>
      <c r="BR35" s="526"/>
      <c r="BS35" s="526"/>
      <c r="BT35" s="526"/>
      <c r="BU35" s="526"/>
      <c r="BV35" s="526"/>
      <c r="BW35" s="526"/>
      <c r="BX35" s="526"/>
      <c r="BY35" s="526"/>
      <c r="BZ35" s="52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</row>
    <row r="36" spans="1:90" ht="12" customHeight="1" x14ac:dyDescent="0.25">
      <c r="A36" s="435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41" t="str">
        <f>IF(((COUNT(E20:AV29)/2) + (COUNT(E31:L39)/2))&lt;&gt;0,((COUNT(E20:AV29)/2) + (COUNT(E31:L39)/2)),"")</f>
        <v/>
      </c>
      <c r="AQ36" s="442"/>
      <c r="AR36" s="442"/>
      <c r="AS36" s="442"/>
      <c r="AT36" s="442"/>
      <c r="AU36" s="442"/>
      <c r="AV36" s="443"/>
      <c r="AW36" s="17"/>
      <c r="AX36" s="526"/>
      <c r="AY36" s="526"/>
      <c r="AZ36" s="526"/>
      <c r="BA36" s="526"/>
      <c r="BB36" s="526"/>
      <c r="BC36" s="526"/>
      <c r="BD36" s="526"/>
      <c r="BE36" s="526"/>
      <c r="BF36" s="526"/>
      <c r="BG36" s="526"/>
      <c r="BH36" s="526"/>
      <c r="BI36" s="526"/>
      <c r="BJ36" s="526"/>
      <c r="BK36" s="526"/>
      <c r="BL36" s="526"/>
      <c r="BM36" s="526"/>
      <c r="BN36" s="526"/>
      <c r="BO36" s="526"/>
      <c r="BP36" s="526"/>
      <c r="BQ36" s="526"/>
      <c r="BR36" s="526"/>
      <c r="BS36" s="526"/>
      <c r="BT36" s="526"/>
      <c r="BU36" s="526"/>
      <c r="BV36" s="526"/>
      <c r="BW36" s="526"/>
      <c r="BX36" s="526"/>
      <c r="BY36" s="526"/>
      <c r="BZ36" s="52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</row>
    <row r="37" spans="1:90" ht="12" customHeight="1" x14ac:dyDescent="0.25">
      <c r="A37" s="435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IFERROR(ROUND(AP35/AP36,2),"")</f>
        <v/>
      </c>
      <c r="AQ37" s="440"/>
      <c r="AR37" s="440"/>
      <c r="AS37" s="440"/>
      <c r="AT37" s="66" t="s">
        <v>145</v>
      </c>
      <c r="AU37" s="66"/>
      <c r="AV37" s="438"/>
      <c r="AW37" s="17"/>
      <c r="AX37" s="526" t="s">
        <v>183</v>
      </c>
      <c r="AY37" s="526"/>
      <c r="AZ37" s="526"/>
      <c r="BA37" s="526"/>
      <c r="BB37" s="526"/>
      <c r="BC37" s="526"/>
      <c r="BD37" s="526"/>
      <c r="BE37" s="526"/>
      <c r="BF37" s="526"/>
      <c r="BG37" s="526"/>
      <c r="BH37" s="526"/>
      <c r="BI37" s="526"/>
      <c r="BJ37" s="526"/>
      <c r="BK37" s="526"/>
      <c r="BL37" s="526"/>
      <c r="BM37" s="526"/>
      <c r="BN37" s="526"/>
      <c r="BO37" s="526"/>
      <c r="BP37" s="526"/>
      <c r="BQ37" s="526"/>
      <c r="BR37" s="526"/>
      <c r="BS37" s="526"/>
      <c r="BT37" s="526"/>
      <c r="BU37" s="526"/>
      <c r="BV37" s="526"/>
      <c r="BW37" s="526"/>
      <c r="BX37" s="526"/>
      <c r="BY37" s="526"/>
      <c r="BZ37" s="52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</row>
    <row r="38" spans="1:90" ht="12" customHeight="1" x14ac:dyDescent="0.25">
      <c r="A38" s="435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15"/>
      <c r="AF38" s="444" t="s">
        <v>169</v>
      </c>
      <c r="AG38" s="445"/>
      <c r="AH38" s="445"/>
      <c r="AI38" s="445"/>
      <c r="AJ38" s="445"/>
      <c r="AK38" s="445"/>
      <c r="AL38" s="445"/>
      <c r="AM38" s="445"/>
      <c r="AN38" s="445"/>
      <c r="AO38" s="446"/>
      <c r="AP38" s="133"/>
      <c r="AQ38" s="447"/>
      <c r="AR38" s="447"/>
      <c r="AS38" s="447"/>
      <c r="AT38" s="447"/>
      <c r="AU38" s="447"/>
      <c r="AV38" s="448"/>
      <c r="AW38" s="17"/>
      <c r="AX38" s="526"/>
      <c r="AY38" s="526"/>
      <c r="AZ38" s="526"/>
      <c r="BA38" s="526"/>
      <c r="BB38" s="526"/>
      <c r="BC38" s="526"/>
      <c r="BD38" s="526"/>
      <c r="BE38" s="526"/>
      <c r="BF38" s="526"/>
      <c r="BG38" s="526"/>
      <c r="BH38" s="526"/>
      <c r="BI38" s="526"/>
      <c r="BJ38" s="526"/>
      <c r="BK38" s="526"/>
      <c r="BL38" s="526"/>
      <c r="BM38" s="526"/>
      <c r="BN38" s="526"/>
      <c r="BO38" s="526"/>
      <c r="BP38" s="526"/>
      <c r="BQ38" s="526"/>
      <c r="BR38" s="526"/>
      <c r="BS38" s="526"/>
      <c r="BT38" s="526"/>
      <c r="BU38" s="526"/>
      <c r="BV38" s="526"/>
      <c r="BW38" s="526"/>
      <c r="BX38" s="526"/>
      <c r="BY38" s="526"/>
      <c r="BZ38" s="52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</row>
    <row r="39" spans="1:90" ht="12" customHeight="1" x14ac:dyDescent="0.25">
      <c r="A39" s="435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 t="str">
        <f>IF(OR(AP38&lt;&gt;0,AP38&lt;&gt;""),N13*IF(AP38&lt;&gt;"N/A",AP38,1),N13)</f>
        <v/>
      </c>
      <c r="AQ39" s="450"/>
      <c r="AR39" s="450"/>
      <c r="AS39" s="450"/>
      <c r="AT39" s="66" t="s">
        <v>144</v>
      </c>
      <c r="AU39" s="66"/>
      <c r="AV39" s="438"/>
      <c r="AW39" s="17"/>
      <c r="AX39" s="528" t="s">
        <v>184</v>
      </c>
      <c r="AY39" s="528"/>
      <c r="AZ39" s="528"/>
      <c r="BA39" s="528"/>
      <c r="BB39" s="528"/>
      <c r="BC39" s="528"/>
      <c r="BD39" s="528"/>
      <c r="BE39" s="528"/>
      <c r="BF39" s="528"/>
      <c r="BG39" s="528"/>
      <c r="BH39" s="528"/>
      <c r="BI39" s="528"/>
      <c r="BJ39" s="528"/>
      <c r="BK39" s="528"/>
      <c r="BL39" s="528"/>
      <c r="BM39" s="528"/>
      <c r="BN39" s="528"/>
      <c r="BO39" s="528"/>
      <c r="BP39" s="528"/>
      <c r="BQ39" s="528"/>
      <c r="BR39" s="528"/>
      <c r="BS39" s="528"/>
      <c r="BT39" s="528"/>
      <c r="BU39" s="528"/>
      <c r="BV39" s="528"/>
      <c r="BW39" s="528"/>
      <c r="BX39" s="528"/>
      <c r="BY39" s="528"/>
      <c r="BZ39" s="528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</row>
    <row r="40" spans="1:90" ht="12" customHeight="1" thickBot="1" x14ac:dyDescent="0.3">
      <c r="A40" s="435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17"/>
      <c r="AX40" s="527" t="s">
        <v>185</v>
      </c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</row>
    <row r="41" spans="1:90" ht="12" customHeight="1" x14ac:dyDescent="0.25">
      <c r="A41" s="435"/>
      <c r="B41" s="308"/>
      <c r="C41" s="308"/>
      <c r="D41" s="308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  <c r="AA41" s="308"/>
      <c r="AB41" s="308"/>
      <c r="AC41" s="308"/>
      <c r="AD41" s="308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</row>
    <row r="42" spans="1:90" ht="12" customHeight="1" x14ac:dyDescent="0.25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154" priority="9">
      <formula>LEN(TRIM(B7))=0</formula>
    </cfRule>
  </conditionalFormatting>
  <conditionalFormatting sqref="BD17:BF19 BD23:BF25 H13:H14 N13 T13 AJ13 AR13">
    <cfRule type="containsText" dxfId="153" priority="8" operator="containsText" text="CALC.">
      <formula>NOT(ISERROR(SEARCH("CALC.",H13)))</formula>
    </cfRule>
  </conditionalFormatting>
  <conditionalFormatting sqref="AX13:BG13">
    <cfRule type="notContainsBlanks" dxfId="152" priority="7">
      <formula>LEN(TRIM(AX13))&gt;0</formula>
    </cfRule>
  </conditionalFormatting>
  <conditionalFormatting sqref="U16:W16">
    <cfRule type="containsBlanks" dxfId="151" priority="5">
      <formula>LEN(TRIM(U16))=0</formula>
    </cfRule>
  </conditionalFormatting>
  <conditionalFormatting sqref="M16">
    <cfRule type="containsBlanks" dxfId="150" priority="6">
      <formula>LEN(TRIM(M16))=0</formula>
    </cfRule>
  </conditionalFormatting>
  <conditionalFormatting sqref="U16:X16">
    <cfRule type="expression" dxfId="149" priority="4">
      <formula>$M$16="FIXED SPEED"</formula>
    </cfRule>
  </conditionalFormatting>
  <conditionalFormatting sqref="E20:AR29">
    <cfRule type="notContainsBlanks" dxfId="148" priority="2">
      <formula>LEN(TRIM(E20))&gt;0</formula>
    </cfRule>
  </conditionalFormatting>
  <conditionalFormatting sqref="E20:F29 I20:J29 M20:N29 Q20:R29 U20:V29 Y20:Z29 AC20:AD29 AG20:AH29 AK20:AL29 AO20:AP29 AS20:AT29">
    <cfRule type="expression" dxfId="147" priority="3">
      <formula>AND(($C20&lt;&gt;""),(E$18&lt;&gt;""))</formula>
    </cfRule>
  </conditionalFormatting>
  <conditionalFormatting sqref="AS20:AV29">
    <cfRule type="notContainsBlanks" dxfId="146" priority="1">
      <formula>LEN(TRIM(AS20))&gt;0</formula>
    </cfRule>
  </conditionalFormatting>
  <dataValidations count="8">
    <dataValidation type="list" allowBlank="1" showInputMessage="1" showErrorMessage="1" sqref="M16" xr:uid="{6CFBA01C-C8D6-4EB8-A123-BEF4288866ED}">
      <formula1>"VFD SETTING, ECM SETTING, FIXED SPEED"</formula1>
    </dataValidation>
    <dataValidation type="list" allowBlank="1" showInputMessage="1" showErrorMessage="1" sqref="W16:X16" xr:uid="{1021B19A-C3F1-4C77-A772-C4F5A33C7BA6}">
      <formula1>"Hz, %"</formula1>
    </dataValidation>
    <dataValidation type="whole" allowBlank="1" showInputMessage="1" showErrorMessage="1" error="This Remarks section is limited to 7." sqref="A33:A41" xr:uid="{FB6B9B30-0B74-4614-BD21-80ADE3C8E3FB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2197A8EA-1EB4-42D7-BBB3-8A1E8934C10E}">
      <formula1>66</formula1>
    </dataValidation>
    <dataValidation allowBlank="1" showInputMessage="1" sqref="AL15:AV15" xr:uid="{A917F810-3513-41B6-A999-54CB8553BF5C}"/>
    <dataValidation type="list" allowBlank="1" showInputMessage="1" sqref="AP38:AV38" xr:uid="{E49DD23D-1FD9-46AB-94C2-846BEF2AFFDD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D0E12359-F283-4068-BD74-0CE16AF1A65A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C8AC723E-916B-427E-8752-9ADAE71207EA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533F-F595-40CC-A8AE-EEA495358ABF}">
  <sheetPr codeName="Sheet28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529" t="s">
        <v>1</v>
      </c>
      <c r="AX1" s="529"/>
      <c r="AY1" s="529"/>
      <c r="AZ1" s="529"/>
      <c r="BA1" s="529"/>
      <c r="BB1" s="529"/>
      <c r="BC1" s="529"/>
      <c r="BD1" s="529"/>
      <c r="BE1" s="529"/>
      <c r="BF1" s="529"/>
      <c r="BG1" s="529"/>
      <c r="BH1" s="529"/>
      <c r="BI1" s="529"/>
      <c r="BJ1" s="529"/>
      <c r="BK1" s="529"/>
      <c r="BL1" s="529"/>
      <c r="BM1" s="529"/>
      <c r="BN1" s="529"/>
      <c r="BO1" s="529"/>
      <c r="BP1" s="529"/>
      <c r="BQ1" s="529"/>
      <c r="BR1" s="529"/>
      <c r="BS1" s="529"/>
      <c r="BT1" s="529"/>
      <c r="BU1" s="529"/>
      <c r="BV1" s="529"/>
      <c r="BW1" s="529"/>
      <c r="BX1" s="529"/>
      <c r="BY1" s="529"/>
      <c r="BZ1" s="529"/>
      <c r="CA1" s="529"/>
      <c r="CB1" s="529"/>
      <c r="CC1" s="529"/>
      <c r="CD1" s="529"/>
      <c r="CE1" s="529"/>
      <c r="CF1" s="529"/>
    </row>
    <row r="2" spans="1:84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</row>
    <row r="3" spans="1:84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</row>
    <row r="4" spans="1:84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</row>
    <row r="5" spans="1:84" ht="12.6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31" t="s">
        <v>190</v>
      </c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</row>
    <row r="6" spans="1:84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</row>
    <row r="7" spans="1:84" ht="12" customHeight="1" thickBot="1" x14ac:dyDescent="0.3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35" t="s">
        <v>126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530"/>
      <c r="AX7" s="530"/>
      <c r="AY7" s="530"/>
      <c r="AZ7" s="530"/>
      <c r="BA7" s="530"/>
      <c r="BB7" s="530"/>
      <c r="BC7" s="530"/>
      <c r="BD7" s="530"/>
      <c r="BE7" s="530"/>
      <c r="BF7" s="530"/>
      <c r="BG7" s="530"/>
      <c r="BH7" s="530"/>
      <c r="BI7" s="530"/>
      <c r="BJ7" s="530"/>
      <c r="BK7" s="530"/>
      <c r="BL7" s="530"/>
      <c r="BM7" s="530"/>
      <c r="BN7" s="530"/>
      <c r="BO7" s="530"/>
      <c r="BP7" s="530"/>
      <c r="BQ7" s="530"/>
      <c r="BR7" s="530"/>
      <c r="BS7" s="530"/>
      <c r="BT7" s="530"/>
      <c r="BU7" s="530"/>
      <c r="BV7" s="530"/>
      <c r="BW7" s="530"/>
      <c r="BX7" s="530"/>
      <c r="BY7" s="530"/>
      <c r="BZ7" s="530"/>
      <c r="CA7" s="530"/>
      <c r="CB7" s="530"/>
      <c r="CC7" s="530"/>
      <c r="CD7" s="530"/>
      <c r="CE7" s="530"/>
      <c r="CF7" s="530"/>
    </row>
    <row r="8" spans="1:84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530"/>
      <c r="AX8" s="324"/>
      <c r="AY8" s="325" t="s">
        <v>133</v>
      </c>
      <c r="AZ8" s="326"/>
      <c r="BA8" s="326"/>
      <c r="BB8" s="326"/>
      <c r="BC8" s="326"/>
      <c r="BD8" s="326"/>
      <c r="BE8" s="326"/>
      <c r="BF8" s="327"/>
      <c r="BG8" s="328"/>
      <c r="BH8" s="530"/>
      <c r="BI8" s="530"/>
      <c r="BJ8" s="530"/>
      <c r="BK8" s="530"/>
      <c r="BL8" s="530"/>
      <c r="BM8" s="530"/>
      <c r="BN8" s="530"/>
      <c r="BO8" s="530"/>
      <c r="BP8" s="530"/>
      <c r="BQ8" s="530"/>
      <c r="BR8" s="530"/>
      <c r="BS8" s="530"/>
      <c r="BT8" s="530"/>
      <c r="BU8" s="530"/>
      <c r="BV8" s="530"/>
      <c r="BW8" s="530"/>
      <c r="BX8" s="530"/>
      <c r="BY8" s="530"/>
      <c r="BZ8" s="530"/>
      <c r="CA8" s="530"/>
      <c r="CB8" s="530"/>
      <c r="CC8" s="530"/>
      <c r="CD8" s="530"/>
      <c r="CE8" s="530"/>
      <c r="CF8" s="530"/>
    </row>
    <row r="9" spans="1:84" ht="12" customHeight="1" thickTop="1" x14ac:dyDescent="0.25">
      <c r="A9" s="33" t="s">
        <v>5</v>
      </c>
      <c r="B9" s="33"/>
      <c r="C9" s="33"/>
      <c r="D9" s="33"/>
      <c r="E9" s="33"/>
      <c r="F9" s="35" t="s">
        <v>128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33" t="s">
        <v>6</v>
      </c>
      <c r="AH9" s="33"/>
      <c r="AI9" s="33"/>
      <c r="AJ9" s="33"/>
      <c r="AK9" s="33"/>
      <c r="AL9" s="35" t="s">
        <v>129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530"/>
      <c r="AX9" s="329"/>
      <c r="AY9" s="330" t="s">
        <v>134</v>
      </c>
      <c r="AZ9" s="330"/>
      <c r="BA9" s="330"/>
      <c r="BB9" s="330"/>
      <c r="BC9" s="330"/>
      <c r="BD9" s="330"/>
      <c r="BE9" s="331"/>
      <c r="BF9" s="332"/>
      <c r="BG9" s="333"/>
      <c r="BH9" s="530"/>
      <c r="BI9" s="530"/>
      <c r="BJ9" s="530"/>
      <c r="BK9" s="530"/>
      <c r="BL9" s="530"/>
      <c r="BM9" s="530"/>
      <c r="BN9" s="530"/>
      <c r="BO9" s="530"/>
      <c r="BP9" s="530"/>
      <c r="BQ9" s="530"/>
      <c r="BR9" s="530"/>
      <c r="BS9" s="530"/>
      <c r="BT9" s="530"/>
      <c r="BU9" s="530"/>
      <c r="BV9" s="530"/>
      <c r="BW9" s="530"/>
      <c r="BX9" s="530"/>
      <c r="BY9" s="530"/>
      <c r="BZ9" s="530"/>
      <c r="CA9" s="530"/>
      <c r="CB9" s="530"/>
      <c r="CC9" s="530"/>
      <c r="CD9" s="530"/>
      <c r="CE9" s="530"/>
      <c r="CF9" s="530"/>
    </row>
    <row r="10" spans="1:84" ht="12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530"/>
      <c r="AX10" s="329"/>
      <c r="AY10" s="334" t="s">
        <v>135</v>
      </c>
      <c r="AZ10" s="334"/>
      <c r="BA10" s="334"/>
      <c r="BB10" s="334"/>
      <c r="BC10" s="334"/>
      <c r="BD10" s="334"/>
      <c r="BE10" s="335"/>
      <c r="BF10" s="336"/>
      <c r="BG10" s="337"/>
      <c r="BH10" s="530"/>
      <c r="BI10" s="530"/>
      <c r="BJ10" s="530"/>
      <c r="BK10" s="530"/>
      <c r="BL10" s="530"/>
      <c r="BM10" s="530"/>
      <c r="BN10" s="530"/>
      <c r="BO10" s="530"/>
      <c r="BP10" s="530"/>
      <c r="BQ10" s="530"/>
      <c r="BR10" s="530"/>
      <c r="BS10" s="530"/>
      <c r="BT10" s="530"/>
      <c r="BU10" s="530"/>
      <c r="BV10" s="530"/>
      <c r="BW10" s="530"/>
      <c r="BX10" s="530"/>
      <c r="BY10" s="530"/>
      <c r="BZ10" s="530"/>
      <c r="CA10" s="530"/>
      <c r="CB10" s="530"/>
      <c r="CC10" s="530"/>
      <c r="CD10" s="530"/>
      <c r="CE10" s="530"/>
      <c r="CF10" s="530"/>
    </row>
    <row r="11" spans="1:84" ht="12" customHeight="1" thickBot="1" x14ac:dyDescent="0.3">
      <c r="A11" s="41" t="s">
        <v>136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3"/>
      <c r="AW11" s="530"/>
      <c r="AX11" s="338"/>
      <c r="AY11" s="339"/>
      <c r="AZ11" s="339"/>
      <c r="BA11" s="339"/>
      <c r="BB11" s="339"/>
      <c r="BC11" s="339"/>
      <c r="BD11" s="339"/>
      <c r="BE11" s="339"/>
      <c r="BF11" s="339"/>
      <c r="BG11" s="340"/>
      <c r="BH11" s="530"/>
      <c r="BI11" s="530"/>
      <c r="BJ11" s="530"/>
      <c r="BK11" s="530"/>
      <c r="BL11" s="530"/>
      <c r="BM11" s="530"/>
      <c r="BN11" s="530"/>
      <c r="BO11" s="530"/>
      <c r="BP11" s="530"/>
      <c r="BQ11" s="530"/>
      <c r="BR11" s="530"/>
      <c r="BS11" s="530"/>
      <c r="BT11" s="530"/>
      <c r="BU11" s="530"/>
      <c r="BV11" s="530"/>
      <c r="BW11" s="530"/>
      <c r="BX11" s="530"/>
      <c r="BY11" s="530"/>
      <c r="BZ11" s="530"/>
      <c r="CA11" s="530"/>
      <c r="CB11" s="530"/>
      <c r="CC11" s="530"/>
      <c r="CD11" s="530"/>
      <c r="CE11" s="530"/>
      <c r="CF11" s="530"/>
    </row>
    <row r="12" spans="1:84" ht="12.6" customHeight="1" thickTop="1" thickBot="1" x14ac:dyDescent="0.3">
      <c r="A12" s="341" t="s">
        <v>137</v>
      </c>
      <c r="B12" s="342"/>
      <c r="C12" s="342"/>
      <c r="D12" s="342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 t="s">
        <v>138</v>
      </c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 t="s">
        <v>139</v>
      </c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  <c r="AS12" s="342"/>
      <c r="AT12" s="342"/>
      <c r="AU12" s="342"/>
      <c r="AV12" s="343"/>
      <c r="AW12" s="530"/>
      <c r="AX12" s="344" t="s">
        <v>140</v>
      </c>
      <c r="AY12" s="345"/>
      <c r="AZ12" s="345"/>
      <c r="BA12" s="345"/>
      <c r="BB12" s="345"/>
      <c r="BC12" s="345"/>
      <c r="BD12" s="345"/>
      <c r="BE12" s="345"/>
      <c r="BF12" s="345"/>
      <c r="BG12" s="346"/>
      <c r="BH12" s="530"/>
      <c r="BI12" s="530"/>
      <c r="BJ12" s="530"/>
      <c r="BK12" s="530"/>
      <c r="BL12" s="530"/>
      <c r="BM12" s="530"/>
      <c r="BN12" s="530"/>
      <c r="BO12" s="530"/>
      <c r="BP12" s="530"/>
      <c r="BQ12" s="530"/>
      <c r="BR12" s="530"/>
      <c r="BS12" s="530"/>
      <c r="BT12" s="530"/>
      <c r="BU12" s="530"/>
      <c r="BV12" s="530"/>
      <c r="BW12" s="530"/>
      <c r="BX12" s="530"/>
      <c r="BY12" s="530"/>
      <c r="BZ12" s="530"/>
      <c r="CA12" s="530"/>
      <c r="CB12" s="530"/>
      <c r="CC12" s="530"/>
      <c r="CD12" s="530"/>
      <c r="CE12" s="530"/>
      <c r="CF12" s="530"/>
    </row>
    <row r="13" spans="1:84" ht="12" customHeight="1" thickTop="1" thickBot="1" x14ac:dyDescent="0.3">
      <c r="A13" s="532" t="s">
        <v>141</v>
      </c>
      <c r="B13" s="533"/>
      <c r="C13" s="348"/>
      <c r="D13" s="348"/>
      <c r="E13" s="534" t="s">
        <v>186</v>
      </c>
      <c r="F13" s="534"/>
      <c r="G13" s="534"/>
      <c r="H13" s="535"/>
      <c r="I13" s="350" t="s">
        <v>144</v>
      </c>
      <c r="J13" s="89"/>
      <c r="K13" s="89"/>
      <c r="L13" s="351">
        <f>IFERROR(C13*C13*3.14/144/4,"")</f>
        <v>0</v>
      </c>
      <c r="M13" s="351"/>
      <c r="N13" s="351"/>
      <c r="O13" s="351"/>
      <c r="P13" s="352"/>
      <c r="Q13" s="350" t="s">
        <v>145</v>
      </c>
      <c r="R13" s="89"/>
      <c r="S13" s="89"/>
      <c r="T13" s="353" t="str">
        <f>IFERROR(AB13/L13,"")</f>
        <v/>
      </c>
      <c r="U13" s="353"/>
      <c r="V13" s="353"/>
      <c r="W13" s="353"/>
      <c r="X13" s="354"/>
      <c r="Y13" s="350" t="s">
        <v>36</v>
      </c>
      <c r="Z13" s="89"/>
      <c r="AA13" s="89"/>
      <c r="AB13" s="355"/>
      <c r="AC13" s="355"/>
      <c r="AD13" s="355"/>
      <c r="AE13" s="355"/>
      <c r="AF13" s="356"/>
      <c r="AG13" s="350" t="s">
        <v>145</v>
      </c>
      <c r="AH13" s="89"/>
      <c r="AI13" s="89"/>
      <c r="AJ13" s="353" t="str">
        <f>AP37</f>
        <v/>
      </c>
      <c r="AK13" s="353"/>
      <c r="AL13" s="353"/>
      <c r="AM13" s="353"/>
      <c r="AN13" s="354"/>
      <c r="AO13" s="350" t="s">
        <v>36</v>
      </c>
      <c r="AP13" s="89"/>
      <c r="AQ13" s="89"/>
      <c r="AR13" s="353" t="str">
        <f>AP40</f>
        <v/>
      </c>
      <c r="AS13" s="353"/>
      <c r="AT13" s="353"/>
      <c r="AU13" s="353"/>
      <c r="AV13" s="357"/>
      <c r="AW13" s="530"/>
      <c r="AX13" s="358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9"/>
      <c r="AZ13" s="359"/>
      <c r="BA13" s="359"/>
      <c r="BB13" s="359"/>
      <c r="BC13" s="359"/>
      <c r="BD13" s="359"/>
      <c r="BE13" s="359"/>
      <c r="BF13" s="359"/>
      <c r="BG13" s="360"/>
      <c r="BH13" s="530"/>
      <c r="BI13" s="530"/>
      <c r="BJ13" s="530"/>
      <c r="BK13" s="530"/>
      <c r="BL13" s="530"/>
      <c r="BM13" s="530"/>
      <c r="BN13" s="530"/>
      <c r="BO13" s="530"/>
      <c r="BP13" s="530"/>
      <c r="BQ13" s="530"/>
      <c r="BR13" s="530"/>
      <c r="BS13" s="530"/>
      <c r="BT13" s="530"/>
      <c r="BU13" s="530"/>
      <c r="BV13" s="530"/>
      <c r="BW13" s="530"/>
      <c r="BX13" s="530"/>
      <c r="BY13" s="530"/>
      <c r="BZ13" s="530"/>
      <c r="CA13" s="530"/>
      <c r="CB13" s="530"/>
      <c r="CC13" s="530"/>
      <c r="CD13" s="530"/>
      <c r="CE13" s="530"/>
      <c r="CF13" s="530"/>
    </row>
    <row r="14" spans="1:84" ht="12" customHeight="1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530"/>
      <c r="AX14" s="530"/>
      <c r="AY14" s="530"/>
      <c r="AZ14" s="530"/>
      <c r="BA14" s="530"/>
      <c r="BB14" s="530"/>
      <c r="BC14" s="530"/>
      <c r="BD14" s="530"/>
      <c r="BE14" s="530"/>
      <c r="BF14" s="530"/>
      <c r="BG14" s="530"/>
      <c r="BH14" s="530"/>
      <c r="BI14" s="530"/>
      <c r="BJ14" s="530"/>
      <c r="BK14" s="530"/>
      <c r="BL14" s="530"/>
      <c r="BM14" s="530"/>
      <c r="BN14" s="530"/>
      <c r="BO14" s="530"/>
      <c r="BP14" s="530"/>
      <c r="BQ14" s="530"/>
      <c r="BR14" s="530"/>
      <c r="BS14" s="530"/>
      <c r="BT14" s="530"/>
      <c r="BU14" s="530"/>
      <c r="BV14" s="530"/>
      <c r="BW14" s="530"/>
      <c r="BX14" s="530"/>
      <c r="BY14" s="530"/>
      <c r="BZ14" s="530"/>
      <c r="CA14" s="530"/>
      <c r="CB14" s="530"/>
      <c r="CC14" s="530"/>
      <c r="CD14" s="530"/>
      <c r="CE14" s="530"/>
      <c r="CF14" s="530"/>
    </row>
    <row r="15" spans="1:84" s="362" customFormat="1" ht="12" customHeight="1" thickBot="1" x14ac:dyDescent="0.3">
      <c r="A15" s="536" t="s">
        <v>150</v>
      </c>
      <c r="B15" s="537"/>
      <c r="C15" s="537"/>
      <c r="D15" s="537"/>
      <c r="E15" s="537"/>
      <c r="F15" s="537"/>
      <c r="G15" s="537"/>
      <c r="H15" s="537"/>
      <c r="I15" s="537"/>
      <c r="J15" s="537"/>
      <c r="K15" s="537"/>
      <c r="L15" s="537"/>
      <c r="M15" s="537"/>
      <c r="N15" s="537"/>
      <c r="O15" s="537"/>
      <c r="P15" s="537"/>
      <c r="Q15" s="537"/>
      <c r="R15" s="538"/>
      <c r="S15" s="15"/>
      <c r="T15" s="240" t="s">
        <v>146</v>
      </c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15"/>
      <c r="AG15" s="41" t="s">
        <v>147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3"/>
      <c r="AW15" s="17"/>
      <c r="AX15" s="18" t="s">
        <v>2</v>
      </c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20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4" ht="12.6" customHeight="1" thickTop="1" thickBot="1" x14ac:dyDescent="0.3">
      <c r="A16" s="374" t="s">
        <v>162</v>
      </c>
      <c r="B16" s="375"/>
      <c r="C16" s="375"/>
      <c r="D16" s="375"/>
      <c r="E16" s="375"/>
      <c r="F16" s="375"/>
      <c r="G16" s="377" t="s">
        <v>187</v>
      </c>
      <c r="H16" s="377"/>
      <c r="I16" s="377"/>
      <c r="J16" s="377"/>
      <c r="K16" s="377"/>
      <c r="L16" s="539"/>
      <c r="M16" s="378" t="s">
        <v>188</v>
      </c>
      <c r="N16" s="377"/>
      <c r="O16" s="377"/>
      <c r="P16" s="377"/>
      <c r="Q16" s="377"/>
      <c r="R16" s="379"/>
      <c r="S16" s="15"/>
      <c r="T16" s="363"/>
      <c r="U16" s="364"/>
      <c r="V16" s="364"/>
      <c r="W16" s="364"/>
      <c r="X16" s="364"/>
      <c r="Y16" s="364"/>
      <c r="Z16" s="364"/>
      <c r="AA16" s="364"/>
      <c r="AB16" s="256"/>
      <c r="AC16" s="257"/>
      <c r="AD16" s="258"/>
      <c r="AE16" s="259"/>
      <c r="AF16" s="15"/>
      <c r="AG16" s="365" t="s">
        <v>148</v>
      </c>
      <c r="AH16" s="366"/>
      <c r="AI16" s="366"/>
      <c r="AJ16" s="366"/>
      <c r="AK16" s="366"/>
      <c r="AL16" s="367" t="s">
        <v>176</v>
      </c>
      <c r="AM16" s="367"/>
      <c r="AN16" s="367"/>
      <c r="AO16" s="367"/>
      <c r="AP16" s="367"/>
      <c r="AQ16" s="367"/>
      <c r="AR16" s="367"/>
      <c r="AS16" s="367"/>
      <c r="AT16" s="367"/>
      <c r="AU16" s="367"/>
      <c r="AV16" s="368"/>
      <c r="AW16" s="530"/>
      <c r="AX16" s="22"/>
      <c r="AY16" s="23"/>
      <c r="AZ16" s="23"/>
      <c r="BA16" s="23"/>
      <c r="BB16" s="24"/>
      <c r="BC16" s="25"/>
      <c r="BD16" s="23"/>
      <c r="BE16" s="23"/>
      <c r="BF16" s="23"/>
      <c r="BG16" s="24"/>
      <c r="BH16" s="25"/>
      <c r="BI16" s="23"/>
      <c r="BJ16" s="23"/>
      <c r="BK16" s="23"/>
      <c r="BL16" s="26"/>
      <c r="BM16" s="530"/>
      <c r="BN16" s="530"/>
      <c r="BO16" s="530"/>
      <c r="BP16" s="530"/>
      <c r="BQ16" s="530"/>
      <c r="BR16" s="530"/>
      <c r="BS16" s="530"/>
      <c r="BT16" s="530"/>
      <c r="BU16" s="530"/>
      <c r="BV16" s="530"/>
      <c r="BW16" s="530"/>
      <c r="BX16" s="530"/>
      <c r="BY16" s="530"/>
      <c r="BZ16" s="530"/>
      <c r="CA16" s="530"/>
      <c r="CB16" s="530"/>
      <c r="CC16" s="530"/>
      <c r="CD16" s="530"/>
      <c r="CE16" s="530"/>
      <c r="CF16" s="530"/>
    </row>
    <row r="17" spans="1:84" ht="12" customHeight="1" thickBot="1" x14ac:dyDescent="0.3">
      <c r="A17" s="384" t="s">
        <v>153</v>
      </c>
      <c r="B17" s="207"/>
      <c r="C17" s="207"/>
      <c r="D17" s="207" t="s">
        <v>154</v>
      </c>
      <c r="E17" s="207"/>
      <c r="F17" s="207"/>
      <c r="G17" s="540" t="s">
        <v>177</v>
      </c>
      <c r="H17" s="540"/>
      <c r="I17" s="540"/>
      <c r="J17" s="541" t="s">
        <v>178</v>
      </c>
      <c r="K17" s="540"/>
      <c r="L17" s="540"/>
      <c r="M17" s="541" t="s">
        <v>177</v>
      </c>
      <c r="N17" s="540"/>
      <c r="O17" s="540"/>
      <c r="P17" s="541" t="s">
        <v>178</v>
      </c>
      <c r="Q17" s="540"/>
      <c r="R17" s="542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530"/>
      <c r="AX17" s="28"/>
      <c r="AY17" s="29"/>
      <c r="AZ17" s="29"/>
      <c r="BA17" s="29"/>
      <c r="BB17" s="30"/>
      <c r="BC17" s="31"/>
      <c r="BD17" s="29"/>
      <c r="BE17" s="29"/>
      <c r="BF17" s="29"/>
      <c r="BG17" s="30"/>
      <c r="BH17" s="31"/>
      <c r="BI17" s="29"/>
      <c r="BJ17" s="29"/>
      <c r="BK17" s="29"/>
      <c r="BL17" s="32"/>
      <c r="BM17" s="530"/>
      <c r="BN17" s="530"/>
      <c r="BO17" s="530"/>
      <c r="BP17" s="530"/>
      <c r="BQ17" s="530"/>
      <c r="BR17" s="530"/>
      <c r="BS17" s="530"/>
      <c r="BT17" s="530"/>
      <c r="BU17" s="530"/>
      <c r="BV17" s="530"/>
      <c r="BW17" s="530"/>
      <c r="BX17" s="530"/>
      <c r="BY17" s="530"/>
      <c r="BZ17" s="530"/>
      <c r="CA17" s="530"/>
      <c r="CB17" s="530"/>
      <c r="CC17" s="530"/>
      <c r="CD17" s="530"/>
      <c r="CE17" s="530"/>
      <c r="CF17" s="530"/>
    </row>
    <row r="18" spans="1:84" ht="12.6" customHeight="1" thickTop="1" x14ac:dyDescent="0.25">
      <c r="A18" s="543">
        <v>1</v>
      </c>
      <c r="B18" s="544"/>
      <c r="C18" s="544"/>
      <c r="D18" s="545">
        <f>IF($C$13&lt;=5,$C$13/2,IF(AND($C$13&gt;=6,$C$13&lt;=9),($C$13/6)/2,IF(AND($C$13&gt;=10,$C$13&lt;=12),($C$13/8)/2,IF($C$13&gt;12,($C$13/10)/2,""))))</f>
        <v>0</v>
      </c>
      <c r="E18" s="545"/>
      <c r="F18" s="545"/>
      <c r="G18" s="509"/>
      <c r="H18" s="508"/>
      <c r="I18" s="508"/>
      <c r="J18" s="546" t="str">
        <f>IF(G18="","",IF(C13&lt;=5,(SQRT(G18)*4005)*0.9,SQRT(G18)*4005))</f>
        <v/>
      </c>
      <c r="K18" s="507"/>
      <c r="L18" s="507"/>
      <c r="M18" s="509"/>
      <c r="N18" s="508"/>
      <c r="O18" s="508"/>
      <c r="P18" s="546" t="str">
        <f>IF(M18="","",IF(C13&lt;=5,(SQRT(M18)*4005)*0.9,SQRT(M18)*4005))</f>
        <v/>
      </c>
      <c r="Q18" s="507"/>
      <c r="R18" s="510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530"/>
      <c r="AX18" s="28"/>
      <c r="AY18" s="29"/>
      <c r="AZ18" s="29"/>
      <c r="BA18" s="29"/>
      <c r="BB18" s="30"/>
      <c r="BC18" s="31"/>
      <c r="BD18" s="29"/>
      <c r="BE18" s="29"/>
      <c r="BF18" s="29"/>
      <c r="BG18" s="30"/>
      <c r="BH18" s="31"/>
      <c r="BI18" s="29"/>
      <c r="BJ18" s="29"/>
      <c r="BK18" s="29"/>
      <c r="BL18" s="32"/>
      <c r="BM18" s="530"/>
      <c r="BN18" s="530"/>
      <c r="BO18" s="530"/>
      <c r="BP18" s="530"/>
      <c r="BQ18" s="530"/>
      <c r="BR18" s="530"/>
      <c r="BS18" s="530"/>
      <c r="BT18" s="530"/>
      <c r="BU18" s="530"/>
      <c r="BV18" s="530"/>
      <c r="BW18" s="530"/>
      <c r="BX18" s="530"/>
      <c r="BY18" s="530"/>
      <c r="BZ18" s="530"/>
      <c r="CA18" s="530"/>
      <c r="CB18" s="530"/>
      <c r="CC18" s="530"/>
      <c r="CD18" s="530"/>
      <c r="CE18" s="530"/>
      <c r="CF18" s="530"/>
    </row>
    <row r="19" spans="1:84" ht="12" customHeight="1" x14ac:dyDescent="0.25">
      <c r="A19" s="374">
        <v>2</v>
      </c>
      <c r="B19" s="375"/>
      <c r="C19" s="375"/>
      <c r="D19" s="547">
        <f t="shared" ref="D19:D27" si="0">IF($C$13&lt;=5,$C$13/2,IF(AND($C$13&gt;=6,$C$13&lt;=9),($C$13/6)+D18,IF(AND($C$13&gt;=10,$C$13&lt;=12),($C$13/8)+D18,IF($C$13&gt;12,($C$13/10)+D18,""))))</f>
        <v>0</v>
      </c>
      <c r="E19" s="547"/>
      <c r="F19" s="547"/>
      <c r="G19" s="509"/>
      <c r="H19" s="508"/>
      <c r="I19" s="508"/>
      <c r="J19" s="546" t="str">
        <f t="shared" ref="J19:J27" si="1">IF(G19="","",SQRT(G19)*4005)</f>
        <v/>
      </c>
      <c r="K19" s="507"/>
      <c r="L19" s="507"/>
      <c r="M19" s="509"/>
      <c r="N19" s="508"/>
      <c r="O19" s="508"/>
      <c r="P19" s="546" t="str">
        <f t="shared" ref="P19:P27" si="2">IF(M19="","",SQRT(M19)*4005)</f>
        <v/>
      </c>
      <c r="Q19" s="507"/>
      <c r="R19" s="510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530"/>
      <c r="AX19" s="28"/>
      <c r="AY19" s="29"/>
      <c r="AZ19" s="29"/>
      <c r="BA19" s="29"/>
      <c r="BB19" s="30"/>
      <c r="BC19" s="31"/>
      <c r="BD19" s="29"/>
      <c r="BE19" s="29"/>
      <c r="BF19" s="29"/>
      <c r="BG19" s="30"/>
      <c r="BH19" s="31"/>
      <c r="BI19" s="29"/>
      <c r="BJ19" s="29"/>
      <c r="BK19" s="29"/>
      <c r="BL19" s="32"/>
      <c r="BM19" s="530"/>
      <c r="BN19" s="530"/>
      <c r="BO19" s="530"/>
      <c r="BP19" s="530"/>
      <c r="BQ19" s="530"/>
      <c r="BR19" s="530"/>
      <c r="BS19" s="530"/>
      <c r="BT19" s="530"/>
      <c r="BU19" s="530"/>
      <c r="BV19" s="530"/>
      <c r="BW19" s="530"/>
      <c r="BX19" s="530"/>
      <c r="BY19" s="530"/>
      <c r="BZ19" s="530"/>
      <c r="CA19" s="530"/>
      <c r="CB19" s="530"/>
      <c r="CC19" s="530"/>
      <c r="CD19" s="530"/>
      <c r="CE19" s="530"/>
      <c r="CF19" s="530"/>
    </row>
    <row r="20" spans="1:84" ht="12" customHeight="1" x14ac:dyDescent="0.25">
      <c r="A20" s="374">
        <v>3</v>
      </c>
      <c r="B20" s="375"/>
      <c r="C20" s="375"/>
      <c r="D20" s="547">
        <f t="shared" si="0"/>
        <v>0</v>
      </c>
      <c r="E20" s="547"/>
      <c r="F20" s="547"/>
      <c r="G20" s="509"/>
      <c r="H20" s="508"/>
      <c r="I20" s="508"/>
      <c r="J20" s="546" t="str">
        <f t="shared" si="1"/>
        <v/>
      </c>
      <c r="K20" s="507"/>
      <c r="L20" s="507"/>
      <c r="M20" s="509"/>
      <c r="N20" s="508"/>
      <c r="O20" s="508"/>
      <c r="P20" s="546" t="str">
        <f t="shared" si="2"/>
        <v/>
      </c>
      <c r="Q20" s="507"/>
      <c r="R20" s="510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530"/>
      <c r="AX20" s="28"/>
      <c r="AY20" s="29"/>
      <c r="AZ20" s="29"/>
      <c r="BA20" s="29"/>
      <c r="BB20" s="30"/>
      <c r="BC20" s="31"/>
      <c r="BD20" s="29"/>
      <c r="BE20" s="29"/>
      <c r="BF20" s="29"/>
      <c r="BG20" s="30"/>
      <c r="BH20" s="31"/>
      <c r="BI20" s="29"/>
      <c r="BJ20" s="29"/>
      <c r="BK20" s="29"/>
      <c r="BL20" s="32"/>
      <c r="BM20" s="530"/>
      <c r="BN20" s="530"/>
      <c r="BO20" s="530"/>
      <c r="BP20" s="530"/>
      <c r="BQ20" s="530"/>
      <c r="BR20" s="530"/>
      <c r="BS20" s="530"/>
      <c r="BT20" s="530"/>
      <c r="BU20" s="530"/>
      <c r="BV20" s="530"/>
      <c r="BW20" s="530"/>
      <c r="BX20" s="530"/>
      <c r="BY20" s="530"/>
      <c r="BZ20" s="530"/>
      <c r="CA20" s="530"/>
      <c r="CB20" s="530"/>
      <c r="CC20" s="530"/>
      <c r="CD20" s="530"/>
      <c r="CE20" s="530"/>
      <c r="CF20" s="530"/>
    </row>
    <row r="21" spans="1:84" ht="12" customHeight="1" thickBot="1" x14ac:dyDescent="0.3">
      <c r="A21" s="374">
        <v>4</v>
      </c>
      <c r="B21" s="375"/>
      <c r="C21" s="375"/>
      <c r="D21" s="547">
        <f t="shared" si="0"/>
        <v>0</v>
      </c>
      <c r="E21" s="547"/>
      <c r="F21" s="547"/>
      <c r="G21" s="509"/>
      <c r="H21" s="508"/>
      <c r="I21" s="508"/>
      <c r="J21" s="546" t="str">
        <f t="shared" si="1"/>
        <v/>
      </c>
      <c r="K21" s="507"/>
      <c r="L21" s="507"/>
      <c r="M21" s="509"/>
      <c r="N21" s="508"/>
      <c r="O21" s="508"/>
      <c r="P21" s="546" t="str">
        <f t="shared" si="2"/>
        <v/>
      </c>
      <c r="Q21" s="507"/>
      <c r="R21" s="510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530"/>
      <c r="AX21" s="36"/>
      <c r="AY21" s="37"/>
      <c r="AZ21" s="37"/>
      <c r="BA21" s="37"/>
      <c r="BB21" s="38"/>
      <c r="BC21" s="39"/>
      <c r="BD21" s="37"/>
      <c r="BE21" s="37"/>
      <c r="BF21" s="37"/>
      <c r="BG21" s="38"/>
      <c r="BH21" s="39"/>
      <c r="BI21" s="37"/>
      <c r="BJ21" s="37"/>
      <c r="BK21" s="37"/>
      <c r="BL21" s="40"/>
      <c r="BM21" s="530"/>
      <c r="BN21" s="530"/>
      <c r="BO21" s="530"/>
      <c r="BP21" s="530"/>
      <c r="BQ21" s="530"/>
      <c r="BR21" s="530"/>
      <c r="BS21" s="530"/>
      <c r="BT21" s="530"/>
      <c r="BU21" s="530"/>
      <c r="BV21" s="530"/>
      <c r="BW21" s="530"/>
      <c r="BX21" s="530"/>
      <c r="BY21" s="530"/>
      <c r="BZ21" s="530"/>
      <c r="CA21" s="530"/>
      <c r="CB21" s="530"/>
      <c r="CC21" s="530"/>
      <c r="CD21" s="530"/>
      <c r="CE21" s="530"/>
      <c r="CF21" s="530"/>
    </row>
    <row r="22" spans="1:84" ht="12" customHeight="1" x14ac:dyDescent="0.25">
      <c r="A22" s="374">
        <v>5</v>
      </c>
      <c r="B22" s="375"/>
      <c r="C22" s="375"/>
      <c r="D22" s="547">
        <f t="shared" si="0"/>
        <v>0</v>
      </c>
      <c r="E22" s="547"/>
      <c r="F22" s="547"/>
      <c r="G22" s="509"/>
      <c r="H22" s="508"/>
      <c r="I22" s="508"/>
      <c r="J22" s="546" t="str">
        <f t="shared" si="1"/>
        <v/>
      </c>
      <c r="K22" s="507"/>
      <c r="L22" s="507"/>
      <c r="M22" s="509"/>
      <c r="N22" s="508"/>
      <c r="O22" s="508"/>
      <c r="P22" s="546" t="str">
        <f t="shared" si="2"/>
        <v/>
      </c>
      <c r="Q22" s="507"/>
      <c r="R22" s="510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530"/>
      <c r="AX22" s="530"/>
      <c r="AY22" s="530"/>
      <c r="AZ22" s="530"/>
      <c r="BA22" s="530"/>
      <c r="BB22" s="530"/>
      <c r="BC22" s="530"/>
      <c r="BD22" s="530"/>
      <c r="BE22" s="530"/>
      <c r="BF22" s="530"/>
      <c r="BG22" s="530"/>
      <c r="BH22" s="530"/>
      <c r="BI22" s="530"/>
      <c r="BJ22" s="530"/>
      <c r="BK22" s="530"/>
      <c r="BL22" s="530"/>
      <c r="BM22" s="530"/>
      <c r="BN22" s="530"/>
      <c r="BO22" s="530"/>
      <c r="BP22" s="530"/>
      <c r="BQ22" s="530"/>
      <c r="BR22" s="530"/>
      <c r="BS22" s="530"/>
      <c r="BT22" s="530"/>
      <c r="BU22" s="530"/>
      <c r="BV22" s="530"/>
      <c r="BW22" s="530"/>
      <c r="BX22" s="530"/>
      <c r="BY22" s="530"/>
      <c r="BZ22" s="530"/>
      <c r="CA22" s="530"/>
      <c r="CB22" s="530"/>
      <c r="CC22" s="530"/>
      <c r="CD22" s="530"/>
      <c r="CE22" s="530"/>
      <c r="CF22" s="530"/>
    </row>
    <row r="23" spans="1:84" ht="12" customHeight="1" x14ac:dyDescent="0.25">
      <c r="A23" s="374">
        <v>6</v>
      </c>
      <c r="B23" s="375"/>
      <c r="C23" s="375"/>
      <c r="D23" s="547">
        <f t="shared" si="0"/>
        <v>0</v>
      </c>
      <c r="E23" s="547"/>
      <c r="F23" s="547"/>
      <c r="G23" s="548"/>
      <c r="H23" s="132"/>
      <c r="I23" s="132"/>
      <c r="J23" s="546" t="str">
        <f t="shared" si="1"/>
        <v/>
      </c>
      <c r="K23" s="507"/>
      <c r="L23" s="507"/>
      <c r="M23" s="509"/>
      <c r="N23" s="508"/>
      <c r="O23" s="508"/>
      <c r="P23" s="546" t="str">
        <f t="shared" si="2"/>
        <v/>
      </c>
      <c r="Q23" s="507"/>
      <c r="R23" s="510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530"/>
      <c r="AX23" s="530"/>
      <c r="AY23" s="530"/>
      <c r="AZ23" s="530"/>
      <c r="BA23" s="530"/>
      <c r="BB23" s="530"/>
      <c r="BC23" s="530"/>
      <c r="BD23" s="530"/>
      <c r="BE23" s="530"/>
      <c r="BF23" s="530"/>
      <c r="BG23" s="530"/>
      <c r="BH23" s="530"/>
      <c r="BI23" s="530"/>
      <c r="BJ23" s="530"/>
      <c r="BK23" s="530"/>
      <c r="BL23" s="530"/>
      <c r="BM23" s="530"/>
      <c r="BN23" s="530"/>
      <c r="BO23" s="530"/>
      <c r="BP23" s="530"/>
      <c r="BQ23" s="530"/>
      <c r="BR23" s="530"/>
      <c r="BS23" s="530"/>
      <c r="BT23" s="530"/>
      <c r="BU23" s="530"/>
      <c r="BV23" s="530"/>
      <c r="BW23" s="530"/>
      <c r="BX23" s="530"/>
      <c r="BY23" s="530"/>
      <c r="BZ23" s="530"/>
      <c r="CA23" s="530"/>
      <c r="CB23" s="530"/>
      <c r="CC23" s="530"/>
      <c r="CD23" s="530"/>
      <c r="CE23" s="530"/>
      <c r="CF23" s="530"/>
    </row>
    <row r="24" spans="1:84" ht="12" customHeight="1" x14ac:dyDescent="0.25">
      <c r="A24" s="374">
        <v>7</v>
      </c>
      <c r="B24" s="375"/>
      <c r="C24" s="375"/>
      <c r="D24" s="549">
        <f t="shared" si="0"/>
        <v>0</v>
      </c>
      <c r="E24" s="549"/>
      <c r="F24" s="549"/>
      <c r="G24" s="548"/>
      <c r="H24" s="132"/>
      <c r="I24" s="132"/>
      <c r="J24" s="546" t="str">
        <f t="shared" si="1"/>
        <v/>
      </c>
      <c r="K24" s="507"/>
      <c r="L24" s="507"/>
      <c r="M24" s="509"/>
      <c r="N24" s="508"/>
      <c r="O24" s="508"/>
      <c r="P24" s="546" t="str">
        <f t="shared" si="2"/>
        <v/>
      </c>
      <c r="Q24" s="507"/>
      <c r="R24" s="510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  <c r="BP24" s="530"/>
      <c r="BQ24" s="530"/>
      <c r="BR24" s="530"/>
      <c r="BS24" s="530"/>
      <c r="BT24" s="530"/>
      <c r="BU24" s="530"/>
      <c r="BV24" s="530"/>
      <c r="BW24" s="530"/>
      <c r="BX24" s="530"/>
      <c r="BY24" s="530"/>
      <c r="BZ24" s="530"/>
      <c r="CA24" s="530"/>
      <c r="CB24" s="530"/>
      <c r="CC24" s="530"/>
      <c r="CD24" s="530"/>
      <c r="CE24" s="530"/>
      <c r="CF24" s="530"/>
    </row>
    <row r="25" spans="1:84" ht="12" customHeight="1" x14ac:dyDescent="0.25">
      <c r="A25" s="374">
        <v>8</v>
      </c>
      <c r="B25" s="375"/>
      <c r="C25" s="375"/>
      <c r="D25" s="547">
        <f t="shared" si="0"/>
        <v>0</v>
      </c>
      <c r="E25" s="547"/>
      <c r="F25" s="547"/>
      <c r="G25" s="548"/>
      <c r="H25" s="132"/>
      <c r="I25" s="132"/>
      <c r="J25" s="546" t="str">
        <f t="shared" si="1"/>
        <v/>
      </c>
      <c r="K25" s="507"/>
      <c r="L25" s="507"/>
      <c r="M25" s="509"/>
      <c r="N25" s="508"/>
      <c r="O25" s="508"/>
      <c r="P25" s="546" t="str">
        <f t="shared" si="2"/>
        <v/>
      </c>
      <c r="Q25" s="507"/>
      <c r="R25" s="510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</row>
    <row r="26" spans="1:84" ht="12" customHeight="1" x14ac:dyDescent="0.25">
      <c r="A26" s="374">
        <v>9</v>
      </c>
      <c r="B26" s="375"/>
      <c r="C26" s="375"/>
      <c r="D26" s="547">
        <f t="shared" si="0"/>
        <v>0</v>
      </c>
      <c r="E26" s="547"/>
      <c r="F26" s="547"/>
      <c r="G26" s="548"/>
      <c r="H26" s="132"/>
      <c r="I26" s="132"/>
      <c r="J26" s="546" t="str">
        <f t="shared" si="1"/>
        <v/>
      </c>
      <c r="K26" s="507"/>
      <c r="L26" s="507"/>
      <c r="M26" s="509"/>
      <c r="N26" s="508"/>
      <c r="O26" s="508"/>
      <c r="P26" s="546" t="str">
        <f t="shared" si="2"/>
        <v/>
      </c>
      <c r="Q26" s="507"/>
      <c r="R26" s="510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</row>
    <row r="27" spans="1:84" ht="12" customHeight="1" thickBot="1" x14ac:dyDescent="0.3">
      <c r="A27" s="384">
        <v>10</v>
      </c>
      <c r="B27" s="207"/>
      <c r="C27" s="207"/>
      <c r="D27" s="550">
        <f t="shared" si="0"/>
        <v>0</v>
      </c>
      <c r="E27" s="550"/>
      <c r="F27" s="550"/>
      <c r="G27" s="551"/>
      <c r="H27" s="552"/>
      <c r="I27" s="552"/>
      <c r="J27" s="553" t="str">
        <f t="shared" si="1"/>
        <v/>
      </c>
      <c r="K27" s="554"/>
      <c r="L27" s="554"/>
      <c r="M27" s="555"/>
      <c r="N27" s="513"/>
      <c r="O27" s="513"/>
      <c r="P27" s="556" t="str">
        <f t="shared" si="2"/>
        <v/>
      </c>
      <c r="Q27" s="514"/>
      <c r="R27" s="557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</row>
    <row r="28" spans="1:84" ht="12.6" customHeight="1" thickTop="1" thickBot="1" x14ac:dyDescent="0.3">
      <c r="A28" s="558" t="s">
        <v>161</v>
      </c>
      <c r="B28" s="559"/>
      <c r="C28" s="559"/>
      <c r="D28" s="559"/>
      <c r="E28" s="559"/>
      <c r="F28" s="559"/>
      <c r="G28" s="560" t="s">
        <v>82</v>
      </c>
      <c r="H28" s="561"/>
      <c r="I28" s="561"/>
      <c r="J28" s="562" t="str">
        <f>IF(SUM(J18:L27)&lt;&gt;0,SUM(J18:L27),"")</f>
        <v/>
      </c>
      <c r="K28" s="418"/>
      <c r="L28" s="418"/>
      <c r="M28" s="563" t="s">
        <v>82</v>
      </c>
      <c r="N28" s="561"/>
      <c r="O28" s="561"/>
      <c r="P28" s="562" t="str">
        <f>IF(SUM(P18:R27)&lt;&gt;0,SUM(P18:R27),"")</f>
        <v/>
      </c>
      <c r="Q28" s="418"/>
      <c r="R28" s="564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  <c r="BP28" s="530"/>
      <c r="BQ28" s="530"/>
      <c r="BR28" s="530"/>
      <c r="BS28" s="530"/>
      <c r="BT28" s="53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</row>
    <row r="29" spans="1:84" ht="12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530"/>
      <c r="AX29" s="530"/>
      <c r="AY29" s="530"/>
      <c r="AZ29" s="530"/>
      <c r="BA29" s="530"/>
      <c r="BB29" s="530"/>
      <c r="BC29" s="530"/>
      <c r="BD29" s="530"/>
      <c r="BE29" s="530"/>
      <c r="BF29" s="530"/>
      <c r="BG29" s="530"/>
      <c r="BH29" s="530"/>
      <c r="BI29" s="530"/>
      <c r="BJ29" s="530"/>
      <c r="BK29" s="530"/>
      <c r="BL29" s="530"/>
      <c r="BM29" s="530"/>
      <c r="BN29" s="530"/>
      <c r="BO29" s="530"/>
      <c r="BP29" s="530"/>
      <c r="BQ29" s="530"/>
      <c r="BR29" s="530"/>
      <c r="BS29" s="530"/>
      <c r="BT29" s="530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</row>
    <row r="30" spans="1:84" ht="12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530"/>
      <c r="AX30" s="530"/>
      <c r="AY30" s="530"/>
      <c r="AZ30" s="530"/>
      <c r="BA30" s="530"/>
      <c r="BB30" s="530"/>
      <c r="BC30" s="530"/>
      <c r="BD30" s="530"/>
      <c r="BE30" s="530"/>
      <c r="BF30" s="530"/>
      <c r="BG30" s="530"/>
      <c r="BH30" s="530"/>
      <c r="BI30" s="530"/>
      <c r="BJ30" s="530"/>
      <c r="BK30" s="530"/>
      <c r="BL30" s="530"/>
      <c r="BM30" s="530"/>
      <c r="BN30" s="530"/>
      <c r="BO30" s="530"/>
      <c r="BP30" s="530"/>
      <c r="BQ30" s="530"/>
      <c r="BR30" s="530"/>
      <c r="BS30" s="530"/>
      <c r="BT30" s="530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</row>
    <row r="31" spans="1:84" ht="12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530"/>
      <c r="AX31" s="530"/>
      <c r="AY31" s="530"/>
      <c r="AZ31" s="530"/>
      <c r="BA31" s="530"/>
      <c r="BB31" s="530"/>
      <c r="BC31" s="530"/>
      <c r="BD31" s="530"/>
      <c r="BE31" s="530"/>
      <c r="BF31" s="530"/>
      <c r="BG31" s="530"/>
      <c r="BH31" s="530"/>
      <c r="BI31" s="530"/>
      <c r="BJ31" s="530"/>
      <c r="BK31" s="530"/>
      <c r="BL31" s="530"/>
      <c r="BM31" s="530"/>
      <c r="BN31" s="530"/>
      <c r="BO31" s="530"/>
      <c r="BP31" s="530"/>
      <c r="BQ31" s="530"/>
      <c r="BR31" s="530"/>
      <c r="BS31" s="530"/>
      <c r="BT31" s="530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</row>
    <row r="32" spans="1:84" ht="12" customHeight="1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530"/>
      <c r="AX32" s="530"/>
      <c r="AY32" s="530"/>
      <c r="AZ32" s="530"/>
      <c r="BA32" s="530"/>
      <c r="BB32" s="530"/>
      <c r="BC32" s="530"/>
      <c r="BD32" s="530"/>
      <c r="BE32" s="530"/>
      <c r="BF32" s="530"/>
      <c r="BG32" s="530"/>
      <c r="BH32" s="530"/>
      <c r="BI32" s="530"/>
      <c r="BJ32" s="530"/>
      <c r="BK32" s="530"/>
      <c r="BL32" s="530"/>
      <c r="BM32" s="530"/>
      <c r="BN32" s="530"/>
      <c r="BO32" s="530"/>
      <c r="BP32" s="530"/>
      <c r="BQ32" s="530"/>
      <c r="BR32" s="530"/>
      <c r="BS32" s="530"/>
      <c r="BT32" s="530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</row>
    <row r="33" spans="1:84" ht="12" customHeight="1" x14ac:dyDescent="0.25">
      <c r="B33" s="15" t="s">
        <v>109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26" t="s">
        <v>163</v>
      </c>
      <c r="AG33" s="427"/>
      <c r="AH33" s="427"/>
      <c r="AI33" s="427"/>
      <c r="AJ33" s="427"/>
      <c r="AK33" s="427"/>
      <c r="AL33" s="427"/>
      <c r="AM33" s="427"/>
      <c r="AN33" s="427"/>
      <c r="AO33" s="427"/>
      <c r="AP33" s="428"/>
      <c r="AQ33" s="429"/>
      <c r="AR33" s="429"/>
      <c r="AS33" s="429"/>
      <c r="AT33" s="430" t="s">
        <v>29</v>
      </c>
      <c r="AU33" s="430"/>
      <c r="AV33" s="431"/>
      <c r="AW33" s="530"/>
      <c r="AX33" s="526" t="s">
        <v>182</v>
      </c>
      <c r="AY33" s="526"/>
      <c r="AZ33" s="526"/>
      <c r="BA33" s="526"/>
      <c r="BB33" s="526"/>
      <c r="BC33" s="526"/>
      <c r="BD33" s="526"/>
      <c r="BE33" s="526"/>
      <c r="BF33" s="526"/>
      <c r="BG33" s="526"/>
      <c r="BH33" s="526"/>
      <c r="BI33" s="526"/>
      <c r="BJ33" s="526"/>
      <c r="BK33" s="526"/>
      <c r="BL33" s="526"/>
      <c r="BM33" s="526"/>
      <c r="BN33" s="526"/>
      <c r="BO33" s="526"/>
      <c r="BP33" s="526"/>
      <c r="BQ33" s="526"/>
      <c r="BR33" s="526"/>
      <c r="BS33" s="526"/>
      <c r="BT33" s="526"/>
      <c r="BU33" s="526"/>
      <c r="BV33" s="526"/>
      <c r="BW33" s="526"/>
      <c r="BX33" s="526"/>
      <c r="BY33" s="526"/>
      <c r="BZ33" s="527"/>
      <c r="CA33" s="530"/>
      <c r="CB33" s="530"/>
      <c r="CC33" s="530"/>
      <c r="CD33" s="530"/>
      <c r="CE33" s="530"/>
      <c r="CF33" s="530"/>
    </row>
    <row r="34" spans="1:84" ht="12" customHeight="1" x14ac:dyDescent="0.25">
      <c r="A34" s="565"/>
      <c r="B34" s="565"/>
      <c r="C34" s="565"/>
      <c r="D34" s="565"/>
      <c r="E34" s="565"/>
      <c r="F34" s="565"/>
      <c r="G34" s="565"/>
      <c r="H34" s="565"/>
      <c r="I34" s="565"/>
      <c r="J34" s="565"/>
      <c r="K34" s="565"/>
      <c r="L34" s="565"/>
      <c r="M34" s="565"/>
      <c r="N34" s="565"/>
      <c r="O34" s="565"/>
      <c r="P34" s="565"/>
      <c r="Q34" s="565"/>
      <c r="R34" s="565"/>
      <c r="S34" s="565"/>
      <c r="T34" s="565"/>
      <c r="U34" s="565"/>
      <c r="V34" s="565"/>
      <c r="W34" s="565"/>
      <c r="X34" s="565"/>
      <c r="Y34" s="565"/>
      <c r="Z34" s="565"/>
      <c r="AA34" s="565"/>
      <c r="AB34" s="565"/>
      <c r="AC34" s="565"/>
      <c r="AD34" s="565"/>
      <c r="AE34" s="15"/>
      <c r="AF34" s="70" t="s">
        <v>164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436"/>
      <c r="AQ34" s="437"/>
      <c r="AR34" s="437"/>
      <c r="AS34" s="437"/>
      <c r="AT34" s="66" t="s">
        <v>165</v>
      </c>
      <c r="AU34" s="66"/>
      <c r="AV34" s="438"/>
      <c r="AW34" s="530"/>
      <c r="AX34" s="526"/>
      <c r="AY34" s="526"/>
      <c r="AZ34" s="526"/>
      <c r="BA34" s="526"/>
      <c r="BB34" s="526"/>
      <c r="BC34" s="526"/>
      <c r="BD34" s="526"/>
      <c r="BE34" s="526"/>
      <c r="BF34" s="526"/>
      <c r="BG34" s="526"/>
      <c r="BH34" s="526"/>
      <c r="BI34" s="526"/>
      <c r="BJ34" s="526"/>
      <c r="BK34" s="526"/>
      <c r="BL34" s="526"/>
      <c r="BM34" s="526"/>
      <c r="BN34" s="526"/>
      <c r="BO34" s="526"/>
      <c r="BP34" s="526"/>
      <c r="BQ34" s="526"/>
      <c r="BR34" s="526"/>
      <c r="BS34" s="526"/>
      <c r="BT34" s="526"/>
      <c r="BU34" s="526"/>
      <c r="BV34" s="526"/>
      <c r="BW34" s="526"/>
      <c r="BX34" s="526"/>
      <c r="BY34" s="526"/>
      <c r="BZ34" s="527"/>
      <c r="CA34" s="530"/>
      <c r="CB34" s="530"/>
      <c r="CC34" s="530"/>
      <c r="CD34" s="530"/>
      <c r="CE34" s="530"/>
      <c r="CF34" s="530"/>
    </row>
    <row r="35" spans="1:84" ht="12" customHeight="1" x14ac:dyDescent="0.25">
      <c r="A35" s="565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5"/>
      <c r="P35" s="565"/>
      <c r="Q35" s="565"/>
      <c r="R35" s="565"/>
      <c r="S35" s="565"/>
      <c r="T35" s="565"/>
      <c r="U35" s="565"/>
      <c r="V35" s="565"/>
      <c r="W35" s="565"/>
      <c r="X35" s="565"/>
      <c r="Y35" s="565"/>
      <c r="Z35" s="565"/>
      <c r="AA35" s="565"/>
      <c r="AB35" s="565"/>
      <c r="AC35" s="565"/>
      <c r="AD35" s="565"/>
      <c r="AE35" s="15"/>
      <c r="AF35" s="70" t="s">
        <v>166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439">
        <f>SUM(J28,P28)</f>
        <v>0</v>
      </c>
      <c r="AQ35" s="440"/>
      <c r="AR35" s="440"/>
      <c r="AS35" s="440"/>
      <c r="AT35" s="66" t="s">
        <v>145</v>
      </c>
      <c r="AU35" s="66"/>
      <c r="AV35" s="438"/>
      <c r="AW35" s="530"/>
      <c r="AX35" s="526" t="s">
        <v>183</v>
      </c>
      <c r="AY35" s="526"/>
      <c r="AZ35" s="526"/>
      <c r="BA35" s="526"/>
      <c r="BB35" s="526"/>
      <c r="BC35" s="526"/>
      <c r="BD35" s="526"/>
      <c r="BE35" s="526"/>
      <c r="BF35" s="526"/>
      <c r="BG35" s="526"/>
      <c r="BH35" s="526"/>
      <c r="BI35" s="526"/>
      <c r="BJ35" s="526"/>
      <c r="BK35" s="526"/>
      <c r="BL35" s="526"/>
      <c r="BM35" s="526"/>
      <c r="BN35" s="526"/>
      <c r="BO35" s="526"/>
      <c r="BP35" s="526"/>
      <c r="BQ35" s="526"/>
      <c r="BR35" s="526"/>
      <c r="BS35" s="526"/>
      <c r="BT35" s="526"/>
      <c r="BU35" s="526"/>
      <c r="BV35" s="526"/>
      <c r="BW35" s="526"/>
      <c r="BX35" s="526"/>
      <c r="BY35" s="526"/>
      <c r="BZ35" s="527"/>
      <c r="CA35" s="530"/>
      <c r="CB35" s="530"/>
      <c r="CC35" s="530"/>
      <c r="CD35" s="530"/>
      <c r="CE35" s="530"/>
      <c r="CF35" s="530"/>
    </row>
    <row r="36" spans="1:84" ht="12" customHeight="1" x14ac:dyDescent="0.25">
      <c r="A36" s="565"/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/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15"/>
      <c r="AF36" s="70" t="s">
        <v>167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439">
        <f>COUNT(G18:I27,M18:O27)</f>
        <v>0</v>
      </c>
      <c r="AQ36" s="440"/>
      <c r="AR36" s="440"/>
      <c r="AS36" s="440"/>
      <c r="AT36" s="66"/>
      <c r="AU36" s="66"/>
      <c r="AV36" s="438"/>
      <c r="AW36" s="530"/>
      <c r="AX36" s="526"/>
      <c r="AY36" s="526"/>
      <c r="AZ36" s="526"/>
      <c r="BA36" s="526"/>
      <c r="BB36" s="526"/>
      <c r="BC36" s="526"/>
      <c r="BD36" s="526"/>
      <c r="BE36" s="526"/>
      <c r="BF36" s="526"/>
      <c r="BG36" s="526"/>
      <c r="BH36" s="526"/>
      <c r="BI36" s="526"/>
      <c r="BJ36" s="526"/>
      <c r="BK36" s="526"/>
      <c r="BL36" s="526"/>
      <c r="BM36" s="526"/>
      <c r="BN36" s="526"/>
      <c r="BO36" s="526"/>
      <c r="BP36" s="526"/>
      <c r="BQ36" s="526"/>
      <c r="BR36" s="526"/>
      <c r="BS36" s="526"/>
      <c r="BT36" s="526"/>
      <c r="BU36" s="526"/>
      <c r="BV36" s="526"/>
      <c r="BW36" s="526"/>
      <c r="BX36" s="526"/>
      <c r="BY36" s="526"/>
      <c r="BZ36" s="527"/>
      <c r="CA36" s="530"/>
      <c r="CB36" s="530"/>
      <c r="CC36" s="530"/>
      <c r="CD36" s="530"/>
      <c r="CE36" s="530"/>
      <c r="CF36" s="530"/>
    </row>
    <row r="37" spans="1:84" ht="12" customHeight="1" x14ac:dyDescent="0.25">
      <c r="A37" s="565"/>
      <c r="B37" s="565"/>
      <c r="C37" s="565"/>
      <c r="D37" s="565"/>
      <c r="E37" s="565"/>
      <c r="F37" s="565"/>
      <c r="G37" s="565"/>
      <c r="H37" s="565"/>
      <c r="I37" s="565"/>
      <c r="J37" s="565"/>
      <c r="K37" s="565"/>
      <c r="L37" s="565"/>
      <c r="M37" s="565"/>
      <c r="N37" s="565"/>
      <c r="O37" s="565"/>
      <c r="P37" s="565"/>
      <c r="Q37" s="565"/>
      <c r="R37" s="565"/>
      <c r="S37" s="565"/>
      <c r="T37" s="565"/>
      <c r="U37" s="565"/>
      <c r="V37" s="565"/>
      <c r="W37" s="565"/>
      <c r="X37" s="565"/>
      <c r="Y37" s="565"/>
      <c r="Z37" s="565"/>
      <c r="AA37" s="565"/>
      <c r="AB37" s="565"/>
      <c r="AC37" s="565"/>
      <c r="AD37" s="565"/>
      <c r="AE37" s="15"/>
      <c r="AF37" s="70" t="s">
        <v>168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439" t="str">
        <f>IFERROR(AP35/AP36,"")</f>
        <v/>
      </c>
      <c r="AQ37" s="440"/>
      <c r="AR37" s="440"/>
      <c r="AS37" s="440"/>
      <c r="AT37" s="66" t="s">
        <v>145</v>
      </c>
      <c r="AU37" s="66"/>
      <c r="AV37" s="438"/>
      <c r="AW37" s="530"/>
      <c r="AX37" s="528" t="s">
        <v>184</v>
      </c>
      <c r="AY37" s="528"/>
      <c r="AZ37" s="528"/>
      <c r="BA37" s="528"/>
      <c r="BB37" s="528"/>
      <c r="BC37" s="528"/>
      <c r="BD37" s="528"/>
      <c r="BE37" s="528"/>
      <c r="BF37" s="528"/>
      <c r="BG37" s="528"/>
      <c r="BH37" s="528"/>
      <c r="BI37" s="528"/>
      <c r="BJ37" s="528"/>
      <c r="BK37" s="528"/>
      <c r="BL37" s="528"/>
      <c r="BM37" s="528"/>
      <c r="BN37" s="528"/>
      <c r="BO37" s="528"/>
      <c r="BP37" s="528"/>
      <c r="BQ37" s="528"/>
      <c r="BR37" s="528"/>
      <c r="BS37" s="528"/>
      <c r="BT37" s="528"/>
      <c r="BU37" s="528"/>
      <c r="BV37" s="528"/>
      <c r="BW37" s="528"/>
      <c r="BX37" s="528"/>
      <c r="BY37" s="528"/>
      <c r="BZ37" s="528"/>
      <c r="CA37" s="530"/>
      <c r="CB37" s="530"/>
      <c r="CC37" s="530"/>
      <c r="CD37" s="530"/>
      <c r="CE37" s="530"/>
      <c r="CF37" s="530"/>
    </row>
    <row r="38" spans="1:84" ht="12" customHeight="1" x14ac:dyDescent="0.25">
      <c r="A38" s="565"/>
      <c r="B38" s="565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565"/>
      <c r="R38" s="565"/>
      <c r="S38" s="565"/>
      <c r="T38" s="565"/>
      <c r="U38" s="565"/>
      <c r="V38" s="565"/>
      <c r="W38" s="565"/>
      <c r="X38" s="565"/>
      <c r="Y38" s="565"/>
      <c r="Z38" s="565"/>
      <c r="AA38" s="565"/>
      <c r="AB38" s="565"/>
      <c r="AC38" s="565"/>
      <c r="AD38" s="565"/>
      <c r="AE38" s="15"/>
      <c r="AF38" s="65" t="s">
        <v>169</v>
      </c>
      <c r="AG38" s="66"/>
      <c r="AH38" s="66"/>
      <c r="AI38" s="66"/>
      <c r="AJ38" s="66"/>
      <c r="AK38" s="66"/>
      <c r="AL38" s="66"/>
      <c r="AM38" s="66"/>
      <c r="AN38" s="66"/>
      <c r="AO38" s="67"/>
      <c r="AP38" s="133"/>
      <c r="AQ38" s="447"/>
      <c r="AR38" s="447"/>
      <c r="AS38" s="447"/>
      <c r="AT38" s="447"/>
      <c r="AU38" s="447"/>
      <c r="AV38" s="448"/>
      <c r="AW38" s="530"/>
      <c r="AX38" s="527" t="s">
        <v>185</v>
      </c>
      <c r="AY38" s="527"/>
      <c r="AZ38" s="527"/>
      <c r="BA38" s="527"/>
      <c r="BB38" s="527"/>
      <c r="BC38" s="527"/>
      <c r="BD38" s="527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30"/>
      <c r="CB38" s="530"/>
      <c r="CC38" s="530"/>
      <c r="CD38" s="530"/>
      <c r="CE38" s="530"/>
      <c r="CF38" s="530"/>
    </row>
    <row r="39" spans="1:84" ht="12" customHeight="1" x14ac:dyDescent="0.25">
      <c r="A39" s="565"/>
      <c r="B39" s="565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565"/>
      <c r="R39" s="565"/>
      <c r="S39" s="565"/>
      <c r="T39" s="565"/>
      <c r="U39" s="565"/>
      <c r="V39" s="565"/>
      <c r="W39" s="565"/>
      <c r="X39" s="565"/>
      <c r="Y39" s="565"/>
      <c r="Z39" s="565"/>
      <c r="AA39" s="565"/>
      <c r="AB39" s="565"/>
      <c r="AC39" s="565"/>
      <c r="AD39" s="565"/>
      <c r="AE39" s="15"/>
      <c r="AF39" s="70" t="s">
        <v>170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449">
        <f>IF(OR(AP38&lt;&gt;0,AP38&lt;&gt;""),L13*IF(AP38&lt;&gt;"N/A",AP38,1),L13)</f>
        <v>0</v>
      </c>
      <c r="AQ39" s="450"/>
      <c r="AR39" s="450"/>
      <c r="AS39" s="450"/>
      <c r="AT39" s="66" t="s">
        <v>144</v>
      </c>
      <c r="AU39" s="66"/>
      <c r="AV39" s="438"/>
      <c r="AW39" s="530"/>
      <c r="AX39" s="530"/>
      <c r="AY39" s="530"/>
      <c r="AZ39" s="530"/>
      <c r="BA39" s="530"/>
      <c r="BB39" s="530"/>
      <c r="BC39" s="530"/>
      <c r="BD39" s="530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</row>
    <row r="40" spans="1:84" ht="12" customHeight="1" thickBot="1" x14ac:dyDescent="0.3">
      <c r="A40" s="565"/>
      <c r="B40" s="565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565"/>
      <c r="R40" s="565"/>
      <c r="S40" s="565"/>
      <c r="T40" s="565"/>
      <c r="U40" s="565"/>
      <c r="V40" s="565"/>
      <c r="W40" s="565"/>
      <c r="X40" s="565"/>
      <c r="Y40" s="565"/>
      <c r="Z40" s="565"/>
      <c r="AA40" s="565"/>
      <c r="AB40" s="565"/>
      <c r="AC40" s="565"/>
      <c r="AD40" s="565"/>
      <c r="AE40" s="15"/>
      <c r="AF40" s="103" t="s">
        <v>171</v>
      </c>
      <c r="AG40" s="104"/>
      <c r="AH40" s="104"/>
      <c r="AI40" s="104"/>
      <c r="AJ40" s="104"/>
      <c r="AK40" s="104"/>
      <c r="AL40" s="104"/>
      <c r="AM40" s="104"/>
      <c r="AN40" s="104"/>
      <c r="AO40" s="104"/>
      <c r="AP40" s="451" t="str">
        <f>IFERROR(AP39*AP37,"")</f>
        <v/>
      </c>
      <c r="AQ40" s="452"/>
      <c r="AR40" s="452"/>
      <c r="AS40" s="452"/>
      <c r="AT40" s="89" t="s">
        <v>36</v>
      </c>
      <c r="AU40" s="89"/>
      <c r="AV40" s="453"/>
      <c r="AW40" s="530"/>
      <c r="AX40" s="530"/>
      <c r="AY40" s="530"/>
      <c r="AZ40" s="530"/>
      <c r="BA40" s="530"/>
      <c r="BB40" s="530"/>
      <c r="BC40" s="530"/>
      <c r="BD40" s="530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</row>
    <row r="41" spans="1:84" ht="12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530"/>
      <c r="AX41" s="530"/>
      <c r="AY41" s="530"/>
      <c r="AZ41" s="530"/>
      <c r="BA41" s="530"/>
      <c r="BB41" s="530"/>
      <c r="BC41" s="530"/>
      <c r="BD41" s="530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</row>
    <row r="42" spans="1:84" ht="12" customHeight="1" x14ac:dyDescent="0.25">
      <c r="A42" s="454" t="s">
        <v>123</v>
      </c>
      <c r="B42" s="454"/>
      <c r="C42" s="454"/>
      <c r="D42" s="454"/>
      <c r="E42" s="315"/>
      <c r="F42" s="315"/>
      <c r="G42" s="315"/>
      <c r="H42" s="315"/>
      <c r="I42" s="315"/>
      <c r="J42" s="315"/>
      <c r="K42" s="3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454" t="s">
        <v>124</v>
      </c>
      <c r="AE42" s="454"/>
      <c r="AF42" s="454"/>
      <c r="AG42" s="454"/>
      <c r="AH42" s="454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530"/>
      <c r="AX42" s="530"/>
      <c r="AY42" s="530"/>
      <c r="AZ42" s="530"/>
      <c r="BA42" s="530"/>
      <c r="BB42" s="530"/>
      <c r="BC42" s="530"/>
      <c r="BD42" s="530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145" priority="15">
      <formula>LEN(TRIM(C5))=0</formula>
    </cfRule>
  </conditionalFormatting>
  <conditionalFormatting sqref="AP38:AV38">
    <cfRule type="containsBlanks" dxfId="144" priority="14">
      <formula>LEN(TRIM(AP38))=0</formula>
    </cfRule>
  </conditionalFormatting>
  <conditionalFormatting sqref="A19:C27 G19:R27">
    <cfRule type="expression" dxfId="143" priority="13">
      <formula>AND(OR($C$13=5,$C$13&lt;5),$C$13&lt;&gt;"")</formula>
    </cfRule>
  </conditionalFormatting>
  <conditionalFormatting sqref="A24:C27 G24:R27">
    <cfRule type="expression" dxfId="142" priority="12">
      <formula>AND($C$13&gt;5,$C$13&lt;10)</formula>
    </cfRule>
  </conditionalFormatting>
  <conditionalFormatting sqref="A26:C27 G26:R27">
    <cfRule type="expression" dxfId="141" priority="11">
      <formula>AND(OR($C$13&gt;10,$C$13=10),OR($C$13&lt;12,$C$13=12))</formula>
    </cfRule>
  </conditionalFormatting>
  <conditionalFormatting sqref="D24:F27">
    <cfRule type="expression" dxfId="140" priority="10">
      <formula>AND(OR($C$13=5,$C$13&lt;5),$C$13&lt;&gt;"")</formula>
    </cfRule>
  </conditionalFormatting>
  <conditionalFormatting sqref="D24:F27">
    <cfRule type="expression" dxfId="139" priority="9">
      <formula>AND($C$13&gt;5,$C$13&lt;10)</formula>
    </cfRule>
  </conditionalFormatting>
  <conditionalFormatting sqref="D26:F27">
    <cfRule type="expression" dxfId="138" priority="8">
      <formula>AND(OR($C$13&gt;10,$C$13=10),OR($C$13&lt;12,$C$13=12))</formula>
    </cfRule>
  </conditionalFormatting>
  <conditionalFormatting sqref="D19:F23">
    <cfRule type="expression" dxfId="137" priority="7">
      <formula>AND(OR($C$13=5,$C$13&lt;5),$C$13&lt;&gt;"")</formula>
    </cfRule>
  </conditionalFormatting>
  <conditionalFormatting sqref="AB16:AD16">
    <cfRule type="containsBlanks" dxfId="136" priority="5">
      <formula>LEN(TRIM(AB16))=0</formula>
    </cfRule>
  </conditionalFormatting>
  <conditionalFormatting sqref="T16">
    <cfRule type="containsBlanks" dxfId="135" priority="6">
      <formula>LEN(TRIM(T16))=0</formula>
    </cfRule>
  </conditionalFormatting>
  <conditionalFormatting sqref="AB16:AE16">
    <cfRule type="expression" dxfId="134" priority="3">
      <formula>$T$16="FIXED SPEED"</formula>
    </cfRule>
    <cfRule type="expression" dxfId="133" priority="4">
      <formula>$X$40="FIXED SPEED"</formula>
    </cfRule>
  </conditionalFormatting>
  <conditionalFormatting sqref="AX13:BG13">
    <cfRule type="notContainsBlanks" dxfId="132" priority="2">
      <formula>LEN(TRIM(AX13))&gt;0</formula>
    </cfRule>
  </conditionalFormatting>
  <conditionalFormatting sqref="BE9:BE10">
    <cfRule type="containsBlanks" dxfId="131" priority="1">
      <formula>LEN(TRIM(BE9))=0</formula>
    </cfRule>
  </conditionalFormatting>
  <dataValidations count="4">
    <dataValidation type="list" allowBlank="1" showInputMessage="1" showErrorMessage="1" sqref="T16" xr:uid="{87C58723-52F7-4638-895D-E8D38F05E934}">
      <formula1>"VFD SETTING, ECM SETTING, FIXED SPEED"</formula1>
    </dataValidation>
    <dataValidation type="list" allowBlank="1" showInputMessage="1" showErrorMessage="1" sqref="AD16:AE16" xr:uid="{93D859C3-22CB-4F87-8242-DBB8A9ADA2AB}">
      <formula1>"Hz, %"</formula1>
    </dataValidation>
    <dataValidation type="list" allowBlank="1" showInputMessage="1" sqref="AP38:AV38" xr:uid="{EE15AEF1-6742-4543-B5C3-7AB7542C0BD1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540C685F-189E-43D4-B3E9-2B3624291BBF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98FC-23A6-4EEC-8862-1D04B1CCBE4F}">
  <sheetPr codeName="Sheet8">
    <pageSetUpPr fitToPage="1"/>
  </sheetPr>
  <dimension ref="A1:BX62"/>
  <sheetViews>
    <sheetView topLeftCell="A10" zoomScaleNormal="100" workbookViewId="0">
      <selection activeCell="A52" sqref="A52:P52"/>
    </sheetView>
  </sheetViews>
  <sheetFormatPr defaultColWidth="0" defaultRowHeight="12" customHeight="1" zeroHeight="1" x14ac:dyDescent="0.2"/>
  <cols>
    <col min="1" max="72" width="2.7109375" style="3" customWidth="1"/>
    <col min="73" max="73" width="2.5703125" style="3" customWidth="1"/>
    <col min="74" max="76" width="2.7109375" style="3" hidden="1" customWidth="1"/>
    <col min="77" max="16384" width="9.140625" style="3" hidden="1"/>
  </cols>
  <sheetData>
    <row r="1" spans="1:73" ht="12" customHeight="1" x14ac:dyDescent="0.2">
      <c r="A1" s="323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529" t="s">
        <v>1</v>
      </c>
      <c r="AK1" s="529"/>
      <c r="AL1" s="529"/>
      <c r="AM1" s="529"/>
      <c r="AN1" s="529"/>
      <c r="AO1" s="529"/>
      <c r="AP1" s="529"/>
      <c r="AQ1" s="529"/>
      <c r="AR1" s="529"/>
      <c r="AS1" s="529"/>
      <c r="AT1" s="529"/>
      <c r="AU1" s="529"/>
      <c r="AV1" s="529"/>
      <c r="AW1" s="529"/>
      <c r="AX1" s="529"/>
      <c r="AY1" s="529"/>
      <c r="AZ1" s="529"/>
      <c r="BA1" s="529"/>
      <c r="BB1" s="529"/>
      <c r="BC1" s="529"/>
      <c r="BD1" s="529"/>
      <c r="BE1" s="529"/>
      <c r="BF1" s="529"/>
      <c r="BG1" s="529"/>
      <c r="BH1" s="529"/>
      <c r="BI1" s="529"/>
      <c r="BJ1" s="529"/>
      <c r="BK1" s="529"/>
      <c r="BL1" s="529"/>
      <c r="BM1" s="529"/>
      <c r="BN1" s="529"/>
      <c r="BO1" s="529"/>
      <c r="BP1" s="529"/>
      <c r="BQ1" s="529"/>
      <c r="BR1" s="529"/>
      <c r="BS1" s="529"/>
      <c r="BT1" s="529"/>
      <c r="BU1" s="529"/>
    </row>
    <row r="2" spans="1:73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</row>
    <row r="3" spans="1:73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</row>
    <row r="4" spans="1:73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</row>
    <row r="5" spans="1:73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626" t="s">
        <v>199</v>
      </c>
      <c r="N5" s="626"/>
      <c r="O5" s="626"/>
      <c r="P5" s="626"/>
      <c r="Q5" s="626"/>
      <c r="R5" s="626"/>
      <c r="S5" s="626"/>
      <c r="T5" s="626"/>
      <c r="U5" s="626"/>
      <c r="V5" s="626"/>
      <c r="W5" s="626"/>
      <c r="X5" s="626"/>
      <c r="Y5" s="626"/>
      <c r="Z5" s="626"/>
      <c r="AA5" s="626"/>
      <c r="AB5" s="626"/>
      <c r="AC5" s="626"/>
      <c r="AD5" s="626"/>
      <c r="AE5" s="626"/>
      <c r="AF5" s="626"/>
      <c r="AG5" s="626"/>
      <c r="AH5" s="626"/>
      <c r="AI5" s="626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</row>
    <row r="6" spans="1:73" ht="12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</row>
    <row r="7" spans="1:73" ht="12" customHeight="1" thickBot="1" x14ac:dyDescent="0.25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33" t="s">
        <v>4</v>
      </c>
      <c r="U7" s="33"/>
      <c r="V7" s="33"/>
      <c r="W7" s="33"/>
      <c r="X7" s="33"/>
      <c r="Y7" s="457" t="s">
        <v>126</v>
      </c>
      <c r="Z7" s="457"/>
      <c r="AA7" s="457"/>
      <c r="AB7" s="457"/>
      <c r="AC7" s="457"/>
      <c r="AD7" s="457"/>
      <c r="AE7" s="457"/>
      <c r="AF7" s="457"/>
      <c r="AG7" s="457"/>
      <c r="AH7" s="457"/>
      <c r="AI7" s="457"/>
      <c r="AJ7" s="530"/>
      <c r="AK7" s="530"/>
      <c r="AL7" s="530"/>
      <c r="AM7" s="530"/>
      <c r="AN7" s="530"/>
      <c r="AO7" s="530"/>
      <c r="AP7" s="530"/>
      <c r="AQ7" s="530"/>
      <c r="AR7" s="530"/>
      <c r="AS7" s="530"/>
      <c r="AT7" s="530"/>
      <c r="AU7" s="530"/>
      <c r="AV7" s="530"/>
      <c r="AW7" s="530"/>
      <c r="AX7" s="530"/>
      <c r="AY7" s="530"/>
      <c r="AZ7" s="530"/>
      <c r="BA7" s="530"/>
      <c r="BB7" s="530"/>
      <c r="BC7" s="530"/>
      <c r="BD7" s="530"/>
      <c r="BE7" s="530"/>
      <c r="BF7" s="530"/>
      <c r="BG7" s="530"/>
      <c r="BH7" s="530"/>
      <c r="BI7" s="530"/>
      <c r="BJ7" s="530"/>
      <c r="BK7" s="530"/>
      <c r="BL7" s="530"/>
      <c r="BM7" s="530"/>
      <c r="BN7" s="530"/>
      <c r="BO7" s="530"/>
      <c r="BP7" s="530"/>
      <c r="BQ7" s="530"/>
      <c r="BR7" s="530"/>
      <c r="BS7" s="530"/>
      <c r="BT7" s="530"/>
      <c r="BU7" s="530"/>
    </row>
    <row r="8" spans="1:73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324"/>
      <c r="AV8" s="325" t="s">
        <v>133</v>
      </c>
      <c r="AW8" s="326"/>
      <c r="AX8" s="326"/>
      <c r="AY8" s="326"/>
      <c r="AZ8" s="326"/>
      <c r="BA8" s="326"/>
      <c r="BB8" s="326"/>
      <c r="BC8" s="327"/>
      <c r="BD8" s="328"/>
      <c r="BE8" s="530"/>
      <c r="BF8" s="566"/>
      <c r="BG8" s="567"/>
      <c r="BH8" s="567"/>
      <c r="BI8" s="567"/>
      <c r="BJ8" s="567"/>
      <c r="BK8" s="567"/>
      <c r="BL8" s="567"/>
      <c r="BM8" s="567"/>
      <c r="BN8" s="567"/>
      <c r="BO8" s="567"/>
      <c r="BP8" s="567"/>
      <c r="BQ8" s="567"/>
      <c r="BR8" s="567"/>
      <c r="BS8" s="567"/>
      <c r="BT8" s="568"/>
      <c r="BU8" s="530"/>
    </row>
    <row r="9" spans="1:73" ht="12" customHeight="1" thickTop="1" thickBo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33"/>
      <c r="U9" s="33"/>
      <c r="V9" s="33"/>
      <c r="W9" s="33"/>
      <c r="X9" s="33"/>
      <c r="Y9" s="625"/>
      <c r="Z9" s="625"/>
      <c r="AA9" s="625"/>
      <c r="AB9" s="625"/>
      <c r="AC9" s="625"/>
      <c r="AD9" s="625"/>
      <c r="AE9" s="625"/>
      <c r="AF9" s="625"/>
      <c r="AG9" s="625"/>
      <c r="AH9" s="625"/>
      <c r="AI9" s="625"/>
      <c r="AJ9" s="530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329"/>
      <c r="AV9" s="330" t="s">
        <v>134</v>
      </c>
      <c r="AW9" s="330"/>
      <c r="AX9" s="330"/>
      <c r="AY9" s="330"/>
      <c r="AZ9" s="330"/>
      <c r="BA9" s="330"/>
      <c r="BB9" s="331"/>
      <c r="BC9" s="332"/>
      <c r="BD9" s="333"/>
      <c r="BE9" s="530"/>
      <c r="BF9" s="18" t="s">
        <v>2</v>
      </c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20"/>
      <c r="BU9" s="530"/>
    </row>
    <row r="10" spans="1:73" ht="12" customHeight="1" thickTop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569" t="s">
        <v>191</v>
      </c>
      <c r="AL10" s="570"/>
      <c r="AM10" s="570"/>
      <c r="AN10" s="570"/>
      <c r="AO10" s="570"/>
      <c r="AP10" s="570"/>
      <c r="AQ10" s="570"/>
      <c r="AR10" s="570"/>
      <c r="AS10" s="571"/>
      <c r="AT10" s="530"/>
      <c r="AU10" s="329"/>
      <c r="AV10" s="334" t="s">
        <v>135</v>
      </c>
      <c r="AW10" s="334"/>
      <c r="AX10" s="334"/>
      <c r="AY10" s="334"/>
      <c r="AZ10" s="334"/>
      <c r="BA10" s="334"/>
      <c r="BB10" s="335"/>
      <c r="BC10" s="336"/>
      <c r="BD10" s="337"/>
      <c r="BE10" s="530"/>
      <c r="BF10" s="572"/>
      <c r="BG10" s="573"/>
      <c r="BH10" s="573"/>
      <c r="BI10" s="573"/>
      <c r="BJ10" s="574"/>
      <c r="BK10" s="575"/>
      <c r="BL10" s="573"/>
      <c r="BM10" s="573"/>
      <c r="BN10" s="573"/>
      <c r="BO10" s="574"/>
      <c r="BP10" s="576"/>
      <c r="BQ10" s="576"/>
      <c r="BR10" s="576"/>
      <c r="BS10" s="576"/>
      <c r="BT10" s="577"/>
      <c r="BU10" s="530"/>
    </row>
    <row r="11" spans="1:73" ht="12" customHeight="1" thickBot="1" x14ac:dyDescent="0.25">
      <c r="A11" s="578" t="s">
        <v>192</v>
      </c>
      <c r="B11" s="579"/>
      <c r="C11" s="579"/>
      <c r="D11" s="579"/>
      <c r="E11" s="579"/>
      <c r="F11" s="579"/>
      <c r="G11" s="579"/>
      <c r="H11" s="580" t="s">
        <v>200</v>
      </c>
      <c r="I11" s="580"/>
      <c r="J11" s="580"/>
      <c r="K11" s="580"/>
      <c r="L11" s="580"/>
      <c r="M11" s="580"/>
      <c r="N11" s="580"/>
      <c r="O11" s="580"/>
      <c r="P11" s="580"/>
      <c r="Q11" s="579" t="s">
        <v>194</v>
      </c>
      <c r="R11" s="579"/>
      <c r="S11" s="579"/>
      <c r="T11" s="580" t="s">
        <v>195</v>
      </c>
      <c r="U11" s="580"/>
      <c r="V11" s="580"/>
      <c r="W11" s="580"/>
      <c r="X11" s="580"/>
      <c r="Y11" s="580"/>
      <c r="Z11" s="580"/>
      <c r="AA11" s="580"/>
      <c r="AB11" s="580"/>
      <c r="AC11" s="579" t="s">
        <v>196</v>
      </c>
      <c r="AD11" s="579"/>
      <c r="AE11" s="579"/>
      <c r="AF11" s="581" t="s">
        <v>109</v>
      </c>
      <c r="AG11" s="582"/>
      <c r="AH11" s="582"/>
      <c r="AI11" s="583"/>
      <c r="AJ11" s="530"/>
      <c r="AK11" s="584"/>
      <c r="AL11" s="585"/>
      <c r="AM11" s="585"/>
      <c r="AN11" s="585"/>
      <c r="AO11" s="585"/>
      <c r="AP11" s="585"/>
      <c r="AQ11" s="585"/>
      <c r="AR11" s="585"/>
      <c r="AS11" s="586"/>
      <c r="AT11" s="530"/>
      <c r="AU11" s="338"/>
      <c r="AV11" s="339"/>
      <c r="AW11" s="339"/>
      <c r="AX11" s="339"/>
      <c r="AY11" s="339"/>
      <c r="AZ11" s="339"/>
      <c r="BA11" s="339"/>
      <c r="BB11" s="339"/>
      <c r="BC11" s="339"/>
      <c r="BD11" s="340"/>
      <c r="BE11" s="530"/>
      <c r="BF11" s="28"/>
      <c r="BG11" s="29"/>
      <c r="BH11" s="29"/>
      <c r="BI11" s="29"/>
      <c r="BJ11" s="30"/>
      <c r="BK11" s="31"/>
      <c r="BL11" s="29"/>
      <c r="BM11" s="29"/>
      <c r="BN11" s="29"/>
      <c r="BO11" s="30"/>
      <c r="BP11" s="271"/>
      <c r="BQ11" s="271"/>
      <c r="BR11" s="271"/>
      <c r="BS11" s="271"/>
      <c r="BT11" s="587"/>
      <c r="BU11" s="530"/>
    </row>
    <row r="12" spans="1:73" ht="12" customHeight="1" thickBot="1" x14ac:dyDescent="0.25">
      <c r="A12" s="588"/>
      <c r="B12" s="589"/>
      <c r="C12" s="589"/>
      <c r="D12" s="589"/>
      <c r="E12" s="589"/>
      <c r="F12" s="589"/>
      <c r="G12" s="589"/>
      <c r="H12" s="207" t="s">
        <v>153</v>
      </c>
      <c r="I12" s="207"/>
      <c r="J12" s="207"/>
      <c r="K12" s="207" t="s">
        <v>16</v>
      </c>
      <c r="L12" s="207"/>
      <c r="M12" s="207"/>
      <c r="N12" s="207" t="s">
        <v>197</v>
      </c>
      <c r="O12" s="207"/>
      <c r="P12" s="207"/>
      <c r="Q12" s="589"/>
      <c r="R12" s="589"/>
      <c r="S12" s="589"/>
      <c r="T12" s="207" t="s">
        <v>198</v>
      </c>
      <c r="U12" s="207"/>
      <c r="V12" s="207"/>
      <c r="W12" s="207" t="s">
        <v>22</v>
      </c>
      <c r="X12" s="207"/>
      <c r="Y12" s="207"/>
      <c r="Z12" s="207" t="s">
        <v>25</v>
      </c>
      <c r="AA12" s="207"/>
      <c r="AB12" s="207"/>
      <c r="AC12" s="589"/>
      <c r="AD12" s="589"/>
      <c r="AE12" s="589"/>
      <c r="AF12" s="590"/>
      <c r="AG12" s="591"/>
      <c r="AH12" s="591"/>
      <c r="AI12" s="592"/>
      <c r="AJ12" s="530"/>
      <c r="AK12" s="593"/>
      <c r="AL12" s="594"/>
      <c r="AM12" s="594"/>
      <c r="AN12" s="594"/>
      <c r="AO12" s="594"/>
      <c r="AP12" s="594"/>
      <c r="AQ12" s="594"/>
      <c r="AR12" s="594"/>
      <c r="AS12" s="595"/>
      <c r="AT12" s="530"/>
      <c r="AU12" s="596" t="s">
        <v>140</v>
      </c>
      <c r="AV12" s="597"/>
      <c r="AW12" s="597"/>
      <c r="AX12" s="597"/>
      <c r="AY12" s="597"/>
      <c r="AZ12" s="597"/>
      <c r="BA12" s="597"/>
      <c r="BB12" s="597"/>
      <c r="BC12" s="597"/>
      <c r="BD12" s="598"/>
      <c r="BE12" s="530"/>
      <c r="BF12" s="28"/>
      <c r="BG12" s="29"/>
      <c r="BH12" s="29"/>
      <c r="BI12" s="29"/>
      <c r="BJ12" s="30"/>
      <c r="BK12" s="31"/>
      <c r="BL12" s="29"/>
      <c r="BM12" s="29"/>
      <c r="BN12" s="29"/>
      <c r="BO12" s="30"/>
      <c r="BP12" s="271"/>
      <c r="BQ12" s="271"/>
      <c r="BR12" s="271"/>
      <c r="BS12" s="271"/>
      <c r="BT12" s="587"/>
      <c r="BU12" s="530"/>
    </row>
    <row r="13" spans="1:73" ht="12.6" customHeight="1" thickTop="1" x14ac:dyDescent="0.2">
      <c r="A13" s="599" t="s">
        <v>202</v>
      </c>
      <c r="B13" s="600"/>
      <c r="C13" s="600"/>
      <c r="D13" s="600"/>
      <c r="E13" s="600"/>
      <c r="F13" s="600"/>
      <c r="G13" s="600"/>
      <c r="H13" s="601">
        <v>1</v>
      </c>
      <c r="I13" s="601"/>
      <c r="J13" s="601"/>
      <c r="K13" s="602" t="s">
        <v>203</v>
      </c>
      <c r="L13" s="602"/>
      <c r="M13" s="602"/>
      <c r="N13" s="602">
        <v>10</v>
      </c>
      <c r="O13" s="602"/>
      <c r="P13" s="602"/>
      <c r="Q13" s="601">
        <v>200</v>
      </c>
      <c r="R13" s="601"/>
      <c r="S13" s="601"/>
      <c r="T13" s="601"/>
      <c r="U13" s="601"/>
      <c r="V13" s="601"/>
      <c r="W13" s="601"/>
      <c r="X13" s="601"/>
      <c r="Y13" s="601"/>
      <c r="Z13" s="601"/>
      <c r="AA13" s="601"/>
      <c r="AB13" s="601"/>
      <c r="AC13" s="601"/>
      <c r="AD13" s="601"/>
      <c r="AE13" s="601"/>
      <c r="AF13" s="603"/>
      <c r="AG13" s="604"/>
      <c r="AH13" s="604"/>
      <c r="AI13" s="605"/>
      <c r="AJ13" s="530"/>
      <c r="AK13" s="606" t="str">
        <f>IFERROR(AN13*(1-$BB$10),"")</f>
        <v/>
      </c>
      <c r="AL13" s="607"/>
      <c r="AM13" s="607"/>
      <c r="AN13" s="607" t="str">
        <f>IFERROR($AK$52*(Q13),"")</f>
        <v/>
      </c>
      <c r="AO13" s="607"/>
      <c r="AP13" s="607"/>
      <c r="AQ13" s="607" t="str">
        <f>IFERROR(AN13*(1+$BB$9),"")</f>
        <v/>
      </c>
      <c r="AR13" s="607"/>
      <c r="AS13" s="608"/>
      <c r="AT13" s="530"/>
      <c r="AU13" s="609" t="str">
        <f t="shared" ref="AU13:AU52" si="0">IF(AC13="","",IF(AC13&lt;Q13-(Q13*$BB$10),"Below "&amp;$BB$10*100&amp;"% by "&amp;Q13-(Q13*$BB$10)-AC13&amp;" CFM",IF(AC13&gt;Q13+(Q13*$BB$9),"Above "&amp;$BB$9*100&amp;"% by "&amp;AC13-Q13-(Q13*$BB$9)&amp;" CFM","")))</f>
        <v/>
      </c>
      <c r="AV13" s="610"/>
      <c r="AW13" s="610"/>
      <c r="AX13" s="610"/>
      <c r="AY13" s="610"/>
      <c r="AZ13" s="610"/>
      <c r="BA13" s="610"/>
      <c r="BB13" s="610"/>
      <c r="BC13" s="610"/>
      <c r="BD13" s="611"/>
      <c r="BE13" s="530"/>
      <c r="BF13" s="28"/>
      <c r="BG13" s="29"/>
      <c r="BH13" s="29"/>
      <c r="BI13" s="29"/>
      <c r="BJ13" s="30"/>
      <c r="BK13" s="31"/>
      <c r="BL13" s="29"/>
      <c r="BM13" s="29"/>
      <c r="BN13" s="29"/>
      <c r="BO13" s="30"/>
      <c r="BP13" s="271"/>
      <c r="BQ13" s="271"/>
      <c r="BR13" s="271"/>
      <c r="BS13" s="271"/>
      <c r="BT13" s="587"/>
      <c r="BU13" s="530"/>
    </row>
    <row r="14" spans="1:73" ht="12" customHeight="1" x14ac:dyDescent="0.2">
      <c r="A14" s="612" t="s">
        <v>204</v>
      </c>
      <c r="B14" s="613"/>
      <c r="C14" s="613"/>
      <c r="D14" s="613"/>
      <c r="E14" s="613"/>
      <c r="F14" s="613"/>
      <c r="G14" s="613"/>
      <c r="H14" s="400">
        <v>2</v>
      </c>
      <c r="I14" s="400"/>
      <c r="J14" s="400"/>
      <c r="K14" s="68" t="s">
        <v>48</v>
      </c>
      <c r="L14" s="68"/>
      <c r="M14" s="68"/>
      <c r="N14" s="68" t="s">
        <v>48</v>
      </c>
      <c r="O14" s="68"/>
      <c r="P14" s="68"/>
      <c r="Q14" s="400">
        <v>160</v>
      </c>
      <c r="R14" s="400"/>
      <c r="S14" s="400"/>
      <c r="T14" s="400"/>
      <c r="U14" s="400"/>
      <c r="V14" s="400"/>
      <c r="W14" s="396"/>
      <c r="X14" s="396"/>
      <c r="Y14" s="396"/>
      <c r="Z14" s="400"/>
      <c r="AA14" s="400"/>
      <c r="AB14" s="400"/>
      <c r="AC14" s="400"/>
      <c r="AD14" s="400"/>
      <c r="AE14" s="400"/>
      <c r="AF14" s="72"/>
      <c r="AG14" s="73"/>
      <c r="AH14" s="73"/>
      <c r="AI14" s="74"/>
      <c r="AJ14" s="530"/>
      <c r="AK14" s="606" t="str">
        <f t="shared" ref="AK14:AK51" si="1">IFERROR(AN14*(1-$BB$10),"")</f>
        <v/>
      </c>
      <c r="AL14" s="607"/>
      <c r="AM14" s="607"/>
      <c r="AN14" s="607" t="str">
        <f t="shared" ref="AN14:AN51" si="2">IFERROR($AK$52*(Q14),"")</f>
        <v/>
      </c>
      <c r="AO14" s="607"/>
      <c r="AP14" s="607"/>
      <c r="AQ14" s="607" t="str">
        <f t="shared" ref="AQ14:AQ51" si="3">IFERROR(AN14*(1+$BB$9),"")</f>
        <v/>
      </c>
      <c r="AR14" s="607"/>
      <c r="AS14" s="608"/>
      <c r="AT14" s="530"/>
      <c r="AU14" s="609" t="str">
        <f t="shared" si="0"/>
        <v/>
      </c>
      <c r="AV14" s="610"/>
      <c r="AW14" s="610"/>
      <c r="AX14" s="610"/>
      <c r="AY14" s="610"/>
      <c r="AZ14" s="610"/>
      <c r="BA14" s="610"/>
      <c r="BB14" s="610"/>
      <c r="BC14" s="610"/>
      <c r="BD14" s="611"/>
      <c r="BE14" s="530"/>
      <c r="BF14" s="28"/>
      <c r="BG14" s="29"/>
      <c r="BH14" s="29"/>
      <c r="BI14" s="29"/>
      <c r="BJ14" s="30"/>
      <c r="BK14" s="31"/>
      <c r="BL14" s="29"/>
      <c r="BM14" s="29"/>
      <c r="BN14" s="29"/>
      <c r="BO14" s="30"/>
      <c r="BP14" s="271"/>
      <c r="BQ14" s="271"/>
      <c r="BR14" s="271"/>
      <c r="BS14" s="271"/>
      <c r="BT14" s="587"/>
      <c r="BU14" s="530"/>
    </row>
    <row r="15" spans="1:73" ht="12" customHeight="1" thickBot="1" x14ac:dyDescent="0.25">
      <c r="A15" s="612" t="s">
        <v>205</v>
      </c>
      <c r="B15" s="613"/>
      <c r="C15" s="613"/>
      <c r="D15" s="613"/>
      <c r="E15" s="613"/>
      <c r="F15" s="613"/>
      <c r="G15" s="613"/>
      <c r="H15" s="396">
        <v>3</v>
      </c>
      <c r="I15" s="396"/>
      <c r="J15" s="396"/>
      <c r="K15" s="165" t="s">
        <v>48</v>
      </c>
      <c r="L15" s="165"/>
      <c r="M15" s="165"/>
      <c r="N15" s="68">
        <v>12</v>
      </c>
      <c r="O15" s="68"/>
      <c r="P15" s="68"/>
      <c r="Q15" s="400">
        <v>350</v>
      </c>
      <c r="R15" s="400"/>
      <c r="S15" s="400"/>
      <c r="T15" s="400"/>
      <c r="U15" s="400"/>
      <c r="V15" s="400"/>
      <c r="W15" s="396"/>
      <c r="X15" s="396"/>
      <c r="Y15" s="396"/>
      <c r="Z15" s="400"/>
      <c r="AA15" s="400"/>
      <c r="AB15" s="400"/>
      <c r="AC15" s="400"/>
      <c r="AD15" s="400"/>
      <c r="AE15" s="400"/>
      <c r="AF15" s="72"/>
      <c r="AG15" s="73"/>
      <c r="AH15" s="73"/>
      <c r="AI15" s="74"/>
      <c r="AJ15" s="530"/>
      <c r="AK15" s="606" t="str">
        <f t="shared" si="1"/>
        <v/>
      </c>
      <c r="AL15" s="607"/>
      <c r="AM15" s="607"/>
      <c r="AN15" s="607" t="str">
        <f t="shared" si="2"/>
        <v/>
      </c>
      <c r="AO15" s="607"/>
      <c r="AP15" s="607"/>
      <c r="AQ15" s="607" t="str">
        <f t="shared" si="3"/>
        <v/>
      </c>
      <c r="AR15" s="607"/>
      <c r="AS15" s="608"/>
      <c r="AT15" s="530"/>
      <c r="AU15" s="609" t="str">
        <f t="shared" si="0"/>
        <v/>
      </c>
      <c r="AV15" s="610"/>
      <c r="AW15" s="610"/>
      <c r="AX15" s="610"/>
      <c r="AY15" s="610"/>
      <c r="AZ15" s="610"/>
      <c r="BA15" s="610"/>
      <c r="BB15" s="610"/>
      <c r="BC15" s="610"/>
      <c r="BD15" s="611"/>
      <c r="BE15" s="530"/>
      <c r="BF15" s="36"/>
      <c r="BG15" s="37"/>
      <c r="BH15" s="37"/>
      <c r="BI15" s="37"/>
      <c r="BJ15" s="38"/>
      <c r="BK15" s="39"/>
      <c r="BL15" s="37"/>
      <c r="BM15" s="37"/>
      <c r="BN15" s="37"/>
      <c r="BO15" s="38"/>
      <c r="BP15" s="614"/>
      <c r="BQ15" s="614"/>
      <c r="BR15" s="614"/>
      <c r="BS15" s="614"/>
      <c r="BT15" s="615"/>
      <c r="BU15" s="530"/>
    </row>
    <row r="16" spans="1:73" ht="12" customHeight="1" x14ac:dyDescent="0.2">
      <c r="A16" s="612" t="s">
        <v>206</v>
      </c>
      <c r="B16" s="613"/>
      <c r="C16" s="613"/>
      <c r="D16" s="613"/>
      <c r="E16" s="613"/>
      <c r="F16" s="613"/>
      <c r="G16" s="613"/>
      <c r="H16" s="400">
        <v>4</v>
      </c>
      <c r="I16" s="400"/>
      <c r="J16" s="400"/>
      <c r="K16" s="68" t="s">
        <v>48</v>
      </c>
      <c r="L16" s="68"/>
      <c r="M16" s="68"/>
      <c r="N16" s="68">
        <v>10</v>
      </c>
      <c r="O16" s="68"/>
      <c r="P16" s="68"/>
      <c r="Q16" s="400">
        <v>200</v>
      </c>
      <c r="R16" s="400"/>
      <c r="S16" s="400"/>
      <c r="T16" s="396"/>
      <c r="U16" s="396"/>
      <c r="V16" s="396"/>
      <c r="W16" s="396"/>
      <c r="X16" s="396"/>
      <c r="Y16" s="396"/>
      <c r="Z16" s="396"/>
      <c r="AA16" s="396"/>
      <c r="AB16" s="396"/>
      <c r="AC16" s="400"/>
      <c r="AD16" s="400"/>
      <c r="AE16" s="400"/>
      <c r="AF16" s="72"/>
      <c r="AG16" s="73"/>
      <c r="AH16" s="73"/>
      <c r="AI16" s="74"/>
      <c r="AJ16" s="530"/>
      <c r="AK16" s="606" t="str">
        <f t="shared" si="1"/>
        <v/>
      </c>
      <c r="AL16" s="607"/>
      <c r="AM16" s="607"/>
      <c r="AN16" s="607" t="str">
        <f t="shared" si="2"/>
        <v/>
      </c>
      <c r="AO16" s="607"/>
      <c r="AP16" s="607"/>
      <c r="AQ16" s="607" t="str">
        <f t="shared" si="3"/>
        <v/>
      </c>
      <c r="AR16" s="607"/>
      <c r="AS16" s="608"/>
      <c r="AT16" s="530"/>
      <c r="AU16" s="609" t="str">
        <f t="shared" si="0"/>
        <v/>
      </c>
      <c r="AV16" s="610"/>
      <c r="AW16" s="610"/>
      <c r="AX16" s="610"/>
      <c r="AY16" s="610"/>
      <c r="AZ16" s="610"/>
      <c r="BA16" s="610"/>
      <c r="BB16" s="610"/>
      <c r="BC16" s="610"/>
      <c r="BD16" s="611"/>
      <c r="BE16" s="530"/>
      <c r="BF16" s="530"/>
      <c r="BG16" s="530"/>
      <c r="BH16" s="530"/>
      <c r="BI16" s="530"/>
      <c r="BJ16" s="530"/>
      <c r="BK16" s="530"/>
      <c r="BL16" s="530"/>
      <c r="BM16" s="530"/>
      <c r="BN16" s="530"/>
      <c r="BO16" s="530"/>
      <c r="BP16" s="530"/>
      <c r="BQ16" s="530"/>
      <c r="BR16" s="530"/>
      <c r="BS16" s="530"/>
      <c r="BT16" s="530"/>
      <c r="BU16" s="530"/>
    </row>
    <row r="17" spans="1:73" ht="12" customHeight="1" x14ac:dyDescent="0.2">
      <c r="A17" s="612" t="s">
        <v>207</v>
      </c>
      <c r="B17" s="613"/>
      <c r="C17" s="613"/>
      <c r="D17" s="613"/>
      <c r="E17" s="613"/>
      <c r="F17" s="613"/>
      <c r="G17" s="613"/>
      <c r="H17" s="396">
        <v>5</v>
      </c>
      <c r="I17" s="396"/>
      <c r="J17" s="396"/>
      <c r="K17" s="68" t="s">
        <v>48</v>
      </c>
      <c r="L17" s="68"/>
      <c r="M17" s="68"/>
      <c r="N17" s="68" t="s">
        <v>48</v>
      </c>
      <c r="O17" s="68"/>
      <c r="P17" s="68"/>
      <c r="Q17" s="400">
        <v>200</v>
      </c>
      <c r="R17" s="400"/>
      <c r="S17" s="400"/>
      <c r="T17" s="400"/>
      <c r="U17" s="400"/>
      <c r="V17" s="400"/>
      <c r="W17" s="396"/>
      <c r="X17" s="396"/>
      <c r="Y17" s="396"/>
      <c r="Z17" s="400"/>
      <c r="AA17" s="400"/>
      <c r="AB17" s="400"/>
      <c r="AC17" s="400"/>
      <c r="AD17" s="400"/>
      <c r="AE17" s="400"/>
      <c r="AF17" s="68"/>
      <c r="AG17" s="68"/>
      <c r="AH17" s="68"/>
      <c r="AI17" s="69"/>
      <c r="AJ17" s="530"/>
      <c r="AK17" s="606" t="str">
        <f t="shared" si="1"/>
        <v/>
      </c>
      <c r="AL17" s="607"/>
      <c r="AM17" s="607"/>
      <c r="AN17" s="607" t="str">
        <f t="shared" si="2"/>
        <v/>
      </c>
      <c r="AO17" s="607"/>
      <c r="AP17" s="607"/>
      <c r="AQ17" s="607" t="str">
        <f t="shared" si="3"/>
        <v/>
      </c>
      <c r="AR17" s="607"/>
      <c r="AS17" s="608"/>
      <c r="AT17" s="530"/>
      <c r="AU17" s="609" t="str">
        <f t="shared" si="0"/>
        <v/>
      </c>
      <c r="AV17" s="610"/>
      <c r="AW17" s="610"/>
      <c r="AX17" s="610"/>
      <c r="AY17" s="610"/>
      <c r="AZ17" s="610"/>
      <c r="BA17" s="610"/>
      <c r="BB17" s="610"/>
      <c r="BC17" s="610"/>
      <c r="BD17" s="611"/>
      <c r="BE17" s="530"/>
      <c r="BF17" s="530"/>
      <c r="BG17" s="530"/>
      <c r="BH17" s="530"/>
      <c r="BI17" s="530"/>
      <c r="BJ17" s="530"/>
      <c r="BK17" s="530"/>
      <c r="BL17" s="530"/>
      <c r="BM17" s="530"/>
      <c r="BN17" s="530"/>
      <c r="BO17" s="530"/>
      <c r="BP17" s="530"/>
      <c r="BQ17" s="530"/>
      <c r="BR17" s="530"/>
      <c r="BS17" s="530"/>
      <c r="BT17" s="530"/>
      <c r="BU17" s="530"/>
    </row>
    <row r="18" spans="1:73" ht="12" customHeight="1" x14ac:dyDescent="0.2">
      <c r="A18" s="612" t="s">
        <v>208</v>
      </c>
      <c r="B18" s="613"/>
      <c r="C18" s="613"/>
      <c r="D18" s="613"/>
      <c r="E18" s="613"/>
      <c r="F18" s="613"/>
      <c r="G18" s="613"/>
      <c r="H18" s="400">
        <v>6</v>
      </c>
      <c r="I18" s="400"/>
      <c r="J18" s="400"/>
      <c r="K18" s="68" t="s">
        <v>48</v>
      </c>
      <c r="L18" s="68"/>
      <c r="M18" s="68"/>
      <c r="N18" s="68" t="s">
        <v>48</v>
      </c>
      <c r="O18" s="68"/>
      <c r="P18" s="68"/>
      <c r="Q18" s="400">
        <v>200</v>
      </c>
      <c r="R18" s="400"/>
      <c r="S18" s="400"/>
      <c r="T18" s="400"/>
      <c r="U18" s="400"/>
      <c r="V18" s="400"/>
      <c r="W18" s="396"/>
      <c r="X18" s="396"/>
      <c r="Y18" s="396"/>
      <c r="Z18" s="400"/>
      <c r="AA18" s="400"/>
      <c r="AB18" s="400"/>
      <c r="AC18" s="400"/>
      <c r="AD18" s="400"/>
      <c r="AE18" s="400"/>
      <c r="AF18" s="68"/>
      <c r="AG18" s="68"/>
      <c r="AH18" s="68"/>
      <c r="AI18" s="69"/>
      <c r="AJ18" s="530"/>
      <c r="AK18" s="606" t="str">
        <f t="shared" si="1"/>
        <v/>
      </c>
      <c r="AL18" s="607"/>
      <c r="AM18" s="607"/>
      <c r="AN18" s="607" t="str">
        <f t="shared" si="2"/>
        <v/>
      </c>
      <c r="AO18" s="607"/>
      <c r="AP18" s="607"/>
      <c r="AQ18" s="607" t="str">
        <f t="shared" si="3"/>
        <v/>
      </c>
      <c r="AR18" s="607"/>
      <c r="AS18" s="608"/>
      <c r="AT18" s="530"/>
      <c r="AU18" s="609" t="str">
        <f t="shared" si="0"/>
        <v/>
      </c>
      <c r="AV18" s="610"/>
      <c r="AW18" s="610"/>
      <c r="AX18" s="610"/>
      <c r="AY18" s="610"/>
      <c r="AZ18" s="610"/>
      <c r="BA18" s="610"/>
      <c r="BB18" s="610"/>
      <c r="BC18" s="610"/>
      <c r="BD18" s="611"/>
      <c r="BE18" s="530"/>
      <c r="BF18" s="530"/>
      <c r="BG18" s="530"/>
      <c r="BH18" s="530"/>
      <c r="BI18" s="530"/>
      <c r="BJ18" s="530"/>
      <c r="BK18" s="530"/>
      <c r="BL18" s="530"/>
      <c r="BM18" s="530"/>
      <c r="BN18" s="530"/>
      <c r="BO18" s="530"/>
      <c r="BP18" s="530"/>
      <c r="BQ18" s="530"/>
      <c r="BR18" s="530"/>
      <c r="BS18" s="530"/>
      <c r="BT18" s="530"/>
      <c r="BU18" s="530"/>
    </row>
    <row r="19" spans="1:73" ht="12" customHeight="1" x14ac:dyDescent="0.2">
      <c r="A19" s="612" t="s">
        <v>209</v>
      </c>
      <c r="B19" s="613"/>
      <c r="C19" s="613"/>
      <c r="D19" s="613"/>
      <c r="E19" s="613"/>
      <c r="F19" s="613"/>
      <c r="G19" s="613"/>
      <c r="H19" s="396">
        <v>7</v>
      </c>
      <c r="I19" s="396"/>
      <c r="J19" s="396"/>
      <c r="K19" s="68" t="s">
        <v>48</v>
      </c>
      <c r="L19" s="68"/>
      <c r="M19" s="68"/>
      <c r="N19" s="68" t="s">
        <v>48</v>
      </c>
      <c r="O19" s="68"/>
      <c r="P19" s="68"/>
      <c r="Q19" s="400">
        <v>200</v>
      </c>
      <c r="R19" s="400"/>
      <c r="S19" s="400"/>
      <c r="T19" s="400"/>
      <c r="U19" s="400"/>
      <c r="V19" s="400"/>
      <c r="W19" s="396"/>
      <c r="X19" s="396"/>
      <c r="Y19" s="396"/>
      <c r="Z19" s="400"/>
      <c r="AA19" s="400"/>
      <c r="AB19" s="400"/>
      <c r="AC19" s="400"/>
      <c r="AD19" s="400"/>
      <c r="AE19" s="400"/>
      <c r="AF19" s="68"/>
      <c r="AG19" s="68"/>
      <c r="AH19" s="68"/>
      <c r="AI19" s="69"/>
      <c r="AJ19" s="530"/>
      <c r="AK19" s="606" t="str">
        <f t="shared" si="1"/>
        <v/>
      </c>
      <c r="AL19" s="607"/>
      <c r="AM19" s="607"/>
      <c r="AN19" s="607" t="str">
        <f t="shared" si="2"/>
        <v/>
      </c>
      <c r="AO19" s="607"/>
      <c r="AP19" s="607"/>
      <c r="AQ19" s="607" t="str">
        <f t="shared" si="3"/>
        <v/>
      </c>
      <c r="AR19" s="607"/>
      <c r="AS19" s="608"/>
      <c r="AT19" s="530"/>
      <c r="AU19" s="609" t="str">
        <f t="shared" si="0"/>
        <v/>
      </c>
      <c r="AV19" s="610"/>
      <c r="AW19" s="610"/>
      <c r="AX19" s="610"/>
      <c r="AY19" s="610"/>
      <c r="AZ19" s="610"/>
      <c r="BA19" s="610"/>
      <c r="BB19" s="610"/>
      <c r="BC19" s="610"/>
      <c r="BD19" s="611"/>
      <c r="BE19" s="530"/>
      <c r="BF19" s="530"/>
      <c r="BG19" s="530"/>
      <c r="BH19" s="530"/>
      <c r="BI19" s="530"/>
      <c r="BJ19" s="530"/>
      <c r="BK19" s="530"/>
      <c r="BL19" s="530"/>
      <c r="BM19" s="530"/>
      <c r="BN19" s="530"/>
      <c r="BO19" s="530"/>
      <c r="BP19" s="530"/>
      <c r="BQ19" s="530"/>
      <c r="BR19" s="530"/>
      <c r="BS19" s="530"/>
      <c r="BT19" s="530"/>
      <c r="BU19" s="530"/>
    </row>
    <row r="20" spans="1:73" ht="12" customHeight="1" x14ac:dyDescent="0.2">
      <c r="A20" s="612" t="s">
        <v>210</v>
      </c>
      <c r="B20" s="613"/>
      <c r="C20" s="613"/>
      <c r="D20" s="613"/>
      <c r="E20" s="613"/>
      <c r="F20" s="613"/>
      <c r="G20" s="613"/>
      <c r="H20" s="400">
        <v>8</v>
      </c>
      <c r="I20" s="400"/>
      <c r="J20" s="400"/>
      <c r="K20" s="68" t="s">
        <v>48</v>
      </c>
      <c r="L20" s="68"/>
      <c r="M20" s="68"/>
      <c r="N20" s="68">
        <v>8</v>
      </c>
      <c r="O20" s="68"/>
      <c r="P20" s="68"/>
      <c r="Q20" s="400">
        <v>145</v>
      </c>
      <c r="R20" s="400"/>
      <c r="S20" s="400"/>
      <c r="T20" s="400"/>
      <c r="U20" s="400"/>
      <c r="V20" s="400"/>
      <c r="W20" s="396"/>
      <c r="X20" s="396"/>
      <c r="Y20" s="396"/>
      <c r="Z20" s="400"/>
      <c r="AA20" s="400"/>
      <c r="AB20" s="400"/>
      <c r="AC20" s="400"/>
      <c r="AD20" s="400"/>
      <c r="AE20" s="400"/>
      <c r="AF20" s="68"/>
      <c r="AG20" s="68"/>
      <c r="AH20" s="68"/>
      <c r="AI20" s="69"/>
      <c r="AJ20" s="530"/>
      <c r="AK20" s="606" t="str">
        <f t="shared" si="1"/>
        <v/>
      </c>
      <c r="AL20" s="607"/>
      <c r="AM20" s="607"/>
      <c r="AN20" s="607" t="str">
        <f t="shared" si="2"/>
        <v/>
      </c>
      <c r="AO20" s="607"/>
      <c r="AP20" s="607"/>
      <c r="AQ20" s="607" t="str">
        <f t="shared" si="3"/>
        <v/>
      </c>
      <c r="AR20" s="607"/>
      <c r="AS20" s="608"/>
      <c r="AT20" s="530"/>
      <c r="AU20" s="609" t="str">
        <f t="shared" si="0"/>
        <v/>
      </c>
      <c r="AV20" s="610"/>
      <c r="AW20" s="610"/>
      <c r="AX20" s="610"/>
      <c r="AY20" s="610"/>
      <c r="AZ20" s="610"/>
      <c r="BA20" s="610"/>
      <c r="BB20" s="610"/>
      <c r="BC20" s="610"/>
      <c r="BD20" s="611"/>
      <c r="BE20" s="530"/>
      <c r="BF20" s="530"/>
      <c r="BG20" s="530"/>
      <c r="BH20" s="530"/>
      <c r="BI20" s="530"/>
      <c r="BJ20" s="530"/>
      <c r="BK20" s="530"/>
      <c r="BL20" s="530"/>
      <c r="BM20" s="530"/>
      <c r="BN20" s="530"/>
      <c r="BO20" s="530"/>
      <c r="BP20" s="530"/>
      <c r="BQ20" s="530"/>
      <c r="BR20" s="530"/>
      <c r="BS20" s="530"/>
      <c r="BT20" s="530"/>
      <c r="BU20" s="530"/>
    </row>
    <row r="21" spans="1:73" ht="12" customHeight="1" x14ac:dyDescent="0.2">
      <c r="A21" s="612" t="s">
        <v>211</v>
      </c>
      <c r="B21" s="613"/>
      <c r="C21" s="613"/>
      <c r="D21" s="613"/>
      <c r="E21" s="613"/>
      <c r="F21" s="613"/>
      <c r="G21" s="613"/>
      <c r="H21" s="396">
        <v>9</v>
      </c>
      <c r="I21" s="396"/>
      <c r="J21" s="396"/>
      <c r="K21" s="68" t="s">
        <v>48</v>
      </c>
      <c r="L21" s="68"/>
      <c r="M21" s="68"/>
      <c r="N21" s="68" t="s">
        <v>48</v>
      </c>
      <c r="O21" s="68"/>
      <c r="P21" s="68"/>
      <c r="Q21" s="400">
        <v>145</v>
      </c>
      <c r="R21" s="400"/>
      <c r="S21" s="400"/>
      <c r="T21" s="400"/>
      <c r="U21" s="400"/>
      <c r="V21" s="400"/>
      <c r="W21" s="396"/>
      <c r="X21" s="396"/>
      <c r="Y21" s="396"/>
      <c r="Z21" s="400"/>
      <c r="AA21" s="400"/>
      <c r="AB21" s="400"/>
      <c r="AC21" s="400"/>
      <c r="AD21" s="400"/>
      <c r="AE21" s="400"/>
      <c r="AF21" s="68"/>
      <c r="AG21" s="68"/>
      <c r="AH21" s="68"/>
      <c r="AI21" s="69"/>
      <c r="AJ21" s="530"/>
      <c r="AK21" s="606" t="str">
        <f t="shared" si="1"/>
        <v/>
      </c>
      <c r="AL21" s="607"/>
      <c r="AM21" s="607"/>
      <c r="AN21" s="607" t="str">
        <f t="shared" si="2"/>
        <v/>
      </c>
      <c r="AO21" s="607"/>
      <c r="AP21" s="607"/>
      <c r="AQ21" s="607" t="str">
        <f t="shared" si="3"/>
        <v/>
      </c>
      <c r="AR21" s="607"/>
      <c r="AS21" s="608"/>
      <c r="AT21" s="530"/>
      <c r="AU21" s="609" t="str">
        <f t="shared" si="0"/>
        <v/>
      </c>
      <c r="AV21" s="610"/>
      <c r="AW21" s="610"/>
      <c r="AX21" s="610"/>
      <c r="AY21" s="610"/>
      <c r="AZ21" s="610"/>
      <c r="BA21" s="610"/>
      <c r="BB21" s="610"/>
      <c r="BC21" s="610"/>
      <c r="BD21" s="611"/>
      <c r="BE21" s="530"/>
      <c r="BF21" s="530"/>
      <c r="BG21" s="530"/>
      <c r="BH21" s="530"/>
      <c r="BI21" s="530"/>
      <c r="BJ21" s="530"/>
      <c r="BK21" s="530"/>
      <c r="BL21" s="530"/>
      <c r="BM21" s="530"/>
      <c r="BN21" s="530"/>
      <c r="BO21" s="530"/>
      <c r="BP21" s="530"/>
      <c r="BQ21" s="530"/>
      <c r="BR21" s="530"/>
      <c r="BS21" s="530"/>
      <c r="BT21" s="530"/>
      <c r="BU21" s="530"/>
    </row>
    <row r="22" spans="1:73" ht="12" customHeight="1" x14ac:dyDescent="0.2">
      <c r="A22" s="612" t="s">
        <v>205</v>
      </c>
      <c r="B22" s="613"/>
      <c r="C22" s="613"/>
      <c r="D22" s="613"/>
      <c r="E22" s="613"/>
      <c r="F22" s="613"/>
      <c r="G22" s="613"/>
      <c r="H22" s="400">
        <v>10</v>
      </c>
      <c r="I22" s="400"/>
      <c r="J22" s="400"/>
      <c r="K22" s="68" t="s">
        <v>48</v>
      </c>
      <c r="L22" s="68"/>
      <c r="M22" s="68"/>
      <c r="N22" s="68">
        <v>12</v>
      </c>
      <c r="O22" s="68"/>
      <c r="P22" s="68"/>
      <c r="Q22" s="400">
        <v>355</v>
      </c>
      <c r="R22" s="400"/>
      <c r="S22" s="400"/>
      <c r="T22" s="400"/>
      <c r="U22" s="400"/>
      <c r="V22" s="400"/>
      <c r="W22" s="396"/>
      <c r="X22" s="396"/>
      <c r="Y22" s="396"/>
      <c r="Z22" s="400"/>
      <c r="AA22" s="400"/>
      <c r="AB22" s="400"/>
      <c r="AC22" s="400"/>
      <c r="AD22" s="400"/>
      <c r="AE22" s="400"/>
      <c r="AF22" s="68"/>
      <c r="AG22" s="68"/>
      <c r="AH22" s="68"/>
      <c r="AI22" s="69"/>
      <c r="AJ22" s="530"/>
      <c r="AK22" s="606" t="str">
        <f t="shared" si="1"/>
        <v/>
      </c>
      <c r="AL22" s="607"/>
      <c r="AM22" s="607"/>
      <c r="AN22" s="607" t="str">
        <f t="shared" si="2"/>
        <v/>
      </c>
      <c r="AO22" s="607"/>
      <c r="AP22" s="607"/>
      <c r="AQ22" s="607" t="str">
        <f t="shared" si="3"/>
        <v/>
      </c>
      <c r="AR22" s="607"/>
      <c r="AS22" s="608"/>
      <c r="AT22" s="530"/>
      <c r="AU22" s="609" t="str">
        <f t="shared" si="0"/>
        <v/>
      </c>
      <c r="AV22" s="610"/>
      <c r="AW22" s="610"/>
      <c r="AX22" s="610"/>
      <c r="AY22" s="610"/>
      <c r="AZ22" s="610"/>
      <c r="BA22" s="610"/>
      <c r="BB22" s="610"/>
      <c r="BC22" s="610"/>
      <c r="BD22" s="611"/>
      <c r="BE22" s="530"/>
      <c r="BF22" s="530"/>
      <c r="BG22" s="530"/>
      <c r="BH22" s="530"/>
      <c r="BI22" s="530"/>
      <c r="BJ22" s="530"/>
      <c r="BK22" s="530"/>
      <c r="BL22" s="530"/>
      <c r="BM22" s="530"/>
      <c r="BN22" s="530"/>
      <c r="BO22" s="530"/>
      <c r="BP22" s="530"/>
      <c r="BQ22" s="530"/>
      <c r="BR22" s="530"/>
      <c r="BS22" s="530"/>
      <c r="BT22" s="530"/>
      <c r="BU22" s="530"/>
    </row>
    <row r="23" spans="1:73" ht="12" customHeight="1" x14ac:dyDescent="0.2">
      <c r="A23" s="612" t="s">
        <v>212</v>
      </c>
      <c r="B23" s="613"/>
      <c r="C23" s="613"/>
      <c r="D23" s="613"/>
      <c r="E23" s="613"/>
      <c r="F23" s="613"/>
      <c r="G23" s="613"/>
      <c r="H23" s="396">
        <v>11</v>
      </c>
      <c r="I23" s="396"/>
      <c r="J23" s="396"/>
      <c r="K23" s="68" t="s">
        <v>48</v>
      </c>
      <c r="L23" s="68"/>
      <c r="M23" s="68"/>
      <c r="N23" s="68">
        <v>10</v>
      </c>
      <c r="O23" s="68"/>
      <c r="P23" s="68"/>
      <c r="Q23" s="400">
        <v>200</v>
      </c>
      <c r="R23" s="400"/>
      <c r="S23" s="400"/>
      <c r="T23" s="400"/>
      <c r="U23" s="400"/>
      <c r="V23" s="400"/>
      <c r="W23" s="396"/>
      <c r="X23" s="396"/>
      <c r="Y23" s="396"/>
      <c r="Z23" s="400"/>
      <c r="AA23" s="400"/>
      <c r="AB23" s="400"/>
      <c r="AC23" s="400"/>
      <c r="AD23" s="400"/>
      <c r="AE23" s="400"/>
      <c r="AF23" s="68"/>
      <c r="AG23" s="68"/>
      <c r="AH23" s="68"/>
      <c r="AI23" s="69"/>
      <c r="AJ23" s="530"/>
      <c r="AK23" s="606" t="str">
        <f t="shared" si="1"/>
        <v/>
      </c>
      <c r="AL23" s="607"/>
      <c r="AM23" s="607"/>
      <c r="AN23" s="607" t="str">
        <f t="shared" si="2"/>
        <v/>
      </c>
      <c r="AO23" s="607"/>
      <c r="AP23" s="607"/>
      <c r="AQ23" s="607" t="str">
        <f t="shared" si="3"/>
        <v/>
      </c>
      <c r="AR23" s="607"/>
      <c r="AS23" s="608"/>
      <c r="AT23" s="530"/>
      <c r="AU23" s="609" t="str">
        <f t="shared" si="0"/>
        <v/>
      </c>
      <c r="AV23" s="610"/>
      <c r="AW23" s="610"/>
      <c r="AX23" s="610"/>
      <c r="AY23" s="610"/>
      <c r="AZ23" s="610"/>
      <c r="BA23" s="610"/>
      <c r="BB23" s="610"/>
      <c r="BC23" s="610"/>
      <c r="BD23" s="611"/>
      <c r="BE23" s="530"/>
      <c r="BF23" s="530"/>
      <c r="BG23" s="530"/>
      <c r="BH23" s="530"/>
      <c r="BI23" s="530"/>
      <c r="BJ23" s="530"/>
      <c r="BK23" s="530"/>
      <c r="BL23" s="530"/>
      <c r="BM23" s="530"/>
      <c r="BN23" s="530"/>
      <c r="BO23" s="530"/>
      <c r="BP23" s="530"/>
      <c r="BQ23" s="530"/>
      <c r="BR23" s="530"/>
      <c r="BS23" s="530"/>
      <c r="BT23" s="530"/>
      <c r="BU23" s="530"/>
    </row>
    <row r="24" spans="1:73" ht="12" customHeight="1" x14ac:dyDescent="0.2">
      <c r="A24" s="612" t="s">
        <v>213</v>
      </c>
      <c r="B24" s="613"/>
      <c r="C24" s="613"/>
      <c r="D24" s="613"/>
      <c r="E24" s="613"/>
      <c r="F24" s="613"/>
      <c r="G24" s="613"/>
      <c r="H24" s="400">
        <v>12</v>
      </c>
      <c r="I24" s="400"/>
      <c r="J24" s="400"/>
      <c r="K24" s="68" t="s">
        <v>48</v>
      </c>
      <c r="L24" s="68"/>
      <c r="M24" s="68"/>
      <c r="N24" s="68" t="s">
        <v>48</v>
      </c>
      <c r="O24" s="68"/>
      <c r="P24" s="68"/>
      <c r="Q24" s="400">
        <v>200</v>
      </c>
      <c r="R24" s="400"/>
      <c r="S24" s="400"/>
      <c r="T24" s="400"/>
      <c r="U24" s="400"/>
      <c r="V24" s="400"/>
      <c r="W24" s="396"/>
      <c r="X24" s="396"/>
      <c r="Y24" s="396"/>
      <c r="Z24" s="400"/>
      <c r="AA24" s="400"/>
      <c r="AB24" s="400"/>
      <c r="AC24" s="400"/>
      <c r="AD24" s="400"/>
      <c r="AE24" s="400"/>
      <c r="AF24" s="68"/>
      <c r="AG24" s="68"/>
      <c r="AH24" s="68"/>
      <c r="AI24" s="69"/>
      <c r="AJ24" s="530"/>
      <c r="AK24" s="606" t="str">
        <f t="shared" si="1"/>
        <v/>
      </c>
      <c r="AL24" s="607"/>
      <c r="AM24" s="607"/>
      <c r="AN24" s="607" t="str">
        <f t="shared" si="2"/>
        <v/>
      </c>
      <c r="AO24" s="607"/>
      <c r="AP24" s="607"/>
      <c r="AQ24" s="607" t="str">
        <f t="shared" si="3"/>
        <v/>
      </c>
      <c r="AR24" s="607"/>
      <c r="AS24" s="608"/>
      <c r="AT24" s="530"/>
      <c r="AU24" s="609" t="str">
        <f t="shared" si="0"/>
        <v/>
      </c>
      <c r="AV24" s="610"/>
      <c r="AW24" s="610"/>
      <c r="AX24" s="610"/>
      <c r="AY24" s="610"/>
      <c r="AZ24" s="610"/>
      <c r="BA24" s="610"/>
      <c r="BB24" s="610"/>
      <c r="BC24" s="610"/>
      <c r="BD24" s="611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  <c r="BP24" s="530"/>
      <c r="BQ24" s="530"/>
      <c r="BR24" s="530"/>
      <c r="BS24" s="530"/>
      <c r="BT24" s="530"/>
      <c r="BU24" s="530"/>
    </row>
    <row r="25" spans="1:73" ht="12" customHeight="1" x14ac:dyDescent="0.2">
      <c r="A25" s="612"/>
      <c r="B25" s="613"/>
      <c r="C25" s="613"/>
      <c r="D25" s="613"/>
      <c r="E25" s="613"/>
      <c r="F25" s="613"/>
      <c r="G25" s="613"/>
      <c r="H25" s="396"/>
      <c r="I25" s="396"/>
      <c r="J25" s="396"/>
      <c r="K25" s="68"/>
      <c r="L25" s="68"/>
      <c r="M25" s="68"/>
      <c r="N25" s="68"/>
      <c r="O25" s="68"/>
      <c r="P25" s="68"/>
      <c r="Q25" s="400"/>
      <c r="R25" s="400"/>
      <c r="S25" s="400"/>
      <c r="T25" s="400"/>
      <c r="U25" s="400"/>
      <c r="V25" s="400"/>
      <c r="W25" s="396"/>
      <c r="X25" s="396"/>
      <c r="Y25" s="396"/>
      <c r="Z25" s="400"/>
      <c r="AA25" s="400"/>
      <c r="AB25" s="400"/>
      <c r="AC25" s="400"/>
      <c r="AD25" s="400"/>
      <c r="AE25" s="400"/>
      <c r="AF25" s="68"/>
      <c r="AG25" s="68"/>
      <c r="AH25" s="68"/>
      <c r="AI25" s="69"/>
      <c r="AJ25" s="530"/>
      <c r="AK25" s="606" t="str">
        <f t="shared" si="1"/>
        <v/>
      </c>
      <c r="AL25" s="607"/>
      <c r="AM25" s="607"/>
      <c r="AN25" s="607" t="str">
        <f t="shared" si="2"/>
        <v/>
      </c>
      <c r="AO25" s="607"/>
      <c r="AP25" s="607"/>
      <c r="AQ25" s="607" t="str">
        <f t="shared" si="3"/>
        <v/>
      </c>
      <c r="AR25" s="607"/>
      <c r="AS25" s="608"/>
      <c r="AT25" s="530"/>
      <c r="AU25" s="609" t="str">
        <f t="shared" si="0"/>
        <v/>
      </c>
      <c r="AV25" s="610"/>
      <c r="AW25" s="610"/>
      <c r="AX25" s="610"/>
      <c r="AY25" s="610"/>
      <c r="AZ25" s="610"/>
      <c r="BA25" s="610"/>
      <c r="BB25" s="610"/>
      <c r="BC25" s="610"/>
      <c r="BD25" s="611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</row>
    <row r="26" spans="1:73" ht="12" customHeight="1" x14ac:dyDescent="0.2">
      <c r="A26" s="612"/>
      <c r="B26" s="613"/>
      <c r="C26" s="613"/>
      <c r="D26" s="613"/>
      <c r="E26" s="613"/>
      <c r="F26" s="613"/>
      <c r="G26" s="613"/>
      <c r="H26" s="400"/>
      <c r="I26" s="400"/>
      <c r="J26" s="400"/>
      <c r="K26" s="68"/>
      <c r="L26" s="68"/>
      <c r="M26" s="68"/>
      <c r="N26" s="68"/>
      <c r="O26" s="68"/>
      <c r="P26" s="68"/>
      <c r="Q26" s="400"/>
      <c r="R26" s="400"/>
      <c r="S26" s="400"/>
      <c r="T26" s="400"/>
      <c r="U26" s="400"/>
      <c r="V26" s="400"/>
      <c r="W26" s="396"/>
      <c r="X26" s="396"/>
      <c r="Y26" s="396"/>
      <c r="Z26" s="400"/>
      <c r="AA26" s="400"/>
      <c r="AB26" s="400"/>
      <c r="AC26" s="400"/>
      <c r="AD26" s="400"/>
      <c r="AE26" s="400"/>
      <c r="AF26" s="68"/>
      <c r="AG26" s="68"/>
      <c r="AH26" s="68"/>
      <c r="AI26" s="69"/>
      <c r="AJ26" s="530"/>
      <c r="AK26" s="606" t="str">
        <f t="shared" si="1"/>
        <v/>
      </c>
      <c r="AL26" s="607"/>
      <c r="AM26" s="607"/>
      <c r="AN26" s="607" t="str">
        <f t="shared" si="2"/>
        <v/>
      </c>
      <c r="AO26" s="607"/>
      <c r="AP26" s="607"/>
      <c r="AQ26" s="607" t="str">
        <f t="shared" si="3"/>
        <v/>
      </c>
      <c r="AR26" s="607"/>
      <c r="AS26" s="608"/>
      <c r="AT26" s="530"/>
      <c r="AU26" s="609" t="str">
        <f t="shared" si="0"/>
        <v/>
      </c>
      <c r="AV26" s="610"/>
      <c r="AW26" s="610"/>
      <c r="AX26" s="610"/>
      <c r="AY26" s="610"/>
      <c r="AZ26" s="610"/>
      <c r="BA26" s="610"/>
      <c r="BB26" s="610"/>
      <c r="BC26" s="610"/>
      <c r="BD26" s="611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</row>
    <row r="27" spans="1:73" ht="12" customHeight="1" x14ac:dyDescent="0.2">
      <c r="A27" s="612"/>
      <c r="B27" s="613"/>
      <c r="C27" s="613"/>
      <c r="D27" s="613"/>
      <c r="E27" s="613"/>
      <c r="F27" s="613"/>
      <c r="G27" s="613"/>
      <c r="H27" s="396"/>
      <c r="I27" s="396"/>
      <c r="J27" s="396"/>
      <c r="K27" s="68"/>
      <c r="L27" s="68"/>
      <c r="M27" s="68"/>
      <c r="N27" s="68"/>
      <c r="O27" s="68"/>
      <c r="P27" s="68"/>
      <c r="Q27" s="400"/>
      <c r="R27" s="400"/>
      <c r="S27" s="400"/>
      <c r="T27" s="400"/>
      <c r="U27" s="400"/>
      <c r="V27" s="400"/>
      <c r="W27" s="396"/>
      <c r="X27" s="396"/>
      <c r="Y27" s="396"/>
      <c r="Z27" s="400"/>
      <c r="AA27" s="400"/>
      <c r="AB27" s="400"/>
      <c r="AC27" s="400"/>
      <c r="AD27" s="400"/>
      <c r="AE27" s="400"/>
      <c r="AF27" s="68"/>
      <c r="AG27" s="68"/>
      <c r="AH27" s="68"/>
      <c r="AI27" s="69"/>
      <c r="AJ27" s="530"/>
      <c r="AK27" s="606" t="str">
        <f t="shared" si="1"/>
        <v/>
      </c>
      <c r="AL27" s="607"/>
      <c r="AM27" s="607"/>
      <c r="AN27" s="607" t="str">
        <f t="shared" si="2"/>
        <v/>
      </c>
      <c r="AO27" s="607"/>
      <c r="AP27" s="607"/>
      <c r="AQ27" s="607" t="str">
        <f t="shared" si="3"/>
        <v/>
      </c>
      <c r="AR27" s="607"/>
      <c r="AS27" s="608"/>
      <c r="AT27" s="530"/>
      <c r="AU27" s="609" t="str">
        <f t="shared" si="0"/>
        <v/>
      </c>
      <c r="AV27" s="610"/>
      <c r="AW27" s="610"/>
      <c r="AX27" s="610"/>
      <c r="AY27" s="610"/>
      <c r="AZ27" s="610"/>
      <c r="BA27" s="610"/>
      <c r="BB27" s="610"/>
      <c r="BC27" s="610"/>
      <c r="BD27" s="611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</row>
    <row r="28" spans="1:73" ht="12" customHeight="1" x14ac:dyDescent="0.2">
      <c r="A28" s="612"/>
      <c r="B28" s="613"/>
      <c r="C28" s="613"/>
      <c r="D28" s="613"/>
      <c r="E28" s="613"/>
      <c r="F28" s="613"/>
      <c r="G28" s="613"/>
      <c r="H28" s="400"/>
      <c r="I28" s="400"/>
      <c r="J28" s="400"/>
      <c r="K28" s="68"/>
      <c r="L28" s="68"/>
      <c r="M28" s="68"/>
      <c r="N28" s="68"/>
      <c r="O28" s="68"/>
      <c r="P28" s="68"/>
      <c r="Q28" s="400"/>
      <c r="R28" s="400"/>
      <c r="S28" s="400"/>
      <c r="T28" s="400"/>
      <c r="U28" s="400"/>
      <c r="V28" s="400"/>
      <c r="W28" s="396"/>
      <c r="X28" s="396"/>
      <c r="Y28" s="396"/>
      <c r="Z28" s="400"/>
      <c r="AA28" s="400"/>
      <c r="AB28" s="400"/>
      <c r="AC28" s="400"/>
      <c r="AD28" s="400"/>
      <c r="AE28" s="400"/>
      <c r="AF28" s="68"/>
      <c r="AG28" s="68"/>
      <c r="AH28" s="68"/>
      <c r="AI28" s="69"/>
      <c r="AJ28" s="530"/>
      <c r="AK28" s="606" t="str">
        <f t="shared" si="1"/>
        <v/>
      </c>
      <c r="AL28" s="607"/>
      <c r="AM28" s="607"/>
      <c r="AN28" s="607" t="str">
        <f t="shared" si="2"/>
        <v/>
      </c>
      <c r="AO28" s="607"/>
      <c r="AP28" s="607"/>
      <c r="AQ28" s="607" t="str">
        <f t="shared" si="3"/>
        <v/>
      </c>
      <c r="AR28" s="607"/>
      <c r="AS28" s="608"/>
      <c r="AT28" s="530"/>
      <c r="AU28" s="609" t="str">
        <f t="shared" si="0"/>
        <v/>
      </c>
      <c r="AV28" s="610"/>
      <c r="AW28" s="610"/>
      <c r="AX28" s="610"/>
      <c r="AY28" s="610"/>
      <c r="AZ28" s="610"/>
      <c r="BA28" s="610"/>
      <c r="BB28" s="610"/>
      <c r="BC28" s="610"/>
      <c r="BD28" s="611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  <c r="BP28" s="530"/>
      <c r="BQ28" s="530"/>
      <c r="BR28" s="530"/>
      <c r="BS28" s="530"/>
      <c r="BT28" s="530"/>
      <c r="BU28" s="530"/>
    </row>
    <row r="29" spans="1:73" ht="12" customHeight="1" x14ac:dyDescent="0.2">
      <c r="A29" s="612"/>
      <c r="B29" s="613"/>
      <c r="C29" s="613"/>
      <c r="D29" s="613"/>
      <c r="E29" s="613"/>
      <c r="F29" s="613"/>
      <c r="G29" s="613"/>
      <c r="H29" s="396"/>
      <c r="I29" s="396"/>
      <c r="J29" s="396"/>
      <c r="K29" s="68"/>
      <c r="L29" s="68"/>
      <c r="M29" s="68"/>
      <c r="N29" s="68"/>
      <c r="O29" s="68"/>
      <c r="P29" s="68"/>
      <c r="Q29" s="400"/>
      <c r="R29" s="400"/>
      <c r="S29" s="400"/>
      <c r="T29" s="400"/>
      <c r="U29" s="400"/>
      <c r="V29" s="400"/>
      <c r="W29" s="396"/>
      <c r="X29" s="396"/>
      <c r="Y29" s="396"/>
      <c r="Z29" s="400"/>
      <c r="AA29" s="400"/>
      <c r="AB29" s="400"/>
      <c r="AC29" s="400"/>
      <c r="AD29" s="400"/>
      <c r="AE29" s="400"/>
      <c r="AF29" s="68"/>
      <c r="AG29" s="68"/>
      <c r="AH29" s="68"/>
      <c r="AI29" s="69"/>
      <c r="AJ29" s="530"/>
      <c r="AK29" s="606" t="str">
        <f t="shared" si="1"/>
        <v/>
      </c>
      <c r="AL29" s="607"/>
      <c r="AM29" s="607"/>
      <c r="AN29" s="607" t="str">
        <f t="shared" si="2"/>
        <v/>
      </c>
      <c r="AO29" s="607"/>
      <c r="AP29" s="607"/>
      <c r="AQ29" s="607" t="str">
        <f t="shared" si="3"/>
        <v/>
      </c>
      <c r="AR29" s="607"/>
      <c r="AS29" s="608"/>
      <c r="AT29" s="530"/>
      <c r="AU29" s="609" t="str">
        <f t="shared" si="0"/>
        <v/>
      </c>
      <c r="AV29" s="610"/>
      <c r="AW29" s="610"/>
      <c r="AX29" s="610"/>
      <c r="AY29" s="610"/>
      <c r="AZ29" s="610"/>
      <c r="BA29" s="610"/>
      <c r="BB29" s="610"/>
      <c r="BC29" s="610"/>
      <c r="BD29" s="611"/>
      <c r="BE29" s="530"/>
      <c r="BF29" s="530"/>
      <c r="BG29" s="530"/>
      <c r="BH29" s="530"/>
      <c r="BI29" s="530"/>
      <c r="BJ29" s="530"/>
      <c r="BK29" s="530"/>
      <c r="BL29" s="530"/>
      <c r="BM29" s="530"/>
      <c r="BN29" s="530"/>
      <c r="BO29" s="530"/>
      <c r="BP29" s="530"/>
      <c r="BQ29" s="530"/>
      <c r="BR29" s="530"/>
      <c r="BS29" s="530"/>
      <c r="BT29" s="530"/>
      <c r="BU29" s="530"/>
    </row>
    <row r="30" spans="1:73" ht="12" customHeight="1" x14ac:dyDescent="0.2">
      <c r="A30" s="612"/>
      <c r="B30" s="613"/>
      <c r="C30" s="613"/>
      <c r="D30" s="613"/>
      <c r="E30" s="613"/>
      <c r="F30" s="613"/>
      <c r="G30" s="613"/>
      <c r="H30" s="400"/>
      <c r="I30" s="400"/>
      <c r="J30" s="400"/>
      <c r="K30" s="68"/>
      <c r="L30" s="68"/>
      <c r="M30" s="68"/>
      <c r="N30" s="68"/>
      <c r="O30" s="68"/>
      <c r="P30" s="68"/>
      <c r="Q30" s="400"/>
      <c r="R30" s="400"/>
      <c r="S30" s="400"/>
      <c r="T30" s="400"/>
      <c r="U30" s="400"/>
      <c r="V30" s="400"/>
      <c r="W30" s="396"/>
      <c r="X30" s="396"/>
      <c r="Y30" s="396"/>
      <c r="Z30" s="400"/>
      <c r="AA30" s="400"/>
      <c r="AB30" s="400"/>
      <c r="AC30" s="400"/>
      <c r="AD30" s="400"/>
      <c r="AE30" s="400"/>
      <c r="AF30" s="68"/>
      <c r="AG30" s="68"/>
      <c r="AH30" s="68"/>
      <c r="AI30" s="69"/>
      <c r="AJ30" s="530"/>
      <c r="AK30" s="606" t="str">
        <f t="shared" si="1"/>
        <v/>
      </c>
      <c r="AL30" s="607"/>
      <c r="AM30" s="607"/>
      <c r="AN30" s="607" t="str">
        <f t="shared" si="2"/>
        <v/>
      </c>
      <c r="AO30" s="607"/>
      <c r="AP30" s="607"/>
      <c r="AQ30" s="607" t="str">
        <f t="shared" si="3"/>
        <v/>
      </c>
      <c r="AR30" s="607"/>
      <c r="AS30" s="608"/>
      <c r="AT30" s="530"/>
      <c r="AU30" s="609" t="str">
        <f t="shared" si="0"/>
        <v/>
      </c>
      <c r="AV30" s="610"/>
      <c r="AW30" s="610"/>
      <c r="AX30" s="610"/>
      <c r="AY30" s="610"/>
      <c r="AZ30" s="610"/>
      <c r="BA30" s="610"/>
      <c r="BB30" s="610"/>
      <c r="BC30" s="610"/>
      <c r="BD30" s="611"/>
      <c r="BE30" s="530"/>
      <c r="BF30" s="530"/>
      <c r="BG30" s="530"/>
      <c r="BH30" s="530"/>
      <c r="BI30" s="530"/>
      <c r="BJ30" s="530"/>
      <c r="BK30" s="530"/>
      <c r="BL30" s="530"/>
      <c r="BM30" s="530"/>
      <c r="BN30" s="530"/>
      <c r="BO30" s="530"/>
      <c r="BP30" s="530"/>
      <c r="BQ30" s="530"/>
      <c r="BR30" s="530"/>
      <c r="BS30" s="530"/>
      <c r="BT30" s="530"/>
      <c r="BU30" s="530"/>
    </row>
    <row r="31" spans="1:73" ht="12" customHeight="1" x14ac:dyDescent="0.2">
      <c r="A31" s="612"/>
      <c r="B31" s="613"/>
      <c r="C31" s="613"/>
      <c r="D31" s="613"/>
      <c r="E31" s="613"/>
      <c r="F31" s="613"/>
      <c r="G31" s="613"/>
      <c r="H31" s="396"/>
      <c r="I31" s="396"/>
      <c r="J31" s="396"/>
      <c r="K31" s="68"/>
      <c r="L31" s="68"/>
      <c r="M31" s="68"/>
      <c r="N31" s="68"/>
      <c r="O31" s="68"/>
      <c r="P31" s="68"/>
      <c r="Q31" s="400"/>
      <c r="R31" s="400"/>
      <c r="S31" s="400"/>
      <c r="T31" s="400"/>
      <c r="U31" s="400"/>
      <c r="V31" s="400"/>
      <c r="W31" s="396"/>
      <c r="X31" s="396"/>
      <c r="Y31" s="396"/>
      <c r="Z31" s="400"/>
      <c r="AA31" s="400"/>
      <c r="AB31" s="400"/>
      <c r="AC31" s="400"/>
      <c r="AD31" s="400"/>
      <c r="AE31" s="400"/>
      <c r="AF31" s="68"/>
      <c r="AG31" s="68"/>
      <c r="AH31" s="68"/>
      <c r="AI31" s="69"/>
      <c r="AJ31" s="530"/>
      <c r="AK31" s="606" t="str">
        <f t="shared" si="1"/>
        <v/>
      </c>
      <c r="AL31" s="607"/>
      <c r="AM31" s="607"/>
      <c r="AN31" s="607" t="str">
        <f t="shared" si="2"/>
        <v/>
      </c>
      <c r="AO31" s="607"/>
      <c r="AP31" s="607"/>
      <c r="AQ31" s="607" t="str">
        <f t="shared" si="3"/>
        <v/>
      </c>
      <c r="AR31" s="607"/>
      <c r="AS31" s="608"/>
      <c r="AT31" s="530"/>
      <c r="AU31" s="609" t="str">
        <f t="shared" si="0"/>
        <v/>
      </c>
      <c r="AV31" s="610"/>
      <c r="AW31" s="610"/>
      <c r="AX31" s="610"/>
      <c r="AY31" s="610"/>
      <c r="AZ31" s="610"/>
      <c r="BA31" s="610"/>
      <c r="BB31" s="610"/>
      <c r="BC31" s="610"/>
      <c r="BD31" s="611"/>
      <c r="BE31" s="530"/>
      <c r="BF31" s="530"/>
      <c r="BG31" s="530"/>
      <c r="BH31" s="530"/>
      <c r="BI31" s="530"/>
      <c r="BJ31" s="530"/>
      <c r="BK31" s="530"/>
      <c r="BL31" s="530"/>
      <c r="BM31" s="530"/>
      <c r="BN31" s="530"/>
      <c r="BO31" s="530"/>
      <c r="BP31" s="530"/>
      <c r="BQ31" s="530"/>
      <c r="BR31" s="530"/>
      <c r="BS31" s="530"/>
      <c r="BT31" s="530"/>
      <c r="BU31" s="530"/>
    </row>
    <row r="32" spans="1:73" ht="12" customHeight="1" x14ac:dyDescent="0.2">
      <c r="A32" s="612"/>
      <c r="B32" s="613"/>
      <c r="C32" s="613"/>
      <c r="D32" s="613"/>
      <c r="E32" s="613"/>
      <c r="F32" s="613"/>
      <c r="G32" s="613"/>
      <c r="H32" s="400"/>
      <c r="I32" s="400"/>
      <c r="J32" s="400"/>
      <c r="K32" s="68"/>
      <c r="L32" s="68"/>
      <c r="M32" s="68"/>
      <c r="N32" s="68"/>
      <c r="O32" s="68"/>
      <c r="P32" s="68"/>
      <c r="Q32" s="400"/>
      <c r="R32" s="400"/>
      <c r="S32" s="400"/>
      <c r="T32" s="400"/>
      <c r="U32" s="400"/>
      <c r="V32" s="400"/>
      <c r="W32" s="396"/>
      <c r="X32" s="396"/>
      <c r="Y32" s="396"/>
      <c r="Z32" s="400"/>
      <c r="AA32" s="400"/>
      <c r="AB32" s="400"/>
      <c r="AC32" s="400"/>
      <c r="AD32" s="400"/>
      <c r="AE32" s="400"/>
      <c r="AF32" s="68"/>
      <c r="AG32" s="68"/>
      <c r="AH32" s="68"/>
      <c r="AI32" s="69"/>
      <c r="AJ32" s="530"/>
      <c r="AK32" s="606" t="str">
        <f t="shared" si="1"/>
        <v/>
      </c>
      <c r="AL32" s="607"/>
      <c r="AM32" s="607"/>
      <c r="AN32" s="607" t="str">
        <f t="shared" si="2"/>
        <v/>
      </c>
      <c r="AO32" s="607"/>
      <c r="AP32" s="607"/>
      <c r="AQ32" s="607" t="str">
        <f t="shared" si="3"/>
        <v/>
      </c>
      <c r="AR32" s="607"/>
      <c r="AS32" s="608"/>
      <c r="AT32" s="530"/>
      <c r="AU32" s="609" t="str">
        <f t="shared" si="0"/>
        <v/>
      </c>
      <c r="AV32" s="610"/>
      <c r="AW32" s="610"/>
      <c r="AX32" s="610"/>
      <c r="AY32" s="610"/>
      <c r="AZ32" s="610"/>
      <c r="BA32" s="610"/>
      <c r="BB32" s="610"/>
      <c r="BC32" s="610"/>
      <c r="BD32" s="611"/>
      <c r="BE32" s="530"/>
      <c r="BF32" s="530"/>
      <c r="BG32" s="530"/>
      <c r="BH32" s="530"/>
      <c r="BI32" s="530"/>
      <c r="BJ32" s="530"/>
      <c r="BK32" s="530"/>
      <c r="BL32" s="530"/>
      <c r="BM32" s="530"/>
      <c r="BN32" s="530"/>
      <c r="BO32" s="530"/>
      <c r="BP32" s="530"/>
      <c r="BQ32" s="530"/>
      <c r="BR32" s="530"/>
      <c r="BS32" s="530"/>
      <c r="BT32" s="530"/>
      <c r="BU32" s="530"/>
    </row>
    <row r="33" spans="1:73" ht="12" customHeight="1" x14ac:dyDescent="0.2">
      <c r="A33" s="612"/>
      <c r="B33" s="613"/>
      <c r="C33" s="613"/>
      <c r="D33" s="613"/>
      <c r="E33" s="613"/>
      <c r="F33" s="613"/>
      <c r="G33" s="613"/>
      <c r="H33" s="396"/>
      <c r="I33" s="396"/>
      <c r="J33" s="396"/>
      <c r="K33" s="68"/>
      <c r="L33" s="68"/>
      <c r="M33" s="68"/>
      <c r="N33" s="68"/>
      <c r="O33" s="68"/>
      <c r="P33" s="68"/>
      <c r="Q33" s="400"/>
      <c r="R33" s="400"/>
      <c r="S33" s="400"/>
      <c r="T33" s="400"/>
      <c r="U33" s="400"/>
      <c r="V33" s="400"/>
      <c r="W33" s="400"/>
      <c r="X33" s="400"/>
      <c r="Y33" s="400"/>
      <c r="Z33" s="400"/>
      <c r="AA33" s="400"/>
      <c r="AB33" s="400"/>
      <c r="AC33" s="400"/>
      <c r="AD33" s="400"/>
      <c r="AE33" s="400"/>
      <c r="AF33" s="68"/>
      <c r="AG33" s="68"/>
      <c r="AH33" s="68"/>
      <c r="AI33" s="69"/>
      <c r="AJ33" s="530"/>
      <c r="AK33" s="606" t="str">
        <f t="shared" si="1"/>
        <v/>
      </c>
      <c r="AL33" s="607"/>
      <c r="AM33" s="607"/>
      <c r="AN33" s="607" t="str">
        <f t="shared" si="2"/>
        <v/>
      </c>
      <c r="AO33" s="607"/>
      <c r="AP33" s="607"/>
      <c r="AQ33" s="607" t="str">
        <f t="shared" si="3"/>
        <v/>
      </c>
      <c r="AR33" s="607"/>
      <c r="AS33" s="608"/>
      <c r="AT33" s="530"/>
      <c r="AU33" s="609" t="str">
        <f t="shared" si="0"/>
        <v/>
      </c>
      <c r="AV33" s="610"/>
      <c r="AW33" s="610"/>
      <c r="AX33" s="610"/>
      <c r="AY33" s="610"/>
      <c r="AZ33" s="610"/>
      <c r="BA33" s="610"/>
      <c r="BB33" s="610"/>
      <c r="BC33" s="610"/>
      <c r="BD33" s="611"/>
      <c r="BE33" s="530"/>
      <c r="BF33" s="530"/>
      <c r="BG33" s="530"/>
      <c r="BH33" s="530"/>
      <c r="BI33" s="530"/>
      <c r="BJ33" s="530"/>
      <c r="BK33" s="530"/>
      <c r="BL33" s="530"/>
      <c r="BM33" s="530"/>
      <c r="BN33" s="530"/>
      <c r="BO33" s="530"/>
      <c r="BP33" s="530"/>
      <c r="BQ33" s="530"/>
      <c r="BR33" s="530"/>
      <c r="BS33" s="530"/>
      <c r="BT33" s="530"/>
      <c r="BU33" s="530"/>
    </row>
    <row r="34" spans="1:73" ht="12" customHeight="1" x14ac:dyDescent="0.2">
      <c r="A34" s="612"/>
      <c r="B34" s="613"/>
      <c r="C34" s="613"/>
      <c r="D34" s="613"/>
      <c r="E34" s="613"/>
      <c r="F34" s="613"/>
      <c r="G34" s="613"/>
      <c r="H34" s="400"/>
      <c r="I34" s="400"/>
      <c r="J34" s="400"/>
      <c r="K34" s="68"/>
      <c r="L34" s="68"/>
      <c r="M34" s="68"/>
      <c r="N34" s="68"/>
      <c r="O34" s="68"/>
      <c r="P34" s="68"/>
      <c r="Q34" s="400"/>
      <c r="R34" s="400"/>
      <c r="S34" s="400"/>
      <c r="T34" s="400"/>
      <c r="U34" s="400"/>
      <c r="V34" s="400"/>
      <c r="W34" s="400"/>
      <c r="X34" s="400"/>
      <c r="Y34" s="400"/>
      <c r="Z34" s="400"/>
      <c r="AA34" s="400"/>
      <c r="AB34" s="400"/>
      <c r="AC34" s="400"/>
      <c r="AD34" s="400"/>
      <c r="AE34" s="400"/>
      <c r="AF34" s="68"/>
      <c r="AG34" s="68"/>
      <c r="AH34" s="68"/>
      <c r="AI34" s="69"/>
      <c r="AJ34" s="530"/>
      <c r="AK34" s="606" t="str">
        <f t="shared" si="1"/>
        <v/>
      </c>
      <c r="AL34" s="607"/>
      <c r="AM34" s="607"/>
      <c r="AN34" s="607" t="str">
        <f t="shared" si="2"/>
        <v/>
      </c>
      <c r="AO34" s="607"/>
      <c r="AP34" s="607"/>
      <c r="AQ34" s="607" t="str">
        <f t="shared" si="3"/>
        <v/>
      </c>
      <c r="AR34" s="607"/>
      <c r="AS34" s="608"/>
      <c r="AT34" s="530"/>
      <c r="AU34" s="609" t="str">
        <f t="shared" si="0"/>
        <v/>
      </c>
      <c r="AV34" s="610"/>
      <c r="AW34" s="610"/>
      <c r="AX34" s="610"/>
      <c r="AY34" s="610"/>
      <c r="AZ34" s="610"/>
      <c r="BA34" s="610"/>
      <c r="BB34" s="610"/>
      <c r="BC34" s="610"/>
      <c r="BD34" s="611"/>
      <c r="BE34" s="530"/>
      <c r="BF34" s="530"/>
      <c r="BG34" s="530"/>
      <c r="BH34" s="530"/>
      <c r="BI34" s="530"/>
      <c r="BJ34" s="530"/>
      <c r="BK34" s="530"/>
      <c r="BL34" s="530"/>
      <c r="BM34" s="530"/>
      <c r="BN34" s="530"/>
      <c r="BO34" s="530"/>
      <c r="BP34" s="530"/>
      <c r="BQ34" s="530"/>
      <c r="BR34" s="530"/>
      <c r="BS34" s="530"/>
      <c r="BT34" s="530"/>
      <c r="BU34" s="530"/>
    </row>
    <row r="35" spans="1:73" ht="12" customHeight="1" x14ac:dyDescent="0.2">
      <c r="A35" s="612"/>
      <c r="B35" s="613"/>
      <c r="C35" s="613"/>
      <c r="D35" s="613"/>
      <c r="E35" s="613"/>
      <c r="F35" s="613"/>
      <c r="G35" s="613"/>
      <c r="H35" s="396"/>
      <c r="I35" s="396"/>
      <c r="J35" s="396"/>
      <c r="K35" s="68"/>
      <c r="L35" s="68"/>
      <c r="M35" s="68"/>
      <c r="N35" s="68"/>
      <c r="O35" s="68"/>
      <c r="P35" s="68"/>
      <c r="Q35" s="400"/>
      <c r="R35" s="400"/>
      <c r="S35" s="400"/>
      <c r="T35" s="400"/>
      <c r="U35" s="400"/>
      <c r="V35" s="400"/>
      <c r="W35" s="400"/>
      <c r="X35" s="400"/>
      <c r="Y35" s="400"/>
      <c r="Z35" s="400"/>
      <c r="AA35" s="400"/>
      <c r="AB35" s="400"/>
      <c r="AC35" s="400"/>
      <c r="AD35" s="400"/>
      <c r="AE35" s="400"/>
      <c r="AF35" s="68"/>
      <c r="AG35" s="68"/>
      <c r="AH35" s="68"/>
      <c r="AI35" s="69"/>
      <c r="AJ35" s="530"/>
      <c r="AK35" s="606" t="str">
        <f t="shared" si="1"/>
        <v/>
      </c>
      <c r="AL35" s="607"/>
      <c r="AM35" s="607"/>
      <c r="AN35" s="607" t="str">
        <f t="shared" si="2"/>
        <v/>
      </c>
      <c r="AO35" s="607"/>
      <c r="AP35" s="607"/>
      <c r="AQ35" s="607" t="str">
        <f t="shared" si="3"/>
        <v/>
      </c>
      <c r="AR35" s="607"/>
      <c r="AS35" s="608"/>
      <c r="AT35" s="530"/>
      <c r="AU35" s="609" t="str">
        <f t="shared" si="0"/>
        <v/>
      </c>
      <c r="AV35" s="610"/>
      <c r="AW35" s="610"/>
      <c r="AX35" s="610"/>
      <c r="AY35" s="610"/>
      <c r="AZ35" s="610"/>
      <c r="BA35" s="610"/>
      <c r="BB35" s="610"/>
      <c r="BC35" s="610"/>
      <c r="BD35" s="611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</row>
    <row r="36" spans="1:73" ht="12" customHeight="1" x14ac:dyDescent="0.2">
      <c r="A36" s="612"/>
      <c r="B36" s="613"/>
      <c r="C36" s="613"/>
      <c r="D36" s="613"/>
      <c r="E36" s="613"/>
      <c r="F36" s="613"/>
      <c r="G36" s="613"/>
      <c r="H36" s="400"/>
      <c r="I36" s="400"/>
      <c r="J36" s="400"/>
      <c r="K36" s="68"/>
      <c r="L36" s="68"/>
      <c r="M36" s="68"/>
      <c r="N36" s="68"/>
      <c r="O36" s="68"/>
      <c r="P36" s="68"/>
      <c r="Q36" s="400"/>
      <c r="R36" s="400"/>
      <c r="S36" s="400"/>
      <c r="T36" s="400"/>
      <c r="U36" s="400"/>
      <c r="V36" s="400"/>
      <c r="W36" s="400"/>
      <c r="X36" s="400"/>
      <c r="Y36" s="400"/>
      <c r="Z36" s="400"/>
      <c r="AA36" s="400"/>
      <c r="AB36" s="400"/>
      <c r="AC36" s="400"/>
      <c r="AD36" s="400"/>
      <c r="AE36" s="400"/>
      <c r="AF36" s="68"/>
      <c r="AG36" s="68"/>
      <c r="AH36" s="68"/>
      <c r="AI36" s="69"/>
      <c r="AJ36" s="530"/>
      <c r="AK36" s="606" t="str">
        <f t="shared" si="1"/>
        <v/>
      </c>
      <c r="AL36" s="607"/>
      <c r="AM36" s="607"/>
      <c r="AN36" s="607" t="str">
        <f t="shared" si="2"/>
        <v/>
      </c>
      <c r="AO36" s="607"/>
      <c r="AP36" s="607"/>
      <c r="AQ36" s="607" t="str">
        <f t="shared" si="3"/>
        <v/>
      </c>
      <c r="AR36" s="607"/>
      <c r="AS36" s="608"/>
      <c r="AT36" s="530"/>
      <c r="AU36" s="609" t="str">
        <f t="shared" si="0"/>
        <v/>
      </c>
      <c r="AV36" s="610"/>
      <c r="AW36" s="610"/>
      <c r="AX36" s="610"/>
      <c r="AY36" s="610"/>
      <c r="AZ36" s="610"/>
      <c r="BA36" s="610"/>
      <c r="BB36" s="610"/>
      <c r="BC36" s="610"/>
      <c r="BD36" s="611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</row>
    <row r="37" spans="1:73" ht="12" customHeight="1" x14ac:dyDescent="0.2">
      <c r="A37" s="612"/>
      <c r="B37" s="613"/>
      <c r="C37" s="613"/>
      <c r="D37" s="613"/>
      <c r="E37" s="613"/>
      <c r="F37" s="613"/>
      <c r="G37" s="613"/>
      <c r="H37" s="396"/>
      <c r="I37" s="396"/>
      <c r="J37" s="396"/>
      <c r="K37" s="68"/>
      <c r="L37" s="68"/>
      <c r="M37" s="68"/>
      <c r="N37" s="68"/>
      <c r="O37" s="68"/>
      <c r="P37" s="68"/>
      <c r="Q37" s="400"/>
      <c r="R37" s="400"/>
      <c r="S37" s="400"/>
      <c r="T37" s="400"/>
      <c r="U37" s="400"/>
      <c r="V37" s="400"/>
      <c r="W37" s="400"/>
      <c r="X37" s="400"/>
      <c r="Y37" s="400"/>
      <c r="Z37" s="400"/>
      <c r="AA37" s="400"/>
      <c r="AB37" s="400"/>
      <c r="AC37" s="400"/>
      <c r="AD37" s="400"/>
      <c r="AE37" s="400"/>
      <c r="AF37" s="68"/>
      <c r="AG37" s="68"/>
      <c r="AH37" s="68"/>
      <c r="AI37" s="69"/>
      <c r="AJ37" s="530"/>
      <c r="AK37" s="606" t="str">
        <f t="shared" si="1"/>
        <v/>
      </c>
      <c r="AL37" s="607"/>
      <c r="AM37" s="607"/>
      <c r="AN37" s="607" t="str">
        <f t="shared" si="2"/>
        <v/>
      </c>
      <c r="AO37" s="607"/>
      <c r="AP37" s="607"/>
      <c r="AQ37" s="607" t="str">
        <f t="shared" si="3"/>
        <v/>
      </c>
      <c r="AR37" s="607"/>
      <c r="AS37" s="608"/>
      <c r="AT37" s="530"/>
      <c r="AU37" s="609" t="str">
        <f t="shared" si="0"/>
        <v/>
      </c>
      <c r="AV37" s="610"/>
      <c r="AW37" s="610"/>
      <c r="AX37" s="610"/>
      <c r="AY37" s="610"/>
      <c r="AZ37" s="610"/>
      <c r="BA37" s="610"/>
      <c r="BB37" s="610"/>
      <c r="BC37" s="610"/>
      <c r="BD37" s="611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</row>
    <row r="38" spans="1:73" ht="12" customHeight="1" x14ac:dyDescent="0.2">
      <c r="A38" s="612"/>
      <c r="B38" s="613"/>
      <c r="C38" s="613"/>
      <c r="D38" s="613"/>
      <c r="E38" s="613"/>
      <c r="F38" s="613"/>
      <c r="G38" s="613"/>
      <c r="H38" s="400"/>
      <c r="I38" s="400"/>
      <c r="J38" s="400"/>
      <c r="K38" s="68"/>
      <c r="L38" s="68"/>
      <c r="M38" s="68"/>
      <c r="N38" s="68"/>
      <c r="O38" s="68"/>
      <c r="P38" s="68"/>
      <c r="Q38" s="400"/>
      <c r="R38" s="400"/>
      <c r="S38" s="400"/>
      <c r="T38" s="400"/>
      <c r="U38" s="400"/>
      <c r="V38" s="400"/>
      <c r="W38" s="400"/>
      <c r="X38" s="400"/>
      <c r="Y38" s="400"/>
      <c r="Z38" s="400"/>
      <c r="AA38" s="400"/>
      <c r="AB38" s="400"/>
      <c r="AC38" s="400"/>
      <c r="AD38" s="400"/>
      <c r="AE38" s="400"/>
      <c r="AF38" s="68"/>
      <c r="AG38" s="68"/>
      <c r="AH38" s="68"/>
      <c r="AI38" s="69"/>
      <c r="AJ38" s="530"/>
      <c r="AK38" s="606" t="str">
        <f t="shared" si="1"/>
        <v/>
      </c>
      <c r="AL38" s="607"/>
      <c r="AM38" s="607"/>
      <c r="AN38" s="607" t="str">
        <f t="shared" si="2"/>
        <v/>
      </c>
      <c r="AO38" s="607"/>
      <c r="AP38" s="607"/>
      <c r="AQ38" s="607" t="str">
        <f t="shared" si="3"/>
        <v/>
      </c>
      <c r="AR38" s="607"/>
      <c r="AS38" s="608"/>
      <c r="AT38" s="530"/>
      <c r="AU38" s="609" t="str">
        <f t="shared" si="0"/>
        <v/>
      </c>
      <c r="AV38" s="610"/>
      <c r="AW38" s="610"/>
      <c r="AX38" s="610"/>
      <c r="AY38" s="610"/>
      <c r="AZ38" s="610"/>
      <c r="BA38" s="610"/>
      <c r="BB38" s="610"/>
      <c r="BC38" s="610"/>
      <c r="BD38" s="611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</row>
    <row r="39" spans="1:73" ht="12" customHeight="1" x14ac:dyDescent="0.2">
      <c r="A39" s="612"/>
      <c r="B39" s="613"/>
      <c r="C39" s="613"/>
      <c r="D39" s="613"/>
      <c r="E39" s="613"/>
      <c r="F39" s="613"/>
      <c r="G39" s="613"/>
      <c r="H39" s="396"/>
      <c r="I39" s="396"/>
      <c r="J39" s="396"/>
      <c r="K39" s="68"/>
      <c r="L39" s="68"/>
      <c r="M39" s="68"/>
      <c r="N39" s="68"/>
      <c r="O39" s="68"/>
      <c r="P39" s="68"/>
      <c r="Q39" s="400"/>
      <c r="R39" s="400"/>
      <c r="S39" s="400"/>
      <c r="T39" s="400"/>
      <c r="U39" s="400"/>
      <c r="V39" s="400"/>
      <c r="W39" s="400"/>
      <c r="X39" s="400"/>
      <c r="Y39" s="400"/>
      <c r="Z39" s="400"/>
      <c r="AA39" s="400"/>
      <c r="AB39" s="400"/>
      <c r="AC39" s="400"/>
      <c r="AD39" s="400"/>
      <c r="AE39" s="400"/>
      <c r="AF39" s="68"/>
      <c r="AG39" s="68"/>
      <c r="AH39" s="68"/>
      <c r="AI39" s="69"/>
      <c r="AJ39" s="530"/>
      <c r="AK39" s="606" t="str">
        <f t="shared" si="1"/>
        <v/>
      </c>
      <c r="AL39" s="607"/>
      <c r="AM39" s="607"/>
      <c r="AN39" s="607" t="str">
        <f t="shared" si="2"/>
        <v/>
      </c>
      <c r="AO39" s="607"/>
      <c r="AP39" s="607"/>
      <c r="AQ39" s="607" t="str">
        <f t="shared" si="3"/>
        <v/>
      </c>
      <c r="AR39" s="607"/>
      <c r="AS39" s="608"/>
      <c r="AT39" s="530"/>
      <c r="AU39" s="609" t="str">
        <f t="shared" si="0"/>
        <v/>
      </c>
      <c r="AV39" s="610"/>
      <c r="AW39" s="610"/>
      <c r="AX39" s="610"/>
      <c r="AY39" s="610"/>
      <c r="AZ39" s="610"/>
      <c r="BA39" s="610"/>
      <c r="BB39" s="610"/>
      <c r="BC39" s="610"/>
      <c r="BD39" s="611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</row>
    <row r="40" spans="1:73" ht="12" customHeight="1" x14ac:dyDescent="0.2">
      <c r="A40" s="612"/>
      <c r="B40" s="613"/>
      <c r="C40" s="613"/>
      <c r="D40" s="613"/>
      <c r="E40" s="613"/>
      <c r="F40" s="613"/>
      <c r="G40" s="613"/>
      <c r="H40" s="400"/>
      <c r="I40" s="400"/>
      <c r="J40" s="400"/>
      <c r="K40" s="68"/>
      <c r="L40" s="68"/>
      <c r="M40" s="68"/>
      <c r="N40" s="68"/>
      <c r="O40" s="68"/>
      <c r="P40" s="68"/>
      <c r="Q40" s="400"/>
      <c r="R40" s="400"/>
      <c r="S40" s="400"/>
      <c r="T40" s="400"/>
      <c r="U40" s="400"/>
      <c r="V40" s="400"/>
      <c r="W40" s="400"/>
      <c r="X40" s="400"/>
      <c r="Y40" s="400"/>
      <c r="Z40" s="400"/>
      <c r="AA40" s="400"/>
      <c r="AB40" s="400"/>
      <c r="AC40" s="400"/>
      <c r="AD40" s="400"/>
      <c r="AE40" s="400"/>
      <c r="AF40" s="68"/>
      <c r="AG40" s="68"/>
      <c r="AH40" s="68"/>
      <c r="AI40" s="69"/>
      <c r="AJ40" s="530"/>
      <c r="AK40" s="606" t="str">
        <f t="shared" si="1"/>
        <v/>
      </c>
      <c r="AL40" s="607"/>
      <c r="AM40" s="607"/>
      <c r="AN40" s="607" t="str">
        <f t="shared" si="2"/>
        <v/>
      </c>
      <c r="AO40" s="607"/>
      <c r="AP40" s="607"/>
      <c r="AQ40" s="607" t="str">
        <f t="shared" si="3"/>
        <v/>
      </c>
      <c r="AR40" s="607"/>
      <c r="AS40" s="608"/>
      <c r="AT40" s="530"/>
      <c r="AU40" s="609" t="str">
        <f t="shared" si="0"/>
        <v/>
      </c>
      <c r="AV40" s="610"/>
      <c r="AW40" s="610"/>
      <c r="AX40" s="610"/>
      <c r="AY40" s="610"/>
      <c r="AZ40" s="610"/>
      <c r="BA40" s="610"/>
      <c r="BB40" s="610"/>
      <c r="BC40" s="610"/>
      <c r="BD40" s="611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</row>
    <row r="41" spans="1:73" ht="12" customHeight="1" x14ac:dyDescent="0.2">
      <c r="A41" s="612"/>
      <c r="B41" s="613"/>
      <c r="C41" s="613"/>
      <c r="D41" s="613"/>
      <c r="E41" s="613"/>
      <c r="F41" s="613"/>
      <c r="G41" s="613"/>
      <c r="H41" s="396"/>
      <c r="I41" s="396"/>
      <c r="J41" s="396"/>
      <c r="K41" s="68"/>
      <c r="L41" s="68"/>
      <c r="M41" s="68"/>
      <c r="N41" s="68"/>
      <c r="O41" s="68"/>
      <c r="P41" s="68"/>
      <c r="Q41" s="400"/>
      <c r="R41" s="400"/>
      <c r="S41" s="400"/>
      <c r="T41" s="400"/>
      <c r="U41" s="400"/>
      <c r="V41" s="400"/>
      <c r="W41" s="400"/>
      <c r="X41" s="400"/>
      <c r="Y41" s="400"/>
      <c r="Z41" s="400"/>
      <c r="AA41" s="400"/>
      <c r="AB41" s="400"/>
      <c r="AC41" s="400"/>
      <c r="AD41" s="400"/>
      <c r="AE41" s="400"/>
      <c r="AF41" s="68"/>
      <c r="AG41" s="68"/>
      <c r="AH41" s="68"/>
      <c r="AI41" s="69"/>
      <c r="AJ41" s="530"/>
      <c r="AK41" s="606" t="str">
        <f t="shared" si="1"/>
        <v/>
      </c>
      <c r="AL41" s="607"/>
      <c r="AM41" s="607"/>
      <c r="AN41" s="607" t="str">
        <f t="shared" si="2"/>
        <v/>
      </c>
      <c r="AO41" s="607"/>
      <c r="AP41" s="607"/>
      <c r="AQ41" s="607" t="str">
        <f t="shared" si="3"/>
        <v/>
      </c>
      <c r="AR41" s="607"/>
      <c r="AS41" s="608"/>
      <c r="AT41" s="530"/>
      <c r="AU41" s="609" t="str">
        <f t="shared" si="0"/>
        <v/>
      </c>
      <c r="AV41" s="610"/>
      <c r="AW41" s="610"/>
      <c r="AX41" s="610"/>
      <c r="AY41" s="610"/>
      <c r="AZ41" s="610"/>
      <c r="BA41" s="610"/>
      <c r="BB41" s="610"/>
      <c r="BC41" s="610"/>
      <c r="BD41" s="611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</row>
    <row r="42" spans="1:73" ht="12" customHeight="1" x14ac:dyDescent="0.2">
      <c r="A42" s="612"/>
      <c r="B42" s="613"/>
      <c r="C42" s="613"/>
      <c r="D42" s="613"/>
      <c r="E42" s="613"/>
      <c r="F42" s="613"/>
      <c r="G42" s="613"/>
      <c r="H42" s="400"/>
      <c r="I42" s="400"/>
      <c r="J42" s="400"/>
      <c r="K42" s="68"/>
      <c r="L42" s="68"/>
      <c r="M42" s="68"/>
      <c r="N42" s="68"/>
      <c r="O42" s="68"/>
      <c r="P42" s="68"/>
      <c r="Q42" s="400"/>
      <c r="R42" s="400"/>
      <c r="S42" s="400"/>
      <c r="T42" s="400"/>
      <c r="U42" s="400"/>
      <c r="V42" s="400"/>
      <c r="W42" s="400"/>
      <c r="X42" s="400"/>
      <c r="Y42" s="400"/>
      <c r="Z42" s="400"/>
      <c r="AA42" s="400"/>
      <c r="AB42" s="400"/>
      <c r="AC42" s="400"/>
      <c r="AD42" s="400"/>
      <c r="AE42" s="400"/>
      <c r="AF42" s="68"/>
      <c r="AG42" s="68"/>
      <c r="AH42" s="68"/>
      <c r="AI42" s="69"/>
      <c r="AJ42" s="530"/>
      <c r="AK42" s="606" t="str">
        <f t="shared" si="1"/>
        <v/>
      </c>
      <c r="AL42" s="607"/>
      <c r="AM42" s="607"/>
      <c r="AN42" s="607" t="str">
        <f t="shared" si="2"/>
        <v/>
      </c>
      <c r="AO42" s="607"/>
      <c r="AP42" s="607"/>
      <c r="AQ42" s="607" t="str">
        <f t="shared" si="3"/>
        <v/>
      </c>
      <c r="AR42" s="607"/>
      <c r="AS42" s="608"/>
      <c r="AT42" s="530"/>
      <c r="AU42" s="609" t="str">
        <f t="shared" si="0"/>
        <v/>
      </c>
      <c r="AV42" s="610"/>
      <c r="AW42" s="610"/>
      <c r="AX42" s="610"/>
      <c r="AY42" s="610"/>
      <c r="AZ42" s="610"/>
      <c r="BA42" s="610"/>
      <c r="BB42" s="610"/>
      <c r="BC42" s="610"/>
      <c r="BD42" s="611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</row>
    <row r="43" spans="1:73" ht="12" customHeight="1" x14ac:dyDescent="0.2">
      <c r="A43" s="612"/>
      <c r="B43" s="613"/>
      <c r="C43" s="613"/>
      <c r="D43" s="613"/>
      <c r="E43" s="613"/>
      <c r="F43" s="613"/>
      <c r="G43" s="613"/>
      <c r="H43" s="396"/>
      <c r="I43" s="396"/>
      <c r="J43" s="396"/>
      <c r="K43" s="68"/>
      <c r="L43" s="68"/>
      <c r="M43" s="68"/>
      <c r="N43" s="68"/>
      <c r="O43" s="68"/>
      <c r="P43" s="68"/>
      <c r="Q43" s="400"/>
      <c r="R43" s="400"/>
      <c r="S43" s="400"/>
      <c r="T43" s="400"/>
      <c r="U43" s="400"/>
      <c r="V43" s="400"/>
      <c r="W43" s="400"/>
      <c r="X43" s="400"/>
      <c r="Y43" s="400"/>
      <c r="Z43" s="400"/>
      <c r="AA43" s="400"/>
      <c r="AB43" s="400"/>
      <c r="AC43" s="400"/>
      <c r="AD43" s="400"/>
      <c r="AE43" s="400"/>
      <c r="AF43" s="68"/>
      <c r="AG43" s="68"/>
      <c r="AH43" s="68"/>
      <c r="AI43" s="69"/>
      <c r="AJ43" s="530"/>
      <c r="AK43" s="606" t="str">
        <f t="shared" si="1"/>
        <v/>
      </c>
      <c r="AL43" s="607"/>
      <c r="AM43" s="607"/>
      <c r="AN43" s="607" t="str">
        <f t="shared" si="2"/>
        <v/>
      </c>
      <c r="AO43" s="607"/>
      <c r="AP43" s="607"/>
      <c r="AQ43" s="607" t="str">
        <f t="shared" si="3"/>
        <v/>
      </c>
      <c r="AR43" s="607"/>
      <c r="AS43" s="608"/>
      <c r="AT43" s="530"/>
      <c r="AU43" s="609" t="str">
        <f t="shared" si="0"/>
        <v/>
      </c>
      <c r="AV43" s="610"/>
      <c r="AW43" s="610"/>
      <c r="AX43" s="610"/>
      <c r="AY43" s="610"/>
      <c r="AZ43" s="610"/>
      <c r="BA43" s="610"/>
      <c r="BB43" s="610"/>
      <c r="BC43" s="610"/>
      <c r="BD43" s="611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</row>
    <row r="44" spans="1:73" ht="12" customHeight="1" x14ac:dyDescent="0.2">
      <c r="A44" s="612"/>
      <c r="B44" s="613"/>
      <c r="C44" s="613"/>
      <c r="D44" s="613"/>
      <c r="E44" s="613"/>
      <c r="F44" s="613"/>
      <c r="G44" s="613"/>
      <c r="H44" s="400"/>
      <c r="I44" s="400"/>
      <c r="J44" s="400"/>
      <c r="K44" s="68"/>
      <c r="L44" s="68"/>
      <c r="M44" s="68"/>
      <c r="N44" s="68"/>
      <c r="O44" s="68"/>
      <c r="P44" s="68"/>
      <c r="Q44" s="400"/>
      <c r="R44" s="400"/>
      <c r="S44" s="400"/>
      <c r="T44" s="400"/>
      <c r="U44" s="400"/>
      <c r="V44" s="400"/>
      <c r="W44" s="400"/>
      <c r="X44" s="400"/>
      <c r="Y44" s="400"/>
      <c r="Z44" s="400"/>
      <c r="AA44" s="400"/>
      <c r="AB44" s="400"/>
      <c r="AC44" s="400"/>
      <c r="AD44" s="400"/>
      <c r="AE44" s="400"/>
      <c r="AF44" s="68"/>
      <c r="AG44" s="68"/>
      <c r="AH44" s="68"/>
      <c r="AI44" s="69"/>
      <c r="AJ44" s="530"/>
      <c r="AK44" s="606" t="str">
        <f t="shared" si="1"/>
        <v/>
      </c>
      <c r="AL44" s="607"/>
      <c r="AM44" s="607"/>
      <c r="AN44" s="607" t="str">
        <f t="shared" si="2"/>
        <v/>
      </c>
      <c r="AO44" s="607"/>
      <c r="AP44" s="607"/>
      <c r="AQ44" s="607" t="str">
        <f t="shared" si="3"/>
        <v/>
      </c>
      <c r="AR44" s="607"/>
      <c r="AS44" s="608"/>
      <c r="AT44" s="530"/>
      <c r="AU44" s="609" t="str">
        <f t="shared" si="0"/>
        <v/>
      </c>
      <c r="AV44" s="610"/>
      <c r="AW44" s="610"/>
      <c r="AX44" s="610"/>
      <c r="AY44" s="610"/>
      <c r="AZ44" s="610"/>
      <c r="BA44" s="610"/>
      <c r="BB44" s="610"/>
      <c r="BC44" s="610"/>
      <c r="BD44" s="611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</row>
    <row r="45" spans="1:73" ht="12" customHeight="1" x14ac:dyDescent="0.2">
      <c r="A45" s="612"/>
      <c r="B45" s="613"/>
      <c r="C45" s="613"/>
      <c r="D45" s="613"/>
      <c r="E45" s="613"/>
      <c r="F45" s="613"/>
      <c r="G45" s="613"/>
      <c r="H45" s="396"/>
      <c r="I45" s="396"/>
      <c r="J45" s="396"/>
      <c r="K45" s="68"/>
      <c r="L45" s="68"/>
      <c r="M45" s="68"/>
      <c r="N45" s="68"/>
      <c r="O45" s="68"/>
      <c r="P45" s="68"/>
      <c r="Q45" s="400"/>
      <c r="R45" s="400"/>
      <c r="S45" s="400"/>
      <c r="T45" s="400"/>
      <c r="U45" s="400"/>
      <c r="V45" s="400"/>
      <c r="W45" s="400"/>
      <c r="X45" s="400"/>
      <c r="Y45" s="400"/>
      <c r="Z45" s="400"/>
      <c r="AA45" s="400"/>
      <c r="AB45" s="400"/>
      <c r="AC45" s="400"/>
      <c r="AD45" s="400"/>
      <c r="AE45" s="400"/>
      <c r="AF45" s="68"/>
      <c r="AG45" s="68"/>
      <c r="AH45" s="68"/>
      <c r="AI45" s="69"/>
      <c r="AJ45" s="530"/>
      <c r="AK45" s="606" t="str">
        <f t="shared" si="1"/>
        <v/>
      </c>
      <c r="AL45" s="607"/>
      <c r="AM45" s="607"/>
      <c r="AN45" s="607" t="str">
        <f t="shared" si="2"/>
        <v/>
      </c>
      <c r="AO45" s="607"/>
      <c r="AP45" s="607"/>
      <c r="AQ45" s="607" t="str">
        <f t="shared" si="3"/>
        <v/>
      </c>
      <c r="AR45" s="607"/>
      <c r="AS45" s="608"/>
      <c r="AT45" s="530"/>
      <c r="AU45" s="609" t="str">
        <f t="shared" si="0"/>
        <v/>
      </c>
      <c r="AV45" s="610"/>
      <c r="AW45" s="610"/>
      <c r="AX45" s="610"/>
      <c r="AY45" s="610"/>
      <c r="AZ45" s="610"/>
      <c r="BA45" s="610"/>
      <c r="BB45" s="610"/>
      <c r="BC45" s="610"/>
      <c r="BD45" s="611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</row>
    <row r="46" spans="1:73" ht="12" customHeight="1" x14ac:dyDescent="0.2">
      <c r="A46" s="612"/>
      <c r="B46" s="613"/>
      <c r="C46" s="613"/>
      <c r="D46" s="613"/>
      <c r="E46" s="613"/>
      <c r="F46" s="613"/>
      <c r="G46" s="613"/>
      <c r="H46" s="400"/>
      <c r="I46" s="400"/>
      <c r="J46" s="400"/>
      <c r="K46" s="68"/>
      <c r="L46" s="68"/>
      <c r="M46" s="68"/>
      <c r="N46" s="68"/>
      <c r="O46" s="68"/>
      <c r="P46" s="68"/>
      <c r="Q46" s="400"/>
      <c r="R46" s="400"/>
      <c r="S46" s="400"/>
      <c r="T46" s="400"/>
      <c r="U46" s="400"/>
      <c r="V46" s="400"/>
      <c r="W46" s="400"/>
      <c r="X46" s="400"/>
      <c r="Y46" s="400"/>
      <c r="Z46" s="400"/>
      <c r="AA46" s="400"/>
      <c r="AB46" s="400"/>
      <c r="AC46" s="400"/>
      <c r="AD46" s="400"/>
      <c r="AE46" s="400"/>
      <c r="AF46" s="68"/>
      <c r="AG46" s="68"/>
      <c r="AH46" s="68"/>
      <c r="AI46" s="69"/>
      <c r="AJ46" s="530"/>
      <c r="AK46" s="606" t="str">
        <f t="shared" si="1"/>
        <v/>
      </c>
      <c r="AL46" s="607"/>
      <c r="AM46" s="607"/>
      <c r="AN46" s="607" t="str">
        <f t="shared" si="2"/>
        <v/>
      </c>
      <c r="AO46" s="607"/>
      <c r="AP46" s="607"/>
      <c r="AQ46" s="607" t="str">
        <f t="shared" si="3"/>
        <v/>
      </c>
      <c r="AR46" s="607"/>
      <c r="AS46" s="608"/>
      <c r="AT46" s="530"/>
      <c r="AU46" s="609" t="str">
        <f t="shared" si="0"/>
        <v/>
      </c>
      <c r="AV46" s="610"/>
      <c r="AW46" s="610"/>
      <c r="AX46" s="610"/>
      <c r="AY46" s="610"/>
      <c r="AZ46" s="610"/>
      <c r="BA46" s="610"/>
      <c r="BB46" s="610"/>
      <c r="BC46" s="610"/>
      <c r="BD46" s="611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</row>
    <row r="47" spans="1:73" ht="12" customHeight="1" x14ac:dyDescent="0.2">
      <c r="A47" s="612"/>
      <c r="B47" s="613"/>
      <c r="C47" s="613"/>
      <c r="D47" s="613"/>
      <c r="E47" s="613"/>
      <c r="F47" s="613"/>
      <c r="G47" s="613"/>
      <c r="H47" s="396"/>
      <c r="I47" s="396"/>
      <c r="J47" s="396"/>
      <c r="K47" s="68"/>
      <c r="L47" s="68"/>
      <c r="M47" s="68"/>
      <c r="N47" s="68"/>
      <c r="O47" s="68"/>
      <c r="P47" s="68"/>
      <c r="Q47" s="400"/>
      <c r="R47" s="400"/>
      <c r="S47" s="400"/>
      <c r="T47" s="400"/>
      <c r="U47" s="400"/>
      <c r="V47" s="400"/>
      <c r="W47" s="400"/>
      <c r="X47" s="400"/>
      <c r="Y47" s="400"/>
      <c r="Z47" s="400"/>
      <c r="AA47" s="400"/>
      <c r="AB47" s="400"/>
      <c r="AC47" s="400"/>
      <c r="AD47" s="400"/>
      <c r="AE47" s="400"/>
      <c r="AF47" s="68"/>
      <c r="AG47" s="68"/>
      <c r="AH47" s="68"/>
      <c r="AI47" s="69"/>
      <c r="AJ47" s="530"/>
      <c r="AK47" s="606" t="str">
        <f t="shared" si="1"/>
        <v/>
      </c>
      <c r="AL47" s="607"/>
      <c r="AM47" s="607"/>
      <c r="AN47" s="607" t="str">
        <f t="shared" si="2"/>
        <v/>
      </c>
      <c r="AO47" s="607"/>
      <c r="AP47" s="607"/>
      <c r="AQ47" s="607" t="str">
        <f t="shared" si="3"/>
        <v/>
      </c>
      <c r="AR47" s="607"/>
      <c r="AS47" s="608"/>
      <c r="AT47" s="530"/>
      <c r="AU47" s="609" t="str">
        <f t="shared" si="0"/>
        <v/>
      </c>
      <c r="AV47" s="610"/>
      <c r="AW47" s="610"/>
      <c r="AX47" s="610"/>
      <c r="AY47" s="610"/>
      <c r="AZ47" s="610"/>
      <c r="BA47" s="610"/>
      <c r="BB47" s="610"/>
      <c r="BC47" s="610"/>
      <c r="BD47" s="611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</row>
    <row r="48" spans="1:73" ht="12" customHeight="1" x14ac:dyDescent="0.2">
      <c r="A48" s="612"/>
      <c r="B48" s="613"/>
      <c r="C48" s="613"/>
      <c r="D48" s="613"/>
      <c r="E48" s="613"/>
      <c r="F48" s="613"/>
      <c r="G48" s="613"/>
      <c r="H48" s="400"/>
      <c r="I48" s="400"/>
      <c r="J48" s="400"/>
      <c r="K48" s="68"/>
      <c r="L48" s="68"/>
      <c r="M48" s="68"/>
      <c r="N48" s="68"/>
      <c r="O48" s="68"/>
      <c r="P48" s="68"/>
      <c r="Q48" s="400"/>
      <c r="R48" s="400"/>
      <c r="S48" s="400"/>
      <c r="T48" s="400"/>
      <c r="U48" s="400"/>
      <c r="V48" s="400"/>
      <c r="W48" s="400"/>
      <c r="X48" s="400"/>
      <c r="Y48" s="400"/>
      <c r="Z48" s="400"/>
      <c r="AA48" s="400"/>
      <c r="AB48" s="400"/>
      <c r="AC48" s="400"/>
      <c r="AD48" s="400"/>
      <c r="AE48" s="400"/>
      <c r="AF48" s="68"/>
      <c r="AG48" s="68"/>
      <c r="AH48" s="68"/>
      <c r="AI48" s="69"/>
      <c r="AJ48" s="530"/>
      <c r="AK48" s="606" t="str">
        <f t="shared" si="1"/>
        <v/>
      </c>
      <c r="AL48" s="607"/>
      <c r="AM48" s="607"/>
      <c r="AN48" s="607" t="str">
        <f t="shared" si="2"/>
        <v/>
      </c>
      <c r="AO48" s="607"/>
      <c r="AP48" s="607"/>
      <c r="AQ48" s="607" t="str">
        <f t="shared" si="3"/>
        <v/>
      </c>
      <c r="AR48" s="607"/>
      <c r="AS48" s="608"/>
      <c r="AT48" s="530"/>
      <c r="AU48" s="609" t="str">
        <f t="shared" si="0"/>
        <v/>
      </c>
      <c r="AV48" s="610"/>
      <c r="AW48" s="610"/>
      <c r="AX48" s="610"/>
      <c r="AY48" s="610"/>
      <c r="AZ48" s="610"/>
      <c r="BA48" s="610"/>
      <c r="BB48" s="610"/>
      <c r="BC48" s="610"/>
      <c r="BD48" s="611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</row>
    <row r="49" spans="1:73" ht="12" customHeight="1" x14ac:dyDescent="0.2">
      <c r="A49" s="612"/>
      <c r="B49" s="613"/>
      <c r="C49" s="613"/>
      <c r="D49" s="613"/>
      <c r="E49" s="613"/>
      <c r="F49" s="613"/>
      <c r="G49" s="613"/>
      <c r="H49" s="396"/>
      <c r="I49" s="396"/>
      <c r="J49" s="396"/>
      <c r="K49" s="68"/>
      <c r="L49" s="68"/>
      <c r="M49" s="68"/>
      <c r="N49" s="68"/>
      <c r="O49" s="68"/>
      <c r="P49" s="68"/>
      <c r="Q49" s="400"/>
      <c r="R49" s="400"/>
      <c r="S49" s="400"/>
      <c r="T49" s="400"/>
      <c r="U49" s="400"/>
      <c r="V49" s="400"/>
      <c r="W49" s="400"/>
      <c r="X49" s="400"/>
      <c r="Y49" s="400"/>
      <c r="Z49" s="400"/>
      <c r="AA49" s="400"/>
      <c r="AB49" s="400"/>
      <c r="AC49" s="400"/>
      <c r="AD49" s="400"/>
      <c r="AE49" s="400"/>
      <c r="AF49" s="68"/>
      <c r="AG49" s="68"/>
      <c r="AH49" s="68"/>
      <c r="AI49" s="69"/>
      <c r="AJ49" s="530"/>
      <c r="AK49" s="606" t="str">
        <f t="shared" si="1"/>
        <v/>
      </c>
      <c r="AL49" s="607"/>
      <c r="AM49" s="607"/>
      <c r="AN49" s="607" t="str">
        <f t="shared" si="2"/>
        <v/>
      </c>
      <c r="AO49" s="607"/>
      <c r="AP49" s="607"/>
      <c r="AQ49" s="607" t="str">
        <f t="shared" si="3"/>
        <v/>
      </c>
      <c r="AR49" s="607"/>
      <c r="AS49" s="608"/>
      <c r="AT49" s="530"/>
      <c r="AU49" s="609" t="str">
        <f t="shared" si="0"/>
        <v/>
      </c>
      <c r="AV49" s="610"/>
      <c r="AW49" s="610"/>
      <c r="AX49" s="610"/>
      <c r="AY49" s="610"/>
      <c r="AZ49" s="610"/>
      <c r="BA49" s="610"/>
      <c r="BB49" s="610"/>
      <c r="BC49" s="610"/>
      <c r="BD49" s="611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</row>
    <row r="50" spans="1:73" ht="12" customHeight="1" x14ac:dyDescent="0.2">
      <c r="A50" s="612"/>
      <c r="B50" s="613"/>
      <c r="C50" s="613"/>
      <c r="D50" s="613"/>
      <c r="E50" s="613"/>
      <c r="F50" s="613"/>
      <c r="G50" s="613"/>
      <c r="H50" s="400"/>
      <c r="I50" s="400"/>
      <c r="J50" s="400"/>
      <c r="K50" s="68"/>
      <c r="L50" s="68"/>
      <c r="M50" s="68"/>
      <c r="N50" s="68"/>
      <c r="O50" s="68"/>
      <c r="P50" s="68"/>
      <c r="Q50" s="400"/>
      <c r="R50" s="400"/>
      <c r="S50" s="400"/>
      <c r="T50" s="400"/>
      <c r="U50" s="400"/>
      <c r="V50" s="400"/>
      <c r="W50" s="400"/>
      <c r="X50" s="400"/>
      <c r="Y50" s="400"/>
      <c r="Z50" s="400"/>
      <c r="AA50" s="400"/>
      <c r="AB50" s="400"/>
      <c r="AC50" s="400"/>
      <c r="AD50" s="400"/>
      <c r="AE50" s="400"/>
      <c r="AF50" s="68"/>
      <c r="AG50" s="68"/>
      <c r="AH50" s="68"/>
      <c r="AI50" s="69"/>
      <c r="AJ50" s="530"/>
      <c r="AK50" s="606" t="str">
        <f t="shared" si="1"/>
        <v/>
      </c>
      <c r="AL50" s="607"/>
      <c r="AM50" s="607"/>
      <c r="AN50" s="607" t="str">
        <f t="shared" si="2"/>
        <v/>
      </c>
      <c r="AO50" s="607"/>
      <c r="AP50" s="607"/>
      <c r="AQ50" s="607" t="str">
        <f t="shared" si="3"/>
        <v/>
      </c>
      <c r="AR50" s="607"/>
      <c r="AS50" s="608"/>
      <c r="AT50" s="530"/>
      <c r="AU50" s="609" t="str">
        <f t="shared" si="0"/>
        <v/>
      </c>
      <c r="AV50" s="610"/>
      <c r="AW50" s="610"/>
      <c r="AX50" s="610"/>
      <c r="AY50" s="610"/>
      <c r="AZ50" s="610"/>
      <c r="BA50" s="610"/>
      <c r="BB50" s="610"/>
      <c r="BC50" s="610"/>
      <c r="BD50" s="611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</row>
    <row r="51" spans="1:73" ht="12" customHeight="1" x14ac:dyDescent="0.2">
      <c r="A51" s="612"/>
      <c r="B51" s="613"/>
      <c r="C51" s="613"/>
      <c r="D51" s="613"/>
      <c r="E51" s="613"/>
      <c r="F51" s="613"/>
      <c r="G51" s="613"/>
      <c r="H51" s="396"/>
      <c r="I51" s="396"/>
      <c r="J51" s="396"/>
      <c r="K51" s="68"/>
      <c r="L51" s="68"/>
      <c r="M51" s="68"/>
      <c r="N51" s="68"/>
      <c r="O51" s="68"/>
      <c r="P51" s="68"/>
      <c r="Q51" s="400"/>
      <c r="R51" s="400"/>
      <c r="S51" s="400"/>
      <c r="T51" s="400"/>
      <c r="U51" s="400"/>
      <c r="V51" s="400"/>
      <c r="W51" s="400"/>
      <c r="X51" s="400"/>
      <c r="Y51" s="400"/>
      <c r="Z51" s="400"/>
      <c r="AA51" s="400"/>
      <c r="AB51" s="400"/>
      <c r="AC51" s="400"/>
      <c r="AD51" s="400"/>
      <c r="AE51" s="400"/>
      <c r="AF51" s="68"/>
      <c r="AG51" s="68"/>
      <c r="AH51" s="68"/>
      <c r="AI51" s="69"/>
      <c r="AJ51" s="530"/>
      <c r="AK51" s="606" t="str">
        <f t="shared" si="1"/>
        <v/>
      </c>
      <c r="AL51" s="607"/>
      <c r="AM51" s="607"/>
      <c r="AN51" s="607" t="str">
        <f t="shared" si="2"/>
        <v/>
      </c>
      <c r="AO51" s="607"/>
      <c r="AP51" s="607"/>
      <c r="AQ51" s="607" t="str">
        <f t="shared" si="3"/>
        <v/>
      </c>
      <c r="AR51" s="607"/>
      <c r="AS51" s="608"/>
      <c r="AT51" s="530"/>
      <c r="AU51" s="609" t="str">
        <f t="shared" si="0"/>
        <v/>
      </c>
      <c r="AV51" s="610"/>
      <c r="AW51" s="610"/>
      <c r="AX51" s="610"/>
      <c r="AY51" s="610"/>
      <c r="AZ51" s="610"/>
      <c r="BA51" s="610"/>
      <c r="BB51" s="610"/>
      <c r="BC51" s="610"/>
      <c r="BD51" s="611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</row>
    <row r="52" spans="1:73" ht="12" customHeight="1" thickBot="1" x14ac:dyDescent="0.25">
      <c r="A52" s="616" t="s">
        <v>201</v>
      </c>
      <c r="B52" s="617"/>
      <c r="C52" s="617"/>
      <c r="D52" s="617"/>
      <c r="E52" s="617"/>
      <c r="F52" s="617"/>
      <c r="G52" s="617"/>
      <c r="H52" s="617"/>
      <c r="I52" s="617"/>
      <c r="J52" s="617"/>
      <c r="K52" s="617"/>
      <c r="L52" s="617"/>
      <c r="M52" s="617"/>
      <c r="N52" s="617"/>
      <c r="O52" s="617"/>
      <c r="P52" s="617"/>
      <c r="Q52" s="250">
        <f>IF(SUM(Q13:S51)&lt;&gt;0,SUM(Q13:S51),"")</f>
        <v>2555</v>
      </c>
      <c r="R52" s="250"/>
      <c r="S52" s="250"/>
      <c r="T52" s="250" t="str">
        <f>IF(SUM(T13:V51)&lt;&gt;0,SUM(T13:V51),"")</f>
        <v/>
      </c>
      <c r="U52" s="250"/>
      <c r="V52" s="250"/>
      <c r="W52" s="250" t="str">
        <f>IF(SUM(W13:Y51)&lt;&gt;0,SUM(W13:Y51),"")</f>
        <v/>
      </c>
      <c r="X52" s="250"/>
      <c r="Y52" s="250"/>
      <c r="Z52" s="250" t="str">
        <f>IF(SUM(Z13:AB51)&lt;&gt;0,SUM(Z13:AB51),"")</f>
        <v/>
      </c>
      <c r="AA52" s="250"/>
      <c r="AB52" s="250"/>
      <c r="AC52" s="250" t="str">
        <f>IF(SUM(AC13:AE51)&lt;&gt;0,SUM(AC13:AE51),"")</f>
        <v/>
      </c>
      <c r="AD52" s="250"/>
      <c r="AE52" s="250"/>
      <c r="AF52" s="618"/>
      <c r="AG52" s="618"/>
      <c r="AH52" s="618"/>
      <c r="AI52" s="619"/>
      <c r="AJ52" s="530"/>
      <c r="AK52" s="620" t="str">
        <f>IFERROR(T52/Q52,"")</f>
        <v/>
      </c>
      <c r="AL52" s="621"/>
      <c r="AM52" s="621"/>
      <c r="AN52" s="621"/>
      <c r="AO52" s="621"/>
      <c r="AP52" s="621"/>
      <c r="AQ52" s="621"/>
      <c r="AR52" s="621"/>
      <c r="AS52" s="622"/>
      <c r="AT52" s="530"/>
      <c r="AU52" s="358" t="str">
        <f t="shared" si="0"/>
        <v/>
      </c>
      <c r="AV52" s="359"/>
      <c r="AW52" s="359"/>
      <c r="AX52" s="359"/>
      <c r="AY52" s="359"/>
      <c r="AZ52" s="359"/>
      <c r="BA52" s="359"/>
      <c r="BB52" s="359"/>
      <c r="BC52" s="359"/>
      <c r="BD52" s="360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</row>
    <row r="53" spans="1:73" ht="12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623">
        <f>IF(SUM(Q13:S51)&lt;&gt;0,SUM(Q13:S51),"")</f>
        <v>2555</v>
      </c>
      <c r="R53" s="15"/>
      <c r="S53" s="15"/>
      <c r="T53" s="623" t="str">
        <f>IF(SUM(T13:V51)&lt;&gt;0,SUM(T13:V51),"")</f>
        <v/>
      </c>
      <c r="U53" s="15"/>
      <c r="V53" s="15"/>
      <c r="W53" s="623" t="str">
        <f>IF(SUM(W13:Y51)&lt;&gt;0,SUM(W13:Y51),"")</f>
        <v/>
      </c>
      <c r="X53" s="15"/>
      <c r="Y53" s="15"/>
      <c r="Z53" s="623" t="str">
        <f>IF(SUM(Z13:AB51)&lt;&gt;0,SUM(Z13:AB51),"")</f>
        <v/>
      </c>
      <c r="AA53" s="15"/>
      <c r="AB53" s="15"/>
      <c r="AC53" s="623" t="str">
        <f>IF(SUM(AC13:AE51)&lt;&gt;0,SUM(AC13:AE51),"")</f>
        <v/>
      </c>
      <c r="AD53" s="15"/>
      <c r="AE53" s="15"/>
      <c r="AF53" s="15"/>
      <c r="AG53" s="15"/>
      <c r="AH53" s="15"/>
      <c r="AI53" s="15"/>
      <c r="AJ53" s="530"/>
      <c r="AK53" s="530"/>
      <c r="AL53" s="530"/>
      <c r="AM53" s="530"/>
      <c r="AN53" s="530"/>
      <c r="AO53" s="530"/>
      <c r="AP53" s="530"/>
      <c r="AQ53" s="530"/>
      <c r="AR53" s="530"/>
      <c r="AS53" s="530"/>
      <c r="AT53" s="530"/>
      <c r="AU53" s="530"/>
      <c r="AV53" s="530"/>
      <c r="AW53" s="530"/>
      <c r="AX53" s="530"/>
      <c r="AY53" s="530"/>
      <c r="AZ53" s="530"/>
      <c r="BA53" s="530"/>
      <c r="BB53" s="530"/>
      <c r="BC53" s="530"/>
      <c r="BD53" s="530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</row>
    <row r="54" spans="1:73" ht="12" customHeight="1" x14ac:dyDescent="0.2">
      <c r="A54" s="15"/>
      <c r="B54" s="624" t="s">
        <v>109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</row>
    <row r="55" spans="1:73" ht="12" customHeight="1" x14ac:dyDescent="0.2">
      <c r="A55" s="435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  <c r="AA55" s="308"/>
      <c r="AB55" s="308"/>
      <c r="AC55" s="308"/>
      <c r="AD55" s="308"/>
      <c r="AE55" s="308"/>
      <c r="AF55" s="308"/>
      <c r="AG55" s="308"/>
      <c r="AH55" s="308"/>
      <c r="AI55" s="308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</row>
    <row r="56" spans="1:73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</row>
    <row r="57" spans="1:73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</row>
    <row r="58" spans="1:73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</row>
    <row r="59" spans="1:73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</row>
    <row r="60" spans="1:73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</row>
    <row r="61" spans="1:73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</row>
    <row r="62" spans="1:73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</row>
  </sheetData>
  <sheetProtection sheet="1" scenarios="1"/>
  <mergeCells count="611">
    <mergeCell ref="E62:K62"/>
    <mergeCell ref="V62:AI62"/>
    <mergeCell ref="B55:AI55"/>
    <mergeCell ref="B56:AI56"/>
    <mergeCell ref="B57:AI57"/>
    <mergeCell ref="B58:AI58"/>
    <mergeCell ref="B59:AI59"/>
    <mergeCell ref="B60:AI60"/>
    <mergeCell ref="AC52:AE52"/>
    <mergeCell ref="AF52:AI52"/>
    <mergeCell ref="AK52:AM52"/>
    <mergeCell ref="AN52:AP52"/>
    <mergeCell ref="AQ52:AS52"/>
    <mergeCell ref="AU52:BD52"/>
    <mergeCell ref="AF51:AI51"/>
    <mergeCell ref="AK51:AM51"/>
    <mergeCell ref="AN51:AP51"/>
    <mergeCell ref="AQ51:AS51"/>
    <mergeCell ref="AU51:BD51"/>
    <mergeCell ref="A52:P52"/>
    <mergeCell ref="Q52:S52"/>
    <mergeCell ref="T52:V52"/>
    <mergeCell ref="W52:Y52"/>
    <mergeCell ref="Z52:AB52"/>
    <mergeCell ref="AU50:BD50"/>
    <mergeCell ref="A51:G51"/>
    <mergeCell ref="H51:J51"/>
    <mergeCell ref="K51:M51"/>
    <mergeCell ref="N51:P51"/>
    <mergeCell ref="Q51:S51"/>
    <mergeCell ref="T51:V51"/>
    <mergeCell ref="W51:Y51"/>
    <mergeCell ref="Z51:AB51"/>
    <mergeCell ref="AC51:AE51"/>
    <mergeCell ref="Z50:AB50"/>
    <mergeCell ref="AC50:AE50"/>
    <mergeCell ref="AF50:AI50"/>
    <mergeCell ref="AK50:AM50"/>
    <mergeCell ref="AN50:AP50"/>
    <mergeCell ref="AQ50:AS50"/>
    <mergeCell ref="AN49:AP49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T49:V49"/>
    <mergeCell ref="W49:Y49"/>
    <mergeCell ref="Z49:AB49"/>
    <mergeCell ref="AC49:AE49"/>
    <mergeCell ref="AF49:AI49"/>
    <mergeCell ref="AK49:AM49"/>
    <mergeCell ref="AF48:AI48"/>
    <mergeCell ref="AK48:AM48"/>
    <mergeCell ref="AN48:AP48"/>
    <mergeCell ref="AQ48:AS48"/>
    <mergeCell ref="AU48:BD48"/>
    <mergeCell ref="A49:G49"/>
    <mergeCell ref="H49:J49"/>
    <mergeCell ref="K49:M49"/>
    <mergeCell ref="N49:P49"/>
    <mergeCell ref="Q49:S49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AC48:AE48"/>
    <mergeCell ref="Z47:AB47"/>
    <mergeCell ref="AC47:AE47"/>
    <mergeCell ref="AF47:AI47"/>
    <mergeCell ref="AK47:AM47"/>
    <mergeCell ref="AN47:AP47"/>
    <mergeCell ref="AQ47:AS47"/>
    <mergeCell ref="AN46:AP46"/>
    <mergeCell ref="AQ46:AS46"/>
    <mergeCell ref="AU46:BD46"/>
    <mergeCell ref="A47:G47"/>
    <mergeCell ref="H47:J47"/>
    <mergeCell ref="K47:M47"/>
    <mergeCell ref="N47:P47"/>
    <mergeCell ref="Q47:S47"/>
    <mergeCell ref="T47:V47"/>
    <mergeCell ref="W47:Y47"/>
    <mergeCell ref="T46:V46"/>
    <mergeCell ref="W46:Y46"/>
    <mergeCell ref="Z46:AB46"/>
    <mergeCell ref="AC46:AE46"/>
    <mergeCell ref="AF46:AI46"/>
    <mergeCell ref="AK46:AM46"/>
    <mergeCell ref="AF45:AI45"/>
    <mergeCell ref="AK45:AM45"/>
    <mergeCell ref="AN45:AP45"/>
    <mergeCell ref="AQ45:AS45"/>
    <mergeCell ref="AU45:BD45"/>
    <mergeCell ref="A46:G46"/>
    <mergeCell ref="H46:J46"/>
    <mergeCell ref="K46:M46"/>
    <mergeCell ref="N46:P46"/>
    <mergeCell ref="Q46:S46"/>
    <mergeCell ref="AU44:BD44"/>
    <mergeCell ref="A45:G45"/>
    <mergeCell ref="H45:J45"/>
    <mergeCell ref="K45:M45"/>
    <mergeCell ref="N45:P45"/>
    <mergeCell ref="Q45:S45"/>
    <mergeCell ref="T45:V45"/>
    <mergeCell ref="W45:Y45"/>
    <mergeCell ref="Z45:AB45"/>
    <mergeCell ref="AC45:AE45"/>
    <mergeCell ref="Z44:AB44"/>
    <mergeCell ref="AC44:AE44"/>
    <mergeCell ref="AF44:AI44"/>
    <mergeCell ref="AK44:AM44"/>
    <mergeCell ref="AN44:AP44"/>
    <mergeCell ref="AQ44:AS44"/>
    <mergeCell ref="AN43:AP43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T43:V43"/>
    <mergeCell ref="W43:Y43"/>
    <mergeCell ref="Z43:AB43"/>
    <mergeCell ref="AC43:AE43"/>
    <mergeCell ref="AF43:AI43"/>
    <mergeCell ref="AK43:AM43"/>
    <mergeCell ref="AF42:AI42"/>
    <mergeCell ref="AK42:AM42"/>
    <mergeCell ref="AN42:AP42"/>
    <mergeCell ref="AQ42:AS42"/>
    <mergeCell ref="AU42:BD42"/>
    <mergeCell ref="A43:G43"/>
    <mergeCell ref="H43:J43"/>
    <mergeCell ref="K43:M43"/>
    <mergeCell ref="N43:P43"/>
    <mergeCell ref="Q43:S43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AC42:AE42"/>
    <mergeCell ref="Z41:AB41"/>
    <mergeCell ref="AC41:AE41"/>
    <mergeCell ref="AF41:AI41"/>
    <mergeCell ref="AK41:AM41"/>
    <mergeCell ref="AN41:AP41"/>
    <mergeCell ref="AQ41:AS41"/>
    <mergeCell ref="AN40:AP40"/>
    <mergeCell ref="AQ40:AS40"/>
    <mergeCell ref="AU40:BD40"/>
    <mergeCell ref="A41:G41"/>
    <mergeCell ref="H41:J41"/>
    <mergeCell ref="K41:M41"/>
    <mergeCell ref="N41:P41"/>
    <mergeCell ref="Q41:S41"/>
    <mergeCell ref="T41:V41"/>
    <mergeCell ref="W41:Y41"/>
    <mergeCell ref="T40:V40"/>
    <mergeCell ref="W40:Y40"/>
    <mergeCell ref="Z40:AB40"/>
    <mergeCell ref="AC40:AE40"/>
    <mergeCell ref="AF40:AI40"/>
    <mergeCell ref="AK40:AM40"/>
    <mergeCell ref="AF39:AI39"/>
    <mergeCell ref="AK39:AM39"/>
    <mergeCell ref="AN39:AP39"/>
    <mergeCell ref="AQ39:AS39"/>
    <mergeCell ref="AU39:BD39"/>
    <mergeCell ref="A40:G40"/>
    <mergeCell ref="H40:J40"/>
    <mergeCell ref="K40:M40"/>
    <mergeCell ref="N40:P40"/>
    <mergeCell ref="Q40:S40"/>
    <mergeCell ref="AU38:BD38"/>
    <mergeCell ref="A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Z38:AB38"/>
    <mergeCell ref="AC38:AE38"/>
    <mergeCell ref="AF38:AI38"/>
    <mergeCell ref="AK38:AM38"/>
    <mergeCell ref="AN38:AP38"/>
    <mergeCell ref="AQ38:AS38"/>
    <mergeCell ref="AN37:AP37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T37:V37"/>
    <mergeCell ref="W37:Y37"/>
    <mergeCell ref="Z37:AB37"/>
    <mergeCell ref="AC37:AE37"/>
    <mergeCell ref="AF37:AI37"/>
    <mergeCell ref="AK37:AM37"/>
    <mergeCell ref="AF36:AI36"/>
    <mergeCell ref="AK36:AM36"/>
    <mergeCell ref="AN36:AP36"/>
    <mergeCell ref="AQ36:AS36"/>
    <mergeCell ref="AU36:BD36"/>
    <mergeCell ref="A37:G37"/>
    <mergeCell ref="H37:J37"/>
    <mergeCell ref="K37:M37"/>
    <mergeCell ref="N37:P37"/>
    <mergeCell ref="Q37:S37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Z35:AB35"/>
    <mergeCell ref="AC35:AE35"/>
    <mergeCell ref="AF35:AI35"/>
    <mergeCell ref="AK35:AM35"/>
    <mergeCell ref="AN35:AP35"/>
    <mergeCell ref="AQ35:AS35"/>
    <mergeCell ref="AN34:AP34"/>
    <mergeCell ref="AQ34:AS34"/>
    <mergeCell ref="AU34:BD34"/>
    <mergeCell ref="A35:G35"/>
    <mergeCell ref="H35:J35"/>
    <mergeCell ref="K35:M35"/>
    <mergeCell ref="N35:P35"/>
    <mergeCell ref="Q35:S35"/>
    <mergeCell ref="T35:V35"/>
    <mergeCell ref="W35:Y35"/>
    <mergeCell ref="T34:V34"/>
    <mergeCell ref="W34:Y34"/>
    <mergeCell ref="Z34:AB34"/>
    <mergeCell ref="AC34:AE34"/>
    <mergeCell ref="AF34:AI34"/>
    <mergeCell ref="AK34:AM34"/>
    <mergeCell ref="AF33:AI33"/>
    <mergeCell ref="AK33:AM33"/>
    <mergeCell ref="AN33:AP33"/>
    <mergeCell ref="AQ33:AS33"/>
    <mergeCell ref="AU33:BD33"/>
    <mergeCell ref="A34:G34"/>
    <mergeCell ref="H34:J34"/>
    <mergeCell ref="K34:M34"/>
    <mergeCell ref="N34:P34"/>
    <mergeCell ref="Q34:S34"/>
    <mergeCell ref="AU32:BD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Z32:AB32"/>
    <mergeCell ref="AC32:AE32"/>
    <mergeCell ref="AF32:AI32"/>
    <mergeCell ref="AK32:AM32"/>
    <mergeCell ref="AN32:AP32"/>
    <mergeCell ref="AQ32:AS32"/>
    <mergeCell ref="AN31:AP31"/>
    <mergeCell ref="AQ31:AS31"/>
    <mergeCell ref="AU31:BD31"/>
    <mergeCell ref="A32:G32"/>
    <mergeCell ref="H32:J32"/>
    <mergeCell ref="K32:M32"/>
    <mergeCell ref="N32:P32"/>
    <mergeCell ref="Q32:S32"/>
    <mergeCell ref="T32:V32"/>
    <mergeCell ref="W32:Y32"/>
    <mergeCell ref="T31:V31"/>
    <mergeCell ref="W31:Y31"/>
    <mergeCell ref="Z31:AB31"/>
    <mergeCell ref="AC31:AE31"/>
    <mergeCell ref="AF31:AI31"/>
    <mergeCell ref="AK31:AM31"/>
    <mergeCell ref="AF30:AI30"/>
    <mergeCell ref="AK30:AM30"/>
    <mergeCell ref="AN30:AP30"/>
    <mergeCell ref="AQ30:AS30"/>
    <mergeCell ref="AU30:BD30"/>
    <mergeCell ref="A31:G31"/>
    <mergeCell ref="H31:J31"/>
    <mergeCell ref="K31:M31"/>
    <mergeCell ref="N31:P31"/>
    <mergeCell ref="Q31:S31"/>
    <mergeCell ref="AU29:BD29"/>
    <mergeCell ref="A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Z29:AB29"/>
    <mergeCell ref="AC29:AE29"/>
    <mergeCell ref="AF29:AI29"/>
    <mergeCell ref="AK29:AM29"/>
    <mergeCell ref="AN29:AP29"/>
    <mergeCell ref="AQ29:AS29"/>
    <mergeCell ref="AN28:AP28"/>
    <mergeCell ref="AQ28:AS28"/>
    <mergeCell ref="AU28:BD28"/>
    <mergeCell ref="A29:G29"/>
    <mergeCell ref="H29:J29"/>
    <mergeCell ref="K29:M29"/>
    <mergeCell ref="N29:P29"/>
    <mergeCell ref="Q29:S29"/>
    <mergeCell ref="T29:V29"/>
    <mergeCell ref="W29:Y29"/>
    <mergeCell ref="T28:V28"/>
    <mergeCell ref="W28:Y28"/>
    <mergeCell ref="Z28:AB28"/>
    <mergeCell ref="AC28:AE28"/>
    <mergeCell ref="AF28:AI28"/>
    <mergeCell ref="AK28:AM28"/>
    <mergeCell ref="AF27:AI27"/>
    <mergeCell ref="AK27:AM27"/>
    <mergeCell ref="AN27:AP27"/>
    <mergeCell ref="AQ27:AS27"/>
    <mergeCell ref="AU27:BD27"/>
    <mergeCell ref="A28:G28"/>
    <mergeCell ref="H28:J28"/>
    <mergeCell ref="K28:M28"/>
    <mergeCell ref="N28:P28"/>
    <mergeCell ref="Q28:S28"/>
    <mergeCell ref="AU26:BD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Z26:AB26"/>
    <mergeCell ref="AC26:AE26"/>
    <mergeCell ref="AF26:AI26"/>
    <mergeCell ref="AK26:AM26"/>
    <mergeCell ref="AN26:AP26"/>
    <mergeCell ref="AQ26:AS26"/>
    <mergeCell ref="AN25:AP25"/>
    <mergeCell ref="AQ25:AS25"/>
    <mergeCell ref="AU25:BD25"/>
    <mergeCell ref="A26:G26"/>
    <mergeCell ref="H26:J26"/>
    <mergeCell ref="K26:M26"/>
    <mergeCell ref="N26:P26"/>
    <mergeCell ref="Q26:S26"/>
    <mergeCell ref="T26:V26"/>
    <mergeCell ref="W26:Y26"/>
    <mergeCell ref="T25:V25"/>
    <mergeCell ref="W25:Y25"/>
    <mergeCell ref="Z25:AB25"/>
    <mergeCell ref="AC25:AE25"/>
    <mergeCell ref="AF25:AI25"/>
    <mergeCell ref="AK25:AM25"/>
    <mergeCell ref="AF24:AI24"/>
    <mergeCell ref="AK24:AM24"/>
    <mergeCell ref="AN24:AP24"/>
    <mergeCell ref="AQ24:AS24"/>
    <mergeCell ref="AU24:BD24"/>
    <mergeCell ref="A25:G25"/>
    <mergeCell ref="H25:J25"/>
    <mergeCell ref="K25:M25"/>
    <mergeCell ref="N25:P25"/>
    <mergeCell ref="Q25:S25"/>
    <mergeCell ref="AU23:BD23"/>
    <mergeCell ref="A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Z23:AB23"/>
    <mergeCell ref="AC23:AE23"/>
    <mergeCell ref="AF23:AI23"/>
    <mergeCell ref="AK23:AM23"/>
    <mergeCell ref="AN23:AP23"/>
    <mergeCell ref="AQ23:AS23"/>
    <mergeCell ref="AN22:AP22"/>
    <mergeCell ref="AQ22:AS22"/>
    <mergeCell ref="AU22:BD22"/>
    <mergeCell ref="A23:G23"/>
    <mergeCell ref="H23:J23"/>
    <mergeCell ref="K23:M23"/>
    <mergeCell ref="N23:P23"/>
    <mergeCell ref="Q23:S23"/>
    <mergeCell ref="T23:V23"/>
    <mergeCell ref="W23:Y23"/>
    <mergeCell ref="T22:V22"/>
    <mergeCell ref="W22:Y22"/>
    <mergeCell ref="Z22:AB22"/>
    <mergeCell ref="AC22:AE22"/>
    <mergeCell ref="AF22:AI22"/>
    <mergeCell ref="AK22:AM22"/>
    <mergeCell ref="AF21:AI21"/>
    <mergeCell ref="AK21:AM21"/>
    <mergeCell ref="AN21:AP21"/>
    <mergeCell ref="AQ21:AS21"/>
    <mergeCell ref="AU21:BD21"/>
    <mergeCell ref="A22:G22"/>
    <mergeCell ref="H22:J22"/>
    <mergeCell ref="K22:M22"/>
    <mergeCell ref="N22:P22"/>
    <mergeCell ref="Q22:S22"/>
    <mergeCell ref="AU20:BD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Z20:AB20"/>
    <mergeCell ref="AC20:AE20"/>
    <mergeCell ref="AF20:AI20"/>
    <mergeCell ref="AK20:AM20"/>
    <mergeCell ref="AN20:AP20"/>
    <mergeCell ref="AQ20:AS20"/>
    <mergeCell ref="AN19:AP19"/>
    <mergeCell ref="AQ19:AS19"/>
    <mergeCell ref="AU19:BD19"/>
    <mergeCell ref="A20:G20"/>
    <mergeCell ref="H20:J20"/>
    <mergeCell ref="K20:M20"/>
    <mergeCell ref="N20:P20"/>
    <mergeCell ref="Q20:S20"/>
    <mergeCell ref="T20:V20"/>
    <mergeCell ref="W20:Y20"/>
    <mergeCell ref="T19:V19"/>
    <mergeCell ref="W19:Y19"/>
    <mergeCell ref="Z19:AB19"/>
    <mergeCell ref="AC19:AE19"/>
    <mergeCell ref="AF19:AI19"/>
    <mergeCell ref="AK19:AM19"/>
    <mergeCell ref="AF18:AI18"/>
    <mergeCell ref="AK18:AM18"/>
    <mergeCell ref="AN18:AP18"/>
    <mergeCell ref="AQ18:AS18"/>
    <mergeCell ref="AU18:BD18"/>
    <mergeCell ref="A19:G19"/>
    <mergeCell ref="H19:J19"/>
    <mergeCell ref="K19:M19"/>
    <mergeCell ref="N19:P19"/>
    <mergeCell ref="Q19:S19"/>
    <mergeCell ref="AU17:BD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Z17:AB17"/>
    <mergeCell ref="AC17:AE17"/>
    <mergeCell ref="AF17:AI17"/>
    <mergeCell ref="AK17:AM17"/>
    <mergeCell ref="AN17:AP17"/>
    <mergeCell ref="AQ17:AS17"/>
    <mergeCell ref="AN16:AP16"/>
    <mergeCell ref="AQ16:AS16"/>
    <mergeCell ref="AU16:BD16"/>
    <mergeCell ref="A17:G17"/>
    <mergeCell ref="H17:J17"/>
    <mergeCell ref="K17:M17"/>
    <mergeCell ref="N17:P17"/>
    <mergeCell ref="Q17:S17"/>
    <mergeCell ref="T17:V17"/>
    <mergeCell ref="W17:Y17"/>
    <mergeCell ref="T16:V16"/>
    <mergeCell ref="W16:Y16"/>
    <mergeCell ref="Z16:AB16"/>
    <mergeCell ref="AC16:AE16"/>
    <mergeCell ref="AF16:AI16"/>
    <mergeCell ref="AK16:AM16"/>
    <mergeCell ref="AQ15:AS15"/>
    <mergeCell ref="AU15:BD15"/>
    <mergeCell ref="BF15:BJ15"/>
    <mergeCell ref="BK15:BO15"/>
    <mergeCell ref="BP15:BT15"/>
    <mergeCell ref="A16:G16"/>
    <mergeCell ref="H16:J16"/>
    <mergeCell ref="K16:M16"/>
    <mergeCell ref="N16:P16"/>
    <mergeCell ref="Q16:S16"/>
    <mergeCell ref="W15:Y15"/>
    <mergeCell ref="Z15:AB15"/>
    <mergeCell ref="AC15:AE15"/>
    <mergeCell ref="AF15:AI15"/>
    <mergeCell ref="AK15:AM15"/>
    <mergeCell ref="AN15:AP15"/>
    <mergeCell ref="A15:G15"/>
    <mergeCell ref="H15:J15"/>
    <mergeCell ref="K15:M15"/>
    <mergeCell ref="N15:P15"/>
    <mergeCell ref="Q15:S15"/>
    <mergeCell ref="T15:V15"/>
    <mergeCell ref="AN14:AP14"/>
    <mergeCell ref="AQ14:AS14"/>
    <mergeCell ref="AU14:BD14"/>
    <mergeCell ref="BF14:BJ14"/>
    <mergeCell ref="BK14:BO14"/>
    <mergeCell ref="BP14:BT14"/>
    <mergeCell ref="T14:V14"/>
    <mergeCell ref="W14:Y14"/>
    <mergeCell ref="Z14:AB14"/>
    <mergeCell ref="AC14:AE14"/>
    <mergeCell ref="AF14:AI14"/>
    <mergeCell ref="AK14:AM14"/>
    <mergeCell ref="AQ13:AS13"/>
    <mergeCell ref="AU13:BD13"/>
    <mergeCell ref="BF13:BJ13"/>
    <mergeCell ref="BK13:BO13"/>
    <mergeCell ref="BP13:BT13"/>
    <mergeCell ref="A14:G14"/>
    <mergeCell ref="H14:J14"/>
    <mergeCell ref="K14:M14"/>
    <mergeCell ref="N14:P14"/>
    <mergeCell ref="Q14:S14"/>
    <mergeCell ref="W13:Y13"/>
    <mergeCell ref="Z13:AB13"/>
    <mergeCell ref="AC13:AE13"/>
    <mergeCell ref="AF13:AI13"/>
    <mergeCell ref="AK13:AM13"/>
    <mergeCell ref="AN13:AP13"/>
    <mergeCell ref="A13:G13"/>
    <mergeCell ref="H13:J13"/>
    <mergeCell ref="K13:M13"/>
    <mergeCell ref="N13:P13"/>
    <mergeCell ref="Q13:S13"/>
    <mergeCell ref="T13:V13"/>
    <mergeCell ref="W12:Y12"/>
    <mergeCell ref="Z12:AB12"/>
    <mergeCell ref="AU12:BD12"/>
    <mergeCell ref="BF12:BJ12"/>
    <mergeCell ref="BK12:BO12"/>
    <mergeCell ref="BP12:BT12"/>
    <mergeCell ref="A11:G12"/>
    <mergeCell ref="H11:P11"/>
    <mergeCell ref="Q11:S12"/>
    <mergeCell ref="T11:AB11"/>
    <mergeCell ref="AC11:AE12"/>
    <mergeCell ref="AF11:AI12"/>
    <mergeCell ref="H12:J12"/>
    <mergeCell ref="K12:M12"/>
    <mergeCell ref="N12:P12"/>
    <mergeCell ref="T12:V12"/>
    <mergeCell ref="AK10:AS12"/>
    <mergeCell ref="AV10:BA10"/>
    <mergeCell ref="BB10:BC10"/>
    <mergeCell ref="BF10:BJ10"/>
    <mergeCell ref="BK10:BO10"/>
    <mergeCell ref="BP10:BT10"/>
    <mergeCell ref="BF11:BJ11"/>
    <mergeCell ref="BK11:BO11"/>
    <mergeCell ref="BP11:BT11"/>
    <mergeCell ref="AV8:BC8"/>
    <mergeCell ref="BF8:BT8"/>
    <mergeCell ref="T9:X9"/>
    <mergeCell ref="AV9:BA9"/>
    <mergeCell ref="BB9:BC9"/>
    <mergeCell ref="BF9:BT9"/>
    <mergeCell ref="AJ1:BU1"/>
    <mergeCell ref="M5:AI5"/>
    <mergeCell ref="A7:E7"/>
    <mergeCell ref="F7:P7"/>
    <mergeCell ref="T7:X7"/>
    <mergeCell ref="Y7:AI7"/>
  </mergeCells>
  <conditionalFormatting sqref="AU13:BD52">
    <cfRule type="notContainsBlanks" dxfId="130" priority="6">
      <formula>LEN(TRIM(AU13))&gt;0</formula>
    </cfRule>
  </conditionalFormatting>
  <conditionalFormatting sqref="F7:P7 Y7:AI7 E62:K62 V62:AI62 BB9:BB10">
    <cfRule type="containsBlanks" dxfId="129" priority="3">
      <formula>LEN(TRIM(E7))=0</formula>
    </cfRule>
  </conditionalFormatting>
  <conditionalFormatting sqref="A13:AC51">
    <cfRule type="notContainsBlanks" dxfId="128" priority="4">
      <formula>LEN(TRIM(A13))&gt;0</formula>
    </cfRule>
    <cfRule type="expression" dxfId="127" priority="5">
      <formula>NOT(ISBLANK($H13))</formula>
    </cfRule>
  </conditionalFormatting>
  <conditionalFormatting sqref="Q52:AE52">
    <cfRule type="cellIs" dxfId="126" priority="2" operator="between">
      <formula>0</formula>
      <formula>0</formula>
    </cfRule>
  </conditionalFormatting>
  <conditionalFormatting sqref="T13:AB52">
    <cfRule type="expression" dxfId="125" priority="1">
      <formula>$AC13&lt;&gt;""</formula>
    </cfRule>
  </conditionalFormatting>
  <dataValidations count="1">
    <dataValidation type="whole" allowBlank="1" showInputMessage="1" showErrorMessage="1" error="This Remarks section is limited to 6." sqref="A55:A60" xr:uid="{971BF438-CDB8-4108-A5B9-0730433967B3}">
      <formula1>1</formula1>
      <formula2>6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1AF2-8802-4647-8C14-5FF992CB6B02}">
  <sheetPr codeName="Sheet9">
    <pageSetUpPr fitToPage="1"/>
  </sheetPr>
  <dimension ref="A1:DG113"/>
  <sheetViews>
    <sheetView zoomScaleNormal="100" workbookViewId="0">
      <selection sqref="A1:C1"/>
    </sheetView>
  </sheetViews>
  <sheetFormatPr defaultColWidth="0" defaultRowHeight="0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4" t="s">
        <v>1</v>
      </c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</row>
    <row r="2" spans="1:84" ht="12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</row>
    <row r="3" spans="1:84" ht="12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</row>
    <row r="4" spans="1:84" ht="12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</row>
    <row r="5" spans="1:84" ht="12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7" t="s">
        <v>248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</row>
    <row r="6" spans="1:84" ht="12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</row>
    <row r="7" spans="1:84" ht="12" customHeight="1" x14ac:dyDescent="0.25">
      <c r="A7" s="33" t="s">
        <v>3</v>
      </c>
      <c r="B7" s="33"/>
      <c r="C7" s="33"/>
      <c r="D7" s="33"/>
      <c r="E7" s="33"/>
      <c r="F7" s="457" t="s">
        <v>127</v>
      </c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3" t="s">
        <v>4</v>
      </c>
      <c r="AH7" s="33"/>
      <c r="AI7" s="33"/>
      <c r="AJ7" s="33"/>
      <c r="AK7" s="33"/>
      <c r="AL7" s="457" t="s">
        <v>126</v>
      </c>
      <c r="AM7" s="457"/>
      <c r="AN7" s="457"/>
      <c r="AO7" s="457"/>
      <c r="AP7" s="457"/>
      <c r="AQ7" s="457"/>
      <c r="AR7" s="457"/>
      <c r="AS7" s="457"/>
      <c r="AT7" s="457"/>
      <c r="AU7" s="457"/>
      <c r="AV7" s="45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</row>
    <row r="8" spans="1:84" ht="12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530"/>
      <c r="AY8" s="733"/>
      <c r="AZ8" s="733"/>
      <c r="BA8" s="733"/>
      <c r="BB8" s="733"/>
      <c r="BC8" s="733"/>
      <c r="BD8" s="733"/>
      <c r="BE8" s="733"/>
      <c r="BF8" s="733"/>
      <c r="BG8" s="530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</row>
    <row r="9" spans="1:84" ht="12" customHeight="1" thickBot="1" x14ac:dyDescent="0.3">
      <c r="A9" s="41" t="s">
        <v>249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3"/>
      <c r="AW9" s="17"/>
      <c r="AX9" s="18" t="s">
        <v>2</v>
      </c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20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</row>
    <row r="10" spans="1:84" ht="12.75" customHeight="1" thickTop="1" x14ac:dyDescent="0.25">
      <c r="A10" s="734" t="s">
        <v>250</v>
      </c>
      <c r="B10" s="735"/>
      <c r="C10" s="735"/>
      <c r="D10" s="735"/>
      <c r="E10" s="735"/>
      <c r="F10" s="735"/>
      <c r="G10" s="735"/>
      <c r="H10" s="736" t="s">
        <v>251</v>
      </c>
      <c r="I10" s="737"/>
      <c r="J10" s="737"/>
      <c r="K10" s="737"/>
      <c r="L10" s="737"/>
      <c r="M10" s="737"/>
      <c r="N10" s="737"/>
      <c r="O10" s="737"/>
      <c r="P10" s="737"/>
      <c r="Q10" s="737"/>
      <c r="R10" s="737"/>
      <c r="S10" s="738"/>
      <c r="T10" s="736" t="s">
        <v>252</v>
      </c>
      <c r="U10" s="737"/>
      <c r="V10" s="737"/>
      <c r="W10" s="737"/>
      <c r="X10" s="737"/>
      <c r="Y10" s="738"/>
      <c r="Z10" s="737" t="s">
        <v>253</v>
      </c>
      <c r="AA10" s="737"/>
      <c r="AB10" s="737"/>
      <c r="AC10" s="737"/>
      <c r="AD10" s="737"/>
      <c r="AE10" s="738"/>
      <c r="AF10" s="739" t="s">
        <v>254</v>
      </c>
      <c r="AG10" s="739"/>
      <c r="AH10" s="739"/>
      <c r="AI10" s="739"/>
      <c r="AJ10" s="739"/>
      <c r="AK10" s="739"/>
      <c r="AL10" s="739"/>
      <c r="AM10" s="739"/>
      <c r="AN10" s="739"/>
      <c r="AO10" s="739"/>
      <c r="AP10" s="739"/>
      <c r="AQ10" s="739"/>
      <c r="AR10" s="739"/>
      <c r="AS10" s="735" t="s">
        <v>109</v>
      </c>
      <c r="AT10" s="735"/>
      <c r="AU10" s="735"/>
      <c r="AV10" s="740"/>
      <c r="AW10" s="17"/>
      <c r="AX10" s="22"/>
      <c r="AY10" s="23"/>
      <c r="AZ10" s="23"/>
      <c r="BA10" s="23"/>
      <c r="BB10" s="24"/>
      <c r="BC10" s="25"/>
      <c r="BD10" s="23"/>
      <c r="BE10" s="23"/>
      <c r="BF10" s="23"/>
      <c r="BG10" s="24"/>
      <c r="BH10" s="25"/>
      <c r="BI10" s="23"/>
      <c r="BJ10" s="23"/>
      <c r="BK10" s="23"/>
      <c r="BL10" s="26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</row>
    <row r="11" spans="1:84" ht="12" customHeight="1" x14ac:dyDescent="0.25">
      <c r="A11" s="741"/>
      <c r="B11" s="742"/>
      <c r="C11" s="742"/>
      <c r="D11" s="742"/>
      <c r="E11" s="742"/>
      <c r="F11" s="742"/>
      <c r="G11" s="742"/>
      <c r="H11" s="742" t="s">
        <v>255</v>
      </c>
      <c r="I11" s="742"/>
      <c r="J11" s="742"/>
      <c r="K11" s="742" t="s">
        <v>256</v>
      </c>
      <c r="L11" s="742"/>
      <c r="M11" s="742"/>
      <c r="N11" s="742" t="s">
        <v>257</v>
      </c>
      <c r="O11" s="742"/>
      <c r="P11" s="742"/>
      <c r="Q11" s="742" t="s">
        <v>258</v>
      </c>
      <c r="R11" s="742"/>
      <c r="S11" s="742"/>
      <c r="T11" s="742" t="s">
        <v>259</v>
      </c>
      <c r="U11" s="742"/>
      <c r="V11" s="742"/>
      <c r="W11" s="742" t="s">
        <v>260</v>
      </c>
      <c r="X11" s="742"/>
      <c r="Y11" s="742"/>
      <c r="Z11" s="743" t="s">
        <v>261</v>
      </c>
      <c r="AA11" s="743"/>
      <c r="AB11" s="743"/>
      <c r="AC11" s="743" t="s">
        <v>262</v>
      </c>
      <c r="AD11" s="743"/>
      <c r="AE11" s="743"/>
      <c r="AF11" s="743" t="s">
        <v>263</v>
      </c>
      <c r="AG11" s="743"/>
      <c r="AH11" s="743"/>
      <c r="AI11" s="743"/>
      <c r="AJ11" s="742" t="s">
        <v>264</v>
      </c>
      <c r="AK11" s="742"/>
      <c r="AL11" s="742"/>
      <c r="AM11" s="742" t="s">
        <v>265</v>
      </c>
      <c r="AN11" s="742"/>
      <c r="AO11" s="742"/>
      <c r="AP11" s="742"/>
      <c r="AQ11" s="742"/>
      <c r="AR11" s="742"/>
      <c r="AS11" s="742"/>
      <c r="AT11" s="742"/>
      <c r="AU11" s="742"/>
      <c r="AV11" s="744"/>
      <c r="AW11" s="17"/>
      <c r="AX11" s="28"/>
      <c r="AY11" s="29"/>
      <c r="AZ11" s="29"/>
      <c r="BA11" s="29"/>
      <c r="BB11" s="30"/>
      <c r="BC11" s="31"/>
      <c r="BD11" s="29"/>
      <c r="BE11" s="29"/>
      <c r="BF11" s="29"/>
      <c r="BG11" s="30"/>
      <c r="BH11" s="31"/>
      <c r="BI11" s="29"/>
      <c r="BJ11" s="29"/>
      <c r="BK11" s="29"/>
      <c r="BL11" s="32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</row>
    <row r="12" spans="1:84" ht="12" customHeight="1" x14ac:dyDescent="0.25">
      <c r="A12" s="741"/>
      <c r="B12" s="742"/>
      <c r="C12" s="742"/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  <c r="X12" s="742"/>
      <c r="Y12" s="742"/>
      <c r="Z12" s="743"/>
      <c r="AA12" s="743"/>
      <c r="AB12" s="743"/>
      <c r="AC12" s="743"/>
      <c r="AD12" s="743"/>
      <c r="AE12" s="743"/>
      <c r="AF12" s="743"/>
      <c r="AG12" s="743"/>
      <c r="AH12" s="743"/>
      <c r="AI12" s="743"/>
      <c r="AJ12" s="742"/>
      <c r="AK12" s="742"/>
      <c r="AL12" s="742"/>
      <c r="AM12" s="742"/>
      <c r="AN12" s="742"/>
      <c r="AO12" s="742"/>
      <c r="AP12" s="742"/>
      <c r="AQ12" s="742"/>
      <c r="AR12" s="742"/>
      <c r="AS12" s="742"/>
      <c r="AT12" s="742"/>
      <c r="AU12" s="742"/>
      <c r="AV12" s="744"/>
      <c r="AW12" s="17"/>
      <c r="AX12" s="28"/>
      <c r="AY12" s="29"/>
      <c r="AZ12" s="29"/>
      <c r="BA12" s="29"/>
      <c r="BB12" s="30"/>
      <c r="BC12" s="31"/>
      <c r="BD12" s="29"/>
      <c r="BE12" s="29"/>
      <c r="BF12" s="29"/>
      <c r="BG12" s="30"/>
      <c r="BH12" s="31"/>
      <c r="BI12" s="29"/>
      <c r="BJ12" s="29"/>
      <c r="BK12" s="29"/>
      <c r="BL12" s="32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</row>
    <row r="13" spans="1:84" ht="12" customHeight="1" x14ac:dyDescent="0.25">
      <c r="A13" s="745" t="str">
        <f>'VAV-PW-01'!G12</f>
        <v>VAV-PW-01</v>
      </c>
      <c r="B13" s="86"/>
      <c r="C13" s="86"/>
      <c r="D13" s="86"/>
      <c r="E13" s="86"/>
      <c r="F13" s="86"/>
      <c r="G13" s="86"/>
      <c r="H13" s="668">
        <f>'VAV-PW-01'!Z13</f>
        <v>390</v>
      </c>
      <c r="I13" s="668"/>
      <c r="J13" s="668"/>
      <c r="K13" s="668" t="str">
        <f>'VAV-PW-01'!AE13</f>
        <v/>
      </c>
      <c r="L13" s="668"/>
      <c r="M13" s="668"/>
      <c r="N13" s="668">
        <f>'VAV-PW-01'!Z14</f>
        <v>240</v>
      </c>
      <c r="O13" s="668"/>
      <c r="P13" s="668"/>
      <c r="Q13" s="668">
        <f>'VAV-PW-01'!AE14</f>
        <v>0</v>
      </c>
      <c r="R13" s="668"/>
      <c r="S13" s="668"/>
      <c r="T13" s="750" t="s">
        <v>82</v>
      </c>
      <c r="U13" s="668"/>
      <c r="V13" s="668"/>
      <c r="W13" s="750" t="s">
        <v>82</v>
      </c>
      <c r="X13" s="668"/>
      <c r="Y13" s="668"/>
      <c r="Z13" s="668">
        <f>'VAV-PW-01'!Z15</f>
        <v>240</v>
      </c>
      <c r="AA13" s="668"/>
      <c r="AB13" s="668"/>
      <c r="AC13" s="668">
        <f>'VAV-PW-01'!AE15</f>
        <v>0</v>
      </c>
      <c r="AD13" s="668"/>
      <c r="AE13" s="668"/>
      <c r="AF13" s="398">
        <f>'VAV-PW-01'!G20</f>
        <v>0</v>
      </c>
      <c r="AG13" s="86"/>
      <c r="AH13" s="86"/>
      <c r="AI13" s="86"/>
      <c r="AJ13" s="668">
        <f>'VAV-PW-01'!G13</f>
        <v>0</v>
      </c>
      <c r="AK13" s="86"/>
      <c r="AL13" s="86"/>
      <c r="AM13" s="86">
        <f>'VAV-PW-01'!G19</f>
        <v>0</v>
      </c>
      <c r="AN13" s="86"/>
      <c r="AO13" s="86"/>
      <c r="AP13" s="86"/>
      <c r="AQ13" s="86"/>
      <c r="AR13" s="86"/>
      <c r="AS13" s="68"/>
      <c r="AT13" s="68"/>
      <c r="AU13" s="68"/>
      <c r="AV13" s="69"/>
      <c r="AW13" s="17"/>
      <c r="AX13" s="28"/>
      <c r="AY13" s="29"/>
      <c r="AZ13" s="29"/>
      <c r="BA13" s="29"/>
      <c r="BB13" s="30"/>
      <c r="BC13" s="31"/>
      <c r="BD13" s="29"/>
      <c r="BE13" s="29"/>
      <c r="BF13" s="29"/>
      <c r="BG13" s="30"/>
      <c r="BH13" s="31"/>
      <c r="BI13" s="29"/>
      <c r="BJ13" s="29"/>
      <c r="BK13" s="29"/>
      <c r="BL13" s="32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</row>
    <row r="14" spans="1:84" ht="12" customHeight="1" x14ac:dyDescent="0.25">
      <c r="A14" s="745" t="str">
        <f>'VAV-PW-02'!G12</f>
        <v>VAV-PW-02</v>
      </c>
      <c r="B14" s="86"/>
      <c r="C14" s="86"/>
      <c r="D14" s="86"/>
      <c r="E14" s="86"/>
      <c r="F14" s="86"/>
      <c r="G14" s="86"/>
      <c r="H14" s="668">
        <f>'VAV-PW-02'!Z13</f>
        <v>300</v>
      </c>
      <c r="I14" s="668"/>
      <c r="J14" s="668"/>
      <c r="K14" s="668" t="str">
        <f>'VAV-PW-02'!AE13</f>
        <v/>
      </c>
      <c r="L14" s="668"/>
      <c r="M14" s="668"/>
      <c r="N14" s="668">
        <f>'VAV-PW-02'!Z14</f>
        <v>180</v>
      </c>
      <c r="O14" s="668"/>
      <c r="P14" s="668"/>
      <c r="Q14" s="668">
        <f>'VAV-PW-02'!AE14</f>
        <v>0</v>
      </c>
      <c r="R14" s="668"/>
      <c r="S14" s="668"/>
      <c r="T14" s="750" t="s">
        <v>82</v>
      </c>
      <c r="U14" s="668"/>
      <c r="V14" s="668"/>
      <c r="W14" s="750" t="s">
        <v>82</v>
      </c>
      <c r="X14" s="668"/>
      <c r="Y14" s="668"/>
      <c r="Z14" s="668">
        <f>'VAV-PW-02'!Z15</f>
        <v>180</v>
      </c>
      <c r="AA14" s="668"/>
      <c r="AB14" s="668"/>
      <c r="AC14" s="668">
        <f>'VAV-PW-02'!AE15</f>
        <v>0</v>
      </c>
      <c r="AD14" s="668"/>
      <c r="AE14" s="668"/>
      <c r="AF14" s="398">
        <f>'VAV-PW-02'!G20</f>
        <v>0</v>
      </c>
      <c r="AG14" s="86"/>
      <c r="AH14" s="86"/>
      <c r="AI14" s="86"/>
      <c r="AJ14" s="668">
        <f>'VAV-PW-02'!G13</f>
        <v>0</v>
      </c>
      <c r="AK14" s="86"/>
      <c r="AL14" s="86"/>
      <c r="AM14" s="86">
        <f>'VAV-PW-02'!G19</f>
        <v>0</v>
      </c>
      <c r="AN14" s="86"/>
      <c r="AO14" s="86"/>
      <c r="AP14" s="86"/>
      <c r="AQ14" s="86"/>
      <c r="AR14" s="86"/>
      <c r="AS14" s="68"/>
      <c r="AT14" s="68"/>
      <c r="AU14" s="68"/>
      <c r="AV14" s="69"/>
      <c r="AW14" s="17"/>
      <c r="AX14" s="28"/>
      <c r="AY14" s="29"/>
      <c r="AZ14" s="29"/>
      <c r="BA14" s="29"/>
      <c r="BB14" s="30"/>
      <c r="BC14" s="31"/>
      <c r="BD14" s="29"/>
      <c r="BE14" s="29"/>
      <c r="BF14" s="29"/>
      <c r="BG14" s="30"/>
      <c r="BH14" s="31"/>
      <c r="BI14" s="29"/>
      <c r="BJ14" s="29"/>
      <c r="BK14" s="29"/>
      <c r="BL14" s="32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</row>
    <row r="15" spans="1:84" s="362" customFormat="1" ht="12" customHeight="1" thickBot="1" x14ac:dyDescent="0.3">
      <c r="A15" s="745" t="str">
        <f>'VAV-PW-03'!G12</f>
        <v>VAV-PW-03</v>
      </c>
      <c r="B15" s="86"/>
      <c r="C15" s="86"/>
      <c r="D15" s="86"/>
      <c r="E15" s="86"/>
      <c r="F15" s="86"/>
      <c r="G15" s="86"/>
      <c r="H15" s="668">
        <f>'VAV-PW-03'!Z13</f>
        <v>430</v>
      </c>
      <c r="I15" s="668"/>
      <c r="J15" s="668"/>
      <c r="K15" s="668" t="str">
        <f>'VAV-PW-03'!AE13</f>
        <v/>
      </c>
      <c r="L15" s="668"/>
      <c r="M15" s="668"/>
      <c r="N15" s="668">
        <f>'VAV-PW-03'!Z14</f>
        <v>260</v>
      </c>
      <c r="O15" s="668"/>
      <c r="P15" s="668"/>
      <c r="Q15" s="668">
        <f>'VAV-PW-03'!AE14</f>
        <v>0</v>
      </c>
      <c r="R15" s="668"/>
      <c r="S15" s="668"/>
      <c r="T15" s="750" t="s">
        <v>82</v>
      </c>
      <c r="U15" s="668"/>
      <c r="V15" s="668"/>
      <c r="W15" s="750" t="s">
        <v>82</v>
      </c>
      <c r="X15" s="668"/>
      <c r="Y15" s="668"/>
      <c r="Z15" s="668">
        <f>'VAV-PW-03'!Z15</f>
        <v>260</v>
      </c>
      <c r="AA15" s="668"/>
      <c r="AB15" s="668"/>
      <c r="AC15" s="668">
        <f>'VAV-PW-03'!AE15</f>
        <v>0</v>
      </c>
      <c r="AD15" s="668"/>
      <c r="AE15" s="668"/>
      <c r="AF15" s="398">
        <f>'VAV-PW-03'!G20</f>
        <v>0</v>
      </c>
      <c r="AG15" s="86"/>
      <c r="AH15" s="86"/>
      <c r="AI15" s="86"/>
      <c r="AJ15" s="668">
        <f>'VAV-PW-03'!G13</f>
        <v>8</v>
      </c>
      <c r="AK15" s="86"/>
      <c r="AL15" s="86"/>
      <c r="AM15" s="86">
        <f>'VAV-PW-03'!G19</f>
        <v>0</v>
      </c>
      <c r="AN15" s="86"/>
      <c r="AO15" s="86"/>
      <c r="AP15" s="86"/>
      <c r="AQ15" s="86"/>
      <c r="AR15" s="86"/>
      <c r="AS15" s="68"/>
      <c r="AT15" s="68"/>
      <c r="AU15" s="68"/>
      <c r="AV15" s="69"/>
      <c r="AW15" s="17"/>
      <c r="AX15" s="36"/>
      <c r="AY15" s="37"/>
      <c r="AZ15" s="37"/>
      <c r="BA15" s="37"/>
      <c r="BB15" s="38"/>
      <c r="BC15" s="39"/>
      <c r="BD15" s="37"/>
      <c r="BE15" s="37"/>
      <c r="BF15" s="37"/>
      <c r="BG15" s="38"/>
      <c r="BH15" s="39"/>
      <c r="BI15" s="37"/>
      <c r="BJ15" s="37"/>
      <c r="BK15" s="37"/>
      <c r="BL15" s="40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4" ht="12" customHeight="1" x14ac:dyDescent="0.25">
      <c r="A16" s="745" t="str">
        <f>'VAV-PW-04'!G12</f>
        <v>VAV-PW-04</v>
      </c>
      <c r="B16" s="86"/>
      <c r="C16" s="86"/>
      <c r="D16" s="86"/>
      <c r="E16" s="86"/>
      <c r="F16" s="86"/>
      <c r="G16" s="86"/>
      <c r="H16" s="668">
        <f>'VAV-PW-04'!Z13</f>
        <v>430</v>
      </c>
      <c r="I16" s="668"/>
      <c r="J16" s="668"/>
      <c r="K16" s="668" t="str">
        <f>'VAV-PW-04'!AE13</f>
        <v/>
      </c>
      <c r="L16" s="668"/>
      <c r="M16" s="668"/>
      <c r="N16" s="668">
        <f>'VAV-PW-04'!Z14</f>
        <v>260</v>
      </c>
      <c r="O16" s="668"/>
      <c r="P16" s="668"/>
      <c r="Q16" s="668">
        <f>'VAV-PW-04'!AE14</f>
        <v>0</v>
      </c>
      <c r="R16" s="668"/>
      <c r="S16" s="668"/>
      <c r="T16" s="750" t="s">
        <v>82</v>
      </c>
      <c r="U16" s="668"/>
      <c r="V16" s="668"/>
      <c r="W16" s="750" t="s">
        <v>82</v>
      </c>
      <c r="X16" s="668"/>
      <c r="Y16" s="668"/>
      <c r="Z16" s="668">
        <f>'VAV-PW-04'!Z15</f>
        <v>260</v>
      </c>
      <c r="AA16" s="668"/>
      <c r="AB16" s="668"/>
      <c r="AC16" s="668">
        <f>'VAV-PW-04'!AE15</f>
        <v>0</v>
      </c>
      <c r="AD16" s="668"/>
      <c r="AE16" s="668"/>
      <c r="AF16" s="398">
        <f>'VAV-PW-04'!G20</f>
        <v>0</v>
      </c>
      <c r="AG16" s="86"/>
      <c r="AH16" s="86"/>
      <c r="AI16" s="86"/>
      <c r="AJ16" s="668">
        <f>'VAV-PW-04'!G13</f>
        <v>8</v>
      </c>
      <c r="AK16" s="86"/>
      <c r="AL16" s="86"/>
      <c r="AM16" s="86">
        <f>'VAV-PW-04'!G19</f>
        <v>0</v>
      </c>
      <c r="AN16" s="86"/>
      <c r="AO16" s="86"/>
      <c r="AP16" s="86"/>
      <c r="AQ16" s="86"/>
      <c r="AR16" s="86"/>
      <c r="AS16" s="68"/>
      <c r="AT16" s="68"/>
      <c r="AU16" s="68"/>
      <c r="AV16" s="69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</row>
    <row r="17" spans="1:84" ht="12" customHeight="1" x14ac:dyDescent="0.25">
      <c r="A17" s="745" t="str">
        <f>'VAV-PW-05'!G12</f>
        <v>VAV-PW-05</v>
      </c>
      <c r="B17" s="86"/>
      <c r="C17" s="86"/>
      <c r="D17" s="86"/>
      <c r="E17" s="86"/>
      <c r="F17" s="86"/>
      <c r="G17" s="86"/>
      <c r="H17" s="668">
        <f>'VAV-PW-05'!Z13</f>
        <v>400</v>
      </c>
      <c r="I17" s="668"/>
      <c r="J17" s="668"/>
      <c r="K17" s="668" t="str">
        <f>'VAV-PW-05'!AE13</f>
        <v/>
      </c>
      <c r="L17" s="668"/>
      <c r="M17" s="668"/>
      <c r="N17" s="668">
        <f>'VAV-PW-05'!Z14</f>
        <v>240</v>
      </c>
      <c r="O17" s="668"/>
      <c r="P17" s="668"/>
      <c r="Q17" s="668">
        <f>'VAV-PW-05'!AE14</f>
        <v>0</v>
      </c>
      <c r="R17" s="668"/>
      <c r="S17" s="668"/>
      <c r="T17" s="750" t="s">
        <v>82</v>
      </c>
      <c r="U17" s="668"/>
      <c r="V17" s="668"/>
      <c r="W17" s="750" t="s">
        <v>82</v>
      </c>
      <c r="X17" s="668"/>
      <c r="Y17" s="668"/>
      <c r="Z17" s="668">
        <f>'VAV-PW-05'!Z15</f>
        <v>240</v>
      </c>
      <c r="AA17" s="668"/>
      <c r="AB17" s="668"/>
      <c r="AC17" s="668">
        <f>'VAV-PW-05'!AE15</f>
        <v>0</v>
      </c>
      <c r="AD17" s="668"/>
      <c r="AE17" s="668"/>
      <c r="AF17" s="398">
        <f>'VAV-PW-05'!G20</f>
        <v>0</v>
      </c>
      <c r="AG17" s="86"/>
      <c r="AH17" s="86"/>
      <c r="AI17" s="86"/>
      <c r="AJ17" s="668">
        <f>'VAV-PW-05'!G13</f>
        <v>0</v>
      </c>
      <c r="AK17" s="86"/>
      <c r="AL17" s="86"/>
      <c r="AM17" s="86">
        <f>'VAV-PW-05'!G19</f>
        <v>0</v>
      </c>
      <c r="AN17" s="86"/>
      <c r="AO17" s="86"/>
      <c r="AP17" s="86"/>
      <c r="AQ17" s="86"/>
      <c r="AR17" s="86"/>
      <c r="AS17" s="68"/>
      <c r="AT17" s="68"/>
      <c r="AU17" s="68"/>
      <c r="AV17" s="69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</row>
    <row r="18" spans="1:84" ht="12" customHeight="1" x14ac:dyDescent="0.25">
      <c r="A18" s="745" t="str">
        <f>'VAV-PW-06'!G12</f>
        <v>VAV-PW-06</v>
      </c>
      <c r="B18" s="86"/>
      <c r="C18" s="86"/>
      <c r="D18" s="86"/>
      <c r="E18" s="86"/>
      <c r="F18" s="86"/>
      <c r="G18" s="86"/>
      <c r="H18" s="668">
        <f>'VAV-PW-06'!Z13</f>
        <v>300</v>
      </c>
      <c r="I18" s="668"/>
      <c r="J18" s="668"/>
      <c r="K18" s="668" t="str">
        <f>'VAV-PW-06'!AE13</f>
        <v/>
      </c>
      <c r="L18" s="668"/>
      <c r="M18" s="668"/>
      <c r="N18" s="668">
        <f>'VAV-PW-06'!Z14</f>
        <v>180</v>
      </c>
      <c r="O18" s="668"/>
      <c r="P18" s="668"/>
      <c r="Q18" s="668">
        <f>'VAV-PW-06'!AE14</f>
        <v>0</v>
      </c>
      <c r="R18" s="668"/>
      <c r="S18" s="668"/>
      <c r="T18" s="750" t="s">
        <v>82</v>
      </c>
      <c r="U18" s="668"/>
      <c r="V18" s="668"/>
      <c r="W18" s="750" t="s">
        <v>82</v>
      </c>
      <c r="X18" s="668"/>
      <c r="Y18" s="668"/>
      <c r="Z18" s="668">
        <f>'VAV-PW-06'!Z15</f>
        <v>180</v>
      </c>
      <c r="AA18" s="668"/>
      <c r="AB18" s="668"/>
      <c r="AC18" s="668">
        <f>'VAV-PW-06'!AE15</f>
        <v>0</v>
      </c>
      <c r="AD18" s="668"/>
      <c r="AE18" s="668"/>
      <c r="AF18" s="398">
        <f>'VAV-PW-06'!G20</f>
        <v>0</v>
      </c>
      <c r="AG18" s="86"/>
      <c r="AH18" s="86"/>
      <c r="AI18" s="86"/>
      <c r="AJ18" s="668">
        <f>'VAV-PW-06'!G13</f>
        <v>0</v>
      </c>
      <c r="AK18" s="86"/>
      <c r="AL18" s="86"/>
      <c r="AM18" s="86">
        <f>'VAV-PW-06'!G19</f>
        <v>0</v>
      </c>
      <c r="AN18" s="86"/>
      <c r="AO18" s="86"/>
      <c r="AP18" s="86"/>
      <c r="AQ18" s="86"/>
      <c r="AR18" s="86"/>
      <c r="AS18" s="68"/>
      <c r="AT18" s="68"/>
      <c r="AU18" s="68"/>
      <c r="AV18" s="69"/>
      <c r="AW18" s="17"/>
      <c r="AX18" s="746"/>
      <c r="AY18" s="746"/>
      <c r="AZ18" s="746"/>
      <c r="BA18" s="746"/>
      <c r="BB18" s="746"/>
      <c r="BC18" s="746"/>
      <c r="BD18" s="746"/>
      <c r="BE18" s="746"/>
      <c r="BF18" s="746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</row>
    <row r="19" spans="1:84" ht="12" customHeight="1" x14ac:dyDescent="0.25">
      <c r="A19" s="745" t="str">
        <f>'VAV-PW-13'!G12</f>
        <v>VAV-PW-13</v>
      </c>
      <c r="B19" s="86"/>
      <c r="C19" s="86"/>
      <c r="D19" s="86"/>
      <c r="E19" s="86"/>
      <c r="F19" s="86"/>
      <c r="G19" s="86"/>
      <c r="H19" s="668">
        <f>'VAV-PW-13'!Z13</f>
        <v>300</v>
      </c>
      <c r="I19" s="668"/>
      <c r="J19" s="668"/>
      <c r="K19" s="668" t="str">
        <f>'VAV-PW-13'!AE13</f>
        <v/>
      </c>
      <c r="L19" s="668"/>
      <c r="M19" s="668"/>
      <c r="N19" s="668">
        <f>'VAV-PW-13'!Z14</f>
        <v>180</v>
      </c>
      <c r="O19" s="668"/>
      <c r="P19" s="668"/>
      <c r="Q19" s="668">
        <f>'VAV-PW-13'!AE14</f>
        <v>0</v>
      </c>
      <c r="R19" s="668"/>
      <c r="S19" s="668"/>
      <c r="T19" s="750" t="s">
        <v>82</v>
      </c>
      <c r="U19" s="668"/>
      <c r="V19" s="668"/>
      <c r="W19" s="750" t="s">
        <v>82</v>
      </c>
      <c r="X19" s="668"/>
      <c r="Y19" s="668"/>
      <c r="Z19" s="668">
        <f>'VAV-PW-13'!Z15</f>
        <v>180</v>
      </c>
      <c r="AA19" s="668"/>
      <c r="AB19" s="668"/>
      <c r="AC19" s="668">
        <f>'VAV-PW-13'!AE15</f>
        <v>0</v>
      </c>
      <c r="AD19" s="668"/>
      <c r="AE19" s="668"/>
      <c r="AF19" s="398">
        <f>'VAV-PW-13'!G20</f>
        <v>0</v>
      </c>
      <c r="AG19" s="86"/>
      <c r="AH19" s="86"/>
      <c r="AI19" s="86"/>
      <c r="AJ19" s="668">
        <f>'VAV-PW-13'!G13</f>
        <v>0</v>
      </c>
      <c r="AK19" s="86"/>
      <c r="AL19" s="86"/>
      <c r="AM19" s="86">
        <f>'VAV-PW-13'!G19</f>
        <v>0</v>
      </c>
      <c r="AN19" s="86"/>
      <c r="AO19" s="86"/>
      <c r="AP19" s="86"/>
      <c r="AQ19" s="86"/>
      <c r="AR19" s="86"/>
      <c r="AS19" s="68"/>
      <c r="AT19" s="68"/>
      <c r="AU19" s="68"/>
      <c r="AV19" s="69"/>
      <c r="AW19" s="17"/>
      <c r="AX19" s="746"/>
      <c r="AY19" s="746"/>
      <c r="AZ19" s="746"/>
      <c r="BA19" s="746"/>
      <c r="BB19" s="746"/>
      <c r="BC19" s="746"/>
      <c r="BD19" s="746"/>
      <c r="BE19" s="746"/>
      <c r="BF19" s="746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</row>
    <row r="20" spans="1:84" ht="12" customHeight="1" x14ac:dyDescent="0.25">
      <c r="A20" s="745" t="str">
        <f>'VAV-PW-14'!G12</f>
        <v>VAV-PW-14</v>
      </c>
      <c r="B20" s="86"/>
      <c r="C20" s="86"/>
      <c r="D20" s="86"/>
      <c r="E20" s="86"/>
      <c r="F20" s="86"/>
      <c r="G20" s="86"/>
      <c r="H20" s="668">
        <f>'VAV-PW-14'!Z13</f>
        <v>350</v>
      </c>
      <c r="I20" s="668"/>
      <c r="J20" s="668"/>
      <c r="K20" s="668" t="str">
        <f>'VAV-PW-14'!AE13</f>
        <v/>
      </c>
      <c r="L20" s="668"/>
      <c r="M20" s="668"/>
      <c r="N20" s="668">
        <f>'VAV-PW-14'!Z14</f>
        <v>210</v>
      </c>
      <c r="O20" s="668"/>
      <c r="P20" s="668"/>
      <c r="Q20" s="668">
        <f>'VAV-PW-14'!AE14</f>
        <v>0</v>
      </c>
      <c r="R20" s="668"/>
      <c r="S20" s="668"/>
      <c r="T20" s="750" t="s">
        <v>82</v>
      </c>
      <c r="U20" s="668"/>
      <c r="V20" s="668"/>
      <c r="W20" s="750" t="s">
        <v>82</v>
      </c>
      <c r="X20" s="668"/>
      <c r="Y20" s="668"/>
      <c r="Z20" s="668">
        <f>'VAV-PW-14'!Z15</f>
        <v>210</v>
      </c>
      <c r="AA20" s="668"/>
      <c r="AB20" s="668"/>
      <c r="AC20" s="668">
        <f>'VAV-PW-14'!AE15</f>
        <v>0</v>
      </c>
      <c r="AD20" s="668"/>
      <c r="AE20" s="668"/>
      <c r="AF20" s="398">
        <f>'VAV-PW-14'!G20</f>
        <v>0</v>
      </c>
      <c r="AG20" s="86"/>
      <c r="AH20" s="86"/>
      <c r="AI20" s="86"/>
      <c r="AJ20" s="668">
        <f>'VAV-PW-14'!G13</f>
        <v>0</v>
      </c>
      <c r="AK20" s="86"/>
      <c r="AL20" s="86"/>
      <c r="AM20" s="86">
        <f>'VAV-PW-14'!G19</f>
        <v>0</v>
      </c>
      <c r="AN20" s="86"/>
      <c r="AO20" s="86"/>
      <c r="AP20" s="86"/>
      <c r="AQ20" s="86"/>
      <c r="AR20" s="86"/>
      <c r="AS20" s="68"/>
      <c r="AT20" s="68"/>
      <c r="AU20" s="68"/>
      <c r="AV20" s="69"/>
      <c r="AW20" s="17"/>
      <c r="AX20" s="17"/>
      <c r="AY20" s="17"/>
      <c r="AZ20" s="17"/>
      <c r="BA20" s="17"/>
      <c r="BB20" s="17"/>
      <c r="BC20" s="17"/>
      <c r="BD20" s="747"/>
      <c r="BE20" s="747"/>
      <c r="BF20" s="74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</row>
    <row r="21" spans="1:84" ht="12" customHeight="1" x14ac:dyDescent="0.25">
      <c r="A21" s="745" t="str">
        <f>'VAV-PW-15'!G12</f>
        <v>VAV-PW-15</v>
      </c>
      <c r="B21" s="86"/>
      <c r="C21" s="86"/>
      <c r="D21" s="86"/>
      <c r="E21" s="86"/>
      <c r="F21" s="86"/>
      <c r="G21" s="86"/>
      <c r="H21" s="668">
        <f>'VAV-PW-15'!Z13</f>
        <v>300</v>
      </c>
      <c r="I21" s="668"/>
      <c r="J21" s="668"/>
      <c r="K21" s="668" t="str">
        <f>'VAV-PW-15'!AE13</f>
        <v/>
      </c>
      <c r="L21" s="668"/>
      <c r="M21" s="668"/>
      <c r="N21" s="668">
        <f>'VAV-PW-15'!Z14</f>
        <v>180</v>
      </c>
      <c r="O21" s="668"/>
      <c r="P21" s="668"/>
      <c r="Q21" s="668">
        <f>'VAV-PW-15'!AE14</f>
        <v>0</v>
      </c>
      <c r="R21" s="668"/>
      <c r="S21" s="668"/>
      <c r="T21" s="750" t="s">
        <v>82</v>
      </c>
      <c r="U21" s="668"/>
      <c r="V21" s="668"/>
      <c r="W21" s="750" t="s">
        <v>82</v>
      </c>
      <c r="X21" s="668"/>
      <c r="Y21" s="668"/>
      <c r="Z21" s="668">
        <f>'VAV-PW-15'!Z15</f>
        <v>180</v>
      </c>
      <c r="AA21" s="668"/>
      <c r="AB21" s="668"/>
      <c r="AC21" s="668">
        <f>'VAV-PW-15'!AE15</f>
        <v>0</v>
      </c>
      <c r="AD21" s="668"/>
      <c r="AE21" s="668"/>
      <c r="AF21" s="398">
        <f>'VAV-PW-15'!G20</f>
        <v>0</v>
      </c>
      <c r="AG21" s="86"/>
      <c r="AH21" s="86"/>
      <c r="AI21" s="86"/>
      <c r="AJ21" s="668">
        <f>'VAV-PW-15'!G13</f>
        <v>0</v>
      </c>
      <c r="AK21" s="86"/>
      <c r="AL21" s="86"/>
      <c r="AM21" s="86">
        <f>'VAV-PW-15'!G19</f>
        <v>0</v>
      </c>
      <c r="AN21" s="86"/>
      <c r="AO21" s="86"/>
      <c r="AP21" s="86"/>
      <c r="AQ21" s="86"/>
      <c r="AR21" s="86"/>
      <c r="AS21" s="68"/>
      <c r="AT21" s="68"/>
      <c r="AU21" s="68"/>
      <c r="AV21" s="69"/>
      <c r="AW21" s="17"/>
      <c r="AX21" s="17"/>
      <c r="AY21" s="17"/>
      <c r="AZ21" s="17"/>
      <c r="BA21" s="17"/>
      <c r="BB21" s="17"/>
      <c r="BC21" s="17"/>
      <c r="BD21" s="748"/>
      <c r="BE21" s="748"/>
      <c r="BF21" s="748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</row>
    <row r="22" spans="1:84" ht="12" customHeight="1" x14ac:dyDescent="0.25">
      <c r="A22" s="745" t="str">
        <f>'VAV-PW-22'!G12</f>
        <v>VAV-PW-22</v>
      </c>
      <c r="B22" s="86"/>
      <c r="C22" s="86"/>
      <c r="D22" s="86"/>
      <c r="E22" s="86"/>
      <c r="F22" s="86"/>
      <c r="G22" s="86"/>
      <c r="H22" s="668">
        <f>'VAV-PW-22'!Z13</f>
        <v>100</v>
      </c>
      <c r="I22" s="668"/>
      <c r="J22" s="668"/>
      <c r="K22" s="668" t="str">
        <f>'VAV-PW-22'!AE13</f>
        <v/>
      </c>
      <c r="L22" s="668"/>
      <c r="M22" s="668"/>
      <c r="N22" s="668">
        <f>'VAV-PW-22'!Z14</f>
        <v>60</v>
      </c>
      <c r="O22" s="668"/>
      <c r="P22" s="668"/>
      <c r="Q22" s="668">
        <f>'VAV-PW-22'!AE14</f>
        <v>0</v>
      </c>
      <c r="R22" s="668"/>
      <c r="S22" s="668"/>
      <c r="T22" s="750" t="s">
        <v>82</v>
      </c>
      <c r="U22" s="668"/>
      <c r="V22" s="668"/>
      <c r="W22" s="750" t="s">
        <v>82</v>
      </c>
      <c r="X22" s="668"/>
      <c r="Y22" s="668"/>
      <c r="Z22" s="668" t="str">
        <f>'VAV-PW-22'!Z15</f>
        <v>---</v>
      </c>
      <c r="AA22" s="668"/>
      <c r="AB22" s="668"/>
      <c r="AC22" s="668">
        <f>'VAV-PW-22'!AE15</f>
        <v>0</v>
      </c>
      <c r="AD22" s="668"/>
      <c r="AE22" s="668"/>
      <c r="AF22" s="398">
        <f>'VAV-PW-22'!G20</f>
        <v>0</v>
      </c>
      <c r="AG22" s="86"/>
      <c r="AH22" s="86"/>
      <c r="AI22" s="86"/>
      <c r="AJ22" s="668">
        <f>'VAV-PW-22'!G13</f>
        <v>6</v>
      </c>
      <c r="AK22" s="86"/>
      <c r="AL22" s="86"/>
      <c r="AM22" s="86">
        <f>'VAV-PW-22'!G19</f>
        <v>0</v>
      </c>
      <c r="AN22" s="86"/>
      <c r="AO22" s="86"/>
      <c r="AP22" s="86"/>
      <c r="AQ22" s="86"/>
      <c r="AR22" s="86"/>
      <c r="AS22" s="68"/>
      <c r="AT22" s="68"/>
      <c r="AU22" s="68"/>
      <c r="AV22" s="69"/>
      <c r="AW22" s="17"/>
      <c r="AX22" s="17"/>
      <c r="AY22" s="17"/>
      <c r="AZ22" s="17"/>
      <c r="BA22" s="17"/>
      <c r="BB22" s="17"/>
      <c r="BC22" s="17"/>
      <c r="BD22" s="749"/>
      <c r="BE22" s="749"/>
      <c r="BF22" s="749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4" ht="12" customHeight="1" x14ac:dyDescent="0.25">
      <c r="A23" s="745" t="str">
        <f>'VAV-PW-23'!G12</f>
        <v>VAV-PW-23</v>
      </c>
      <c r="B23" s="86"/>
      <c r="C23" s="86"/>
      <c r="D23" s="86"/>
      <c r="E23" s="86"/>
      <c r="F23" s="86"/>
      <c r="G23" s="86"/>
      <c r="H23" s="668">
        <f>'VAV-PW-23'!Z13</f>
        <v>325</v>
      </c>
      <c r="I23" s="668"/>
      <c r="J23" s="668"/>
      <c r="K23" s="668" t="str">
        <f>'VAV-PW-23'!AE13</f>
        <v/>
      </c>
      <c r="L23" s="668"/>
      <c r="M23" s="668"/>
      <c r="N23" s="668">
        <f>'VAV-PW-23'!Z14</f>
        <v>200</v>
      </c>
      <c r="O23" s="668"/>
      <c r="P23" s="668"/>
      <c r="Q23" s="668">
        <f>'VAV-PW-23'!AE14</f>
        <v>0</v>
      </c>
      <c r="R23" s="668"/>
      <c r="S23" s="668"/>
      <c r="T23" s="750" t="s">
        <v>82</v>
      </c>
      <c r="U23" s="668"/>
      <c r="V23" s="668"/>
      <c r="W23" s="750" t="s">
        <v>82</v>
      </c>
      <c r="X23" s="668"/>
      <c r="Y23" s="668"/>
      <c r="Z23" s="668">
        <f>'VAV-PW-23'!Z15</f>
        <v>200</v>
      </c>
      <c r="AA23" s="668"/>
      <c r="AB23" s="668"/>
      <c r="AC23" s="668">
        <f>'VAV-PW-23'!AE15</f>
        <v>0</v>
      </c>
      <c r="AD23" s="668"/>
      <c r="AE23" s="668"/>
      <c r="AF23" s="398">
        <f>'VAV-PW-23'!G20</f>
        <v>0</v>
      </c>
      <c r="AG23" s="86"/>
      <c r="AH23" s="86"/>
      <c r="AI23" s="86"/>
      <c r="AJ23" s="668">
        <f>'VAV-PW-23'!G13</f>
        <v>6</v>
      </c>
      <c r="AK23" s="86"/>
      <c r="AL23" s="86"/>
      <c r="AM23" s="86">
        <f>'VAV-PW-23'!G19</f>
        <v>0</v>
      </c>
      <c r="AN23" s="86"/>
      <c r="AO23" s="86"/>
      <c r="AP23" s="86"/>
      <c r="AQ23" s="86"/>
      <c r="AR23" s="86"/>
      <c r="AS23" s="68"/>
      <c r="AT23" s="68"/>
      <c r="AU23" s="68"/>
      <c r="AV23" s="69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4" ht="12" customHeight="1" x14ac:dyDescent="0.25">
      <c r="A24" s="745" t="str">
        <f>'VAV-PW-24'!G12</f>
        <v>VAV-PW-24</v>
      </c>
      <c r="B24" s="86"/>
      <c r="C24" s="86"/>
      <c r="D24" s="86"/>
      <c r="E24" s="86"/>
      <c r="F24" s="86"/>
      <c r="G24" s="86"/>
      <c r="H24" s="668">
        <f>'VAV-PW-24'!Z13</f>
        <v>200</v>
      </c>
      <c r="I24" s="668"/>
      <c r="J24" s="668"/>
      <c r="K24" s="668" t="str">
        <f>'VAV-PW-24'!AE13</f>
        <v/>
      </c>
      <c r="L24" s="668"/>
      <c r="M24" s="668"/>
      <c r="N24" s="668">
        <f>'VAV-PW-24'!Z14</f>
        <v>120</v>
      </c>
      <c r="O24" s="668"/>
      <c r="P24" s="668"/>
      <c r="Q24" s="668">
        <f>'VAV-PW-24'!AE14</f>
        <v>0</v>
      </c>
      <c r="R24" s="668"/>
      <c r="S24" s="668"/>
      <c r="T24" s="750" t="s">
        <v>82</v>
      </c>
      <c r="U24" s="668"/>
      <c r="V24" s="668"/>
      <c r="W24" s="750" t="s">
        <v>82</v>
      </c>
      <c r="X24" s="668"/>
      <c r="Y24" s="668"/>
      <c r="Z24" s="668">
        <f>'VAV-PW-24'!Z15</f>
        <v>120</v>
      </c>
      <c r="AA24" s="668"/>
      <c r="AB24" s="668"/>
      <c r="AC24" s="668">
        <f>'VAV-PW-24'!AE15</f>
        <v>0</v>
      </c>
      <c r="AD24" s="668"/>
      <c r="AE24" s="668"/>
      <c r="AF24" s="398">
        <f>'VAV-PW-24'!G20</f>
        <v>0</v>
      </c>
      <c r="AG24" s="86"/>
      <c r="AH24" s="86"/>
      <c r="AI24" s="86"/>
      <c r="AJ24" s="668">
        <f>'VAV-PW-24'!G13</f>
        <v>6</v>
      </c>
      <c r="AK24" s="86"/>
      <c r="AL24" s="86"/>
      <c r="AM24" s="86">
        <f>'VAV-PW-24'!G19</f>
        <v>0</v>
      </c>
      <c r="AN24" s="86"/>
      <c r="AO24" s="86"/>
      <c r="AP24" s="86"/>
      <c r="AQ24" s="86"/>
      <c r="AR24" s="86"/>
      <c r="AS24" s="68"/>
      <c r="AT24" s="68"/>
      <c r="AU24" s="68"/>
      <c r="AV24" s="69"/>
      <c r="AW24" s="17"/>
      <c r="AX24" s="746"/>
      <c r="AY24" s="746"/>
      <c r="AZ24" s="746"/>
      <c r="BA24" s="746"/>
      <c r="BB24" s="746"/>
      <c r="BC24" s="746"/>
      <c r="BD24" s="746"/>
      <c r="BE24" s="746"/>
      <c r="BF24" s="746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4" ht="12" customHeight="1" x14ac:dyDescent="0.25">
      <c r="A25" s="745"/>
      <c r="B25" s="86"/>
      <c r="C25" s="86"/>
      <c r="D25" s="86"/>
      <c r="E25" s="86"/>
      <c r="F25" s="86"/>
      <c r="G25" s="86"/>
      <c r="H25" s="668"/>
      <c r="I25" s="668"/>
      <c r="J25" s="668"/>
      <c r="K25" s="668"/>
      <c r="L25" s="668"/>
      <c r="M25" s="668"/>
      <c r="N25" s="668"/>
      <c r="O25" s="668"/>
      <c r="P25" s="668"/>
      <c r="Q25" s="668"/>
      <c r="R25" s="668"/>
      <c r="S25" s="668"/>
      <c r="T25" s="668"/>
      <c r="U25" s="668"/>
      <c r="V25" s="668"/>
      <c r="W25" s="668"/>
      <c r="X25" s="668"/>
      <c r="Y25" s="668"/>
      <c r="Z25" s="668"/>
      <c r="AA25" s="668"/>
      <c r="AB25" s="668"/>
      <c r="AC25" s="668"/>
      <c r="AD25" s="668"/>
      <c r="AE25" s="668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68"/>
      <c r="AT25" s="68"/>
      <c r="AU25" s="68"/>
      <c r="AV25" s="69"/>
      <c r="AW25" s="17"/>
      <c r="AX25" s="746"/>
      <c r="AY25" s="746"/>
      <c r="AZ25" s="746"/>
      <c r="BA25" s="746"/>
      <c r="BB25" s="746"/>
      <c r="BC25" s="746"/>
      <c r="BD25" s="746"/>
      <c r="BE25" s="746"/>
      <c r="BF25" s="746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</row>
    <row r="26" spans="1:84" ht="12" customHeight="1" x14ac:dyDescent="0.25">
      <c r="A26" s="745"/>
      <c r="B26" s="86"/>
      <c r="C26" s="86"/>
      <c r="D26" s="86"/>
      <c r="E26" s="86"/>
      <c r="F26" s="86"/>
      <c r="G26" s="86"/>
      <c r="H26" s="668"/>
      <c r="I26" s="668"/>
      <c r="J26" s="668"/>
      <c r="K26" s="668"/>
      <c r="L26" s="668"/>
      <c r="M26" s="668"/>
      <c r="N26" s="668"/>
      <c r="O26" s="668"/>
      <c r="P26" s="668"/>
      <c r="Q26" s="668"/>
      <c r="R26" s="668"/>
      <c r="S26" s="668"/>
      <c r="T26" s="668"/>
      <c r="U26" s="668"/>
      <c r="V26" s="668"/>
      <c r="W26" s="668"/>
      <c r="X26" s="668"/>
      <c r="Y26" s="668"/>
      <c r="Z26" s="668"/>
      <c r="AA26" s="668"/>
      <c r="AB26" s="668"/>
      <c r="AC26" s="668"/>
      <c r="AD26" s="668"/>
      <c r="AE26" s="668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68"/>
      <c r="AT26" s="68"/>
      <c r="AU26" s="68"/>
      <c r="AV26" s="69"/>
      <c r="AW26" s="17"/>
      <c r="AX26" s="17"/>
      <c r="AY26" s="17"/>
      <c r="AZ26" s="17"/>
      <c r="BA26" s="17"/>
      <c r="BB26" s="17"/>
      <c r="BC26" s="17"/>
      <c r="BD26" s="747"/>
      <c r="BE26" s="747"/>
      <c r="BF26" s="74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</row>
    <row r="27" spans="1:84" ht="12" customHeight="1" x14ac:dyDescent="0.25">
      <c r="A27" s="745"/>
      <c r="B27" s="86"/>
      <c r="C27" s="86"/>
      <c r="D27" s="86"/>
      <c r="E27" s="86"/>
      <c r="F27" s="86"/>
      <c r="G27" s="86"/>
      <c r="H27" s="668"/>
      <c r="I27" s="668"/>
      <c r="J27" s="668"/>
      <c r="K27" s="668"/>
      <c r="L27" s="668"/>
      <c r="M27" s="668"/>
      <c r="N27" s="668"/>
      <c r="O27" s="668"/>
      <c r="P27" s="668"/>
      <c r="Q27" s="668"/>
      <c r="R27" s="668"/>
      <c r="S27" s="668"/>
      <c r="T27" s="668"/>
      <c r="U27" s="668"/>
      <c r="V27" s="668"/>
      <c r="W27" s="668"/>
      <c r="X27" s="668"/>
      <c r="Y27" s="668"/>
      <c r="Z27" s="668"/>
      <c r="AA27" s="668"/>
      <c r="AB27" s="668"/>
      <c r="AC27" s="750"/>
      <c r="AD27" s="668"/>
      <c r="AE27" s="668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68"/>
      <c r="AT27" s="68"/>
      <c r="AU27" s="68"/>
      <c r="AV27" s="69"/>
      <c r="AW27" s="17"/>
      <c r="AX27" s="17"/>
      <c r="AY27" s="17"/>
      <c r="AZ27" s="17"/>
      <c r="BA27" s="17"/>
      <c r="BB27" s="17"/>
      <c r="BC27" s="17"/>
      <c r="BD27" s="748"/>
      <c r="BE27" s="748"/>
      <c r="BF27" s="748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</row>
    <row r="28" spans="1:84" ht="12" customHeight="1" x14ac:dyDescent="0.25">
      <c r="A28" s="745"/>
      <c r="B28" s="86"/>
      <c r="C28" s="86"/>
      <c r="D28" s="86"/>
      <c r="E28" s="86"/>
      <c r="F28" s="86"/>
      <c r="G28" s="86"/>
      <c r="H28" s="668"/>
      <c r="I28" s="668"/>
      <c r="J28" s="668"/>
      <c r="K28" s="668"/>
      <c r="L28" s="668"/>
      <c r="M28" s="668"/>
      <c r="N28" s="668"/>
      <c r="O28" s="668"/>
      <c r="P28" s="668"/>
      <c r="Q28" s="668"/>
      <c r="R28" s="668"/>
      <c r="S28" s="668"/>
      <c r="T28" s="668"/>
      <c r="U28" s="668"/>
      <c r="V28" s="668"/>
      <c r="W28" s="668"/>
      <c r="X28" s="668"/>
      <c r="Y28" s="668"/>
      <c r="Z28" s="668"/>
      <c r="AA28" s="668"/>
      <c r="AB28" s="668"/>
      <c r="AC28" s="668"/>
      <c r="AD28" s="668"/>
      <c r="AE28" s="668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68"/>
      <c r="AT28" s="68"/>
      <c r="AU28" s="68"/>
      <c r="AV28" s="69"/>
      <c r="AW28" s="17"/>
      <c r="AX28" s="17"/>
      <c r="AY28" s="17"/>
      <c r="AZ28" s="17"/>
      <c r="BA28" s="17"/>
      <c r="BB28" s="17"/>
      <c r="BC28" s="17"/>
      <c r="BD28" s="749"/>
      <c r="BE28" s="749"/>
      <c r="BF28" s="749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</row>
    <row r="29" spans="1:84" ht="12" customHeight="1" x14ac:dyDescent="0.25">
      <c r="A29" s="745"/>
      <c r="B29" s="86"/>
      <c r="C29" s="86"/>
      <c r="D29" s="86"/>
      <c r="E29" s="86"/>
      <c r="F29" s="86"/>
      <c r="G29" s="86"/>
      <c r="H29" s="668"/>
      <c r="I29" s="668"/>
      <c r="J29" s="668"/>
      <c r="K29" s="668"/>
      <c r="L29" s="668"/>
      <c r="M29" s="668"/>
      <c r="N29" s="668"/>
      <c r="O29" s="668"/>
      <c r="P29" s="668"/>
      <c r="Q29" s="668"/>
      <c r="R29" s="668"/>
      <c r="S29" s="668"/>
      <c r="T29" s="668"/>
      <c r="U29" s="668"/>
      <c r="V29" s="668"/>
      <c r="W29" s="668"/>
      <c r="X29" s="668"/>
      <c r="Y29" s="668"/>
      <c r="Z29" s="668"/>
      <c r="AA29" s="668"/>
      <c r="AB29" s="668"/>
      <c r="AC29" s="668"/>
      <c r="AD29" s="668"/>
      <c r="AE29" s="668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68"/>
      <c r="AT29" s="68"/>
      <c r="AU29" s="68"/>
      <c r="AV29" s="69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</row>
    <row r="30" spans="1:84" ht="12" customHeight="1" x14ac:dyDescent="0.25">
      <c r="A30" s="745"/>
      <c r="B30" s="86"/>
      <c r="C30" s="86"/>
      <c r="D30" s="86"/>
      <c r="E30" s="86"/>
      <c r="F30" s="86"/>
      <c r="G30" s="86"/>
      <c r="H30" s="668"/>
      <c r="I30" s="668"/>
      <c r="J30" s="668"/>
      <c r="K30" s="668"/>
      <c r="L30" s="668"/>
      <c r="M30" s="668"/>
      <c r="N30" s="668"/>
      <c r="O30" s="668"/>
      <c r="P30" s="668"/>
      <c r="Q30" s="668"/>
      <c r="R30" s="668"/>
      <c r="S30" s="668"/>
      <c r="T30" s="668"/>
      <c r="U30" s="668"/>
      <c r="V30" s="668"/>
      <c r="W30" s="668"/>
      <c r="X30" s="668"/>
      <c r="Y30" s="668"/>
      <c r="Z30" s="668"/>
      <c r="AA30" s="668"/>
      <c r="AB30" s="668"/>
      <c r="AC30" s="668"/>
      <c r="AD30" s="668"/>
      <c r="AE30" s="668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68"/>
      <c r="AT30" s="68"/>
      <c r="AU30" s="68"/>
      <c r="AV30" s="69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</row>
    <row r="31" spans="1:84" ht="12" customHeight="1" x14ac:dyDescent="0.25">
      <c r="A31" s="745"/>
      <c r="B31" s="86"/>
      <c r="C31" s="86"/>
      <c r="D31" s="86"/>
      <c r="E31" s="86"/>
      <c r="F31" s="86"/>
      <c r="G31" s="86"/>
      <c r="H31" s="668"/>
      <c r="I31" s="668"/>
      <c r="J31" s="668"/>
      <c r="K31" s="668"/>
      <c r="L31" s="668"/>
      <c r="M31" s="668"/>
      <c r="N31" s="668"/>
      <c r="O31" s="668"/>
      <c r="P31" s="668"/>
      <c r="Q31" s="668"/>
      <c r="R31" s="668"/>
      <c r="S31" s="668"/>
      <c r="T31" s="668"/>
      <c r="U31" s="668"/>
      <c r="V31" s="668"/>
      <c r="W31" s="668"/>
      <c r="X31" s="668"/>
      <c r="Y31" s="668"/>
      <c r="Z31" s="668"/>
      <c r="AA31" s="668"/>
      <c r="AB31" s="668"/>
      <c r="AC31" s="668"/>
      <c r="AD31" s="668"/>
      <c r="AE31" s="668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68"/>
      <c r="AT31" s="68"/>
      <c r="AU31" s="68"/>
      <c r="AV31" s="69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</row>
    <row r="32" spans="1:84" ht="12" customHeight="1" x14ac:dyDescent="0.25">
      <c r="A32" s="745"/>
      <c r="B32" s="86"/>
      <c r="C32" s="86"/>
      <c r="D32" s="86"/>
      <c r="E32" s="86"/>
      <c r="F32" s="86"/>
      <c r="G32" s="86"/>
      <c r="H32" s="668"/>
      <c r="I32" s="668"/>
      <c r="J32" s="668"/>
      <c r="K32" s="668"/>
      <c r="L32" s="668"/>
      <c r="M32" s="668"/>
      <c r="N32" s="668"/>
      <c r="O32" s="668"/>
      <c r="P32" s="668"/>
      <c r="Q32" s="668"/>
      <c r="R32" s="668"/>
      <c r="S32" s="668"/>
      <c r="T32" s="668"/>
      <c r="U32" s="668"/>
      <c r="V32" s="668"/>
      <c r="W32" s="668"/>
      <c r="X32" s="668"/>
      <c r="Y32" s="668"/>
      <c r="Z32" s="668"/>
      <c r="AA32" s="668"/>
      <c r="AB32" s="668"/>
      <c r="AC32" s="668"/>
      <c r="AD32" s="668"/>
      <c r="AE32" s="668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68"/>
      <c r="AT32" s="68"/>
      <c r="AU32" s="68"/>
      <c r="AV32" s="69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</row>
    <row r="33" spans="1:84" ht="12" customHeight="1" thickBot="1" x14ac:dyDescent="0.3">
      <c r="A33" s="751" t="s">
        <v>201</v>
      </c>
      <c r="B33" s="752"/>
      <c r="C33" s="752"/>
      <c r="D33" s="752"/>
      <c r="E33" s="752"/>
      <c r="F33" s="752"/>
      <c r="G33" s="753"/>
      <c r="H33" s="754">
        <f>SUM(H13:J32)</f>
        <v>3825</v>
      </c>
      <c r="I33" s="353"/>
      <c r="J33" s="354"/>
      <c r="K33" s="250">
        <f>SUM(K13:M32)</f>
        <v>0</v>
      </c>
      <c r="L33" s="250"/>
      <c r="M33" s="250"/>
      <c r="N33" s="250">
        <f>SUM(N13:P32)</f>
        <v>2310</v>
      </c>
      <c r="O33" s="250"/>
      <c r="P33" s="250"/>
      <c r="Q33" s="250">
        <f>SUM(Q13:S32)</f>
        <v>0</v>
      </c>
      <c r="R33" s="250"/>
      <c r="S33" s="250"/>
      <c r="T33" s="250">
        <f>SUM(T13:V32)</f>
        <v>0</v>
      </c>
      <c r="U33" s="250"/>
      <c r="V33" s="250"/>
      <c r="W33" s="250">
        <f>SUM(W13:Y32)</f>
        <v>0</v>
      </c>
      <c r="X33" s="250"/>
      <c r="Y33" s="250"/>
      <c r="Z33" s="250">
        <f>SUM(Z13:AB32)</f>
        <v>2250</v>
      </c>
      <c r="AA33" s="250"/>
      <c r="AB33" s="250"/>
      <c r="AC33" s="250">
        <f>SUM(AC13:AE32)</f>
        <v>0</v>
      </c>
      <c r="AD33" s="250"/>
      <c r="AE33" s="250"/>
      <c r="AF33" s="755"/>
      <c r="AG33" s="755"/>
      <c r="AH33" s="755"/>
      <c r="AI33" s="755"/>
      <c r="AJ33" s="755"/>
      <c r="AK33" s="755"/>
      <c r="AL33" s="755"/>
      <c r="AM33" s="755"/>
      <c r="AN33" s="755"/>
      <c r="AO33" s="755"/>
      <c r="AP33" s="755"/>
      <c r="AQ33" s="755"/>
      <c r="AR33" s="755"/>
      <c r="AS33" s="755"/>
      <c r="AT33" s="755"/>
      <c r="AU33" s="755"/>
      <c r="AV33" s="756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</row>
    <row r="34" spans="1:84" ht="12" customHeight="1" x14ac:dyDescent="0.25">
      <c r="A34" s="302"/>
      <c r="B34" s="757"/>
      <c r="C34" s="302"/>
      <c r="D34" s="302"/>
      <c r="E34" s="302"/>
      <c r="F34" s="302"/>
      <c r="G34" s="302"/>
      <c r="H34" s="758">
        <f>SUM(H13:J32)</f>
        <v>3825</v>
      </c>
      <c r="I34" s="302"/>
      <c r="J34" s="302"/>
      <c r="K34" s="758">
        <f>SUM(K13:M32)</f>
        <v>0</v>
      </c>
      <c r="L34" s="302"/>
      <c r="M34" s="302"/>
      <c r="N34" s="758">
        <f>SUM(N13:P32)</f>
        <v>2310</v>
      </c>
      <c r="O34" s="302"/>
      <c r="P34" s="302"/>
      <c r="Q34" s="758">
        <f>SUM(Q13:S32)</f>
        <v>0</v>
      </c>
      <c r="R34" s="302"/>
      <c r="S34" s="302"/>
      <c r="T34" s="758">
        <f>SUM(T13:V32)</f>
        <v>0</v>
      </c>
      <c r="U34" s="302"/>
      <c r="V34" s="302"/>
      <c r="W34" s="758">
        <f>SUM(W13:Y32)</f>
        <v>0</v>
      </c>
      <c r="X34" s="302"/>
      <c r="Y34" s="302"/>
      <c r="Z34" s="758">
        <f>SUM(Z13:AB32)</f>
        <v>2250</v>
      </c>
      <c r="AA34" s="302"/>
      <c r="AB34" s="302"/>
      <c r="AC34" s="758">
        <f>SUM(AC13:AE32)</f>
        <v>0</v>
      </c>
      <c r="AD34" s="302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301"/>
      <c r="AQ34" s="301"/>
      <c r="AR34" s="301"/>
      <c r="AS34" s="301"/>
      <c r="AT34" s="15"/>
      <c r="AU34" s="15"/>
      <c r="AV34" s="15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</row>
    <row r="35" spans="1:84" ht="12" customHeight="1" x14ac:dyDescent="0.25">
      <c r="A35" s="302"/>
      <c r="B35" s="624" t="s">
        <v>109</v>
      </c>
      <c r="C35" s="302"/>
      <c r="D35" s="302"/>
      <c r="E35" s="302"/>
      <c r="F35" s="302"/>
      <c r="G35" s="302"/>
      <c r="H35" s="302"/>
      <c r="I35" s="302"/>
      <c r="J35" s="302"/>
      <c r="K35" s="302"/>
      <c r="L35" s="302"/>
      <c r="M35" s="302"/>
      <c r="N35" s="302"/>
      <c r="O35" s="302"/>
      <c r="P35" s="302"/>
      <c r="Q35" s="302"/>
      <c r="R35" s="302"/>
      <c r="S35" s="302"/>
      <c r="T35" s="302"/>
      <c r="U35" s="302"/>
      <c r="V35" s="302"/>
      <c r="W35" s="302"/>
      <c r="X35" s="302"/>
      <c r="Y35" s="302"/>
      <c r="Z35" s="302"/>
      <c r="AA35" s="302"/>
      <c r="AB35" s="302"/>
      <c r="AC35" s="302"/>
      <c r="AD35" s="302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300"/>
      <c r="AQ35" s="300"/>
      <c r="AR35" s="300"/>
      <c r="AS35" s="300"/>
      <c r="AT35" s="15"/>
      <c r="AU35" s="15"/>
      <c r="AV35" s="15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</row>
    <row r="36" spans="1:84" ht="12" customHeight="1" x14ac:dyDescent="0.25">
      <c r="A36" s="435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308"/>
      <c r="AF36" s="308"/>
      <c r="AG36" s="308"/>
      <c r="AH36" s="308"/>
      <c r="AI36" s="308"/>
      <c r="AJ36" s="308"/>
      <c r="AK36" s="308"/>
      <c r="AL36" s="308"/>
      <c r="AM36" s="308"/>
      <c r="AN36" s="308"/>
      <c r="AO36" s="308"/>
      <c r="AP36" s="308"/>
      <c r="AQ36" s="308"/>
      <c r="AR36" s="308"/>
      <c r="AS36" s="308"/>
      <c r="AT36" s="308"/>
      <c r="AU36" s="308"/>
      <c r="AV36" s="308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</row>
    <row r="37" spans="1:84" ht="12" customHeight="1" x14ac:dyDescent="0.25">
      <c r="A37" s="435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308"/>
      <c r="AF37" s="308"/>
      <c r="AG37" s="308"/>
      <c r="AH37" s="308"/>
      <c r="AI37" s="308"/>
      <c r="AJ37" s="308"/>
      <c r="AK37" s="308"/>
      <c r="AL37" s="308"/>
      <c r="AM37" s="308"/>
      <c r="AN37" s="308"/>
      <c r="AO37" s="308"/>
      <c r="AP37" s="308"/>
      <c r="AQ37" s="308"/>
      <c r="AR37" s="308"/>
      <c r="AS37" s="308"/>
      <c r="AT37" s="308"/>
      <c r="AU37" s="308"/>
      <c r="AV37" s="308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</row>
    <row r="38" spans="1:84" ht="12" customHeight="1" x14ac:dyDescent="0.25">
      <c r="A38" s="435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308"/>
      <c r="AF38" s="308"/>
      <c r="AG38" s="308"/>
      <c r="AH38" s="308"/>
      <c r="AI38" s="308"/>
      <c r="AJ38" s="308"/>
      <c r="AK38" s="308"/>
      <c r="AL38" s="308"/>
      <c r="AM38" s="308"/>
      <c r="AN38" s="308"/>
      <c r="AO38" s="308"/>
      <c r="AP38" s="308"/>
      <c r="AQ38" s="308"/>
      <c r="AR38" s="308"/>
      <c r="AS38" s="308"/>
      <c r="AT38" s="308"/>
      <c r="AU38" s="308"/>
      <c r="AV38" s="308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</row>
    <row r="39" spans="1:84" ht="12" customHeight="1" x14ac:dyDescent="0.25">
      <c r="A39" s="435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308"/>
      <c r="AF39" s="308"/>
      <c r="AG39" s="308"/>
      <c r="AH39" s="308"/>
      <c r="AI39" s="308"/>
      <c r="AJ39" s="308"/>
      <c r="AK39" s="308"/>
      <c r="AL39" s="308"/>
      <c r="AM39" s="308"/>
      <c r="AN39" s="308"/>
      <c r="AO39" s="308"/>
      <c r="AP39" s="308"/>
      <c r="AQ39" s="308"/>
      <c r="AR39" s="308"/>
      <c r="AS39" s="308"/>
      <c r="AT39" s="308"/>
      <c r="AU39" s="308"/>
      <c r="AV39" s="308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</row>
    <row r="40" spans="1:84" ht="12" customHeight="1" x14ac:dyDescent="0.25">
      <c r="A40" s="435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308"/>
      <c r="AF40" s="308"/>
      <c r="AG40" s="308"/>
      <c r="AH40" s="308"/>
      <c r="AI40" s="308"/>
      <c r="AJ40" s="308"/>
      <c r="AK40" s="308"/>
      <c r="AL40" s="308"/>
      <c r="AM40" s="308"/>
      <c r="AN40" s="308"/>
      <c r="AO40" s="308"/>
      <c r="AP40" s="308"/>
      <c r="AQ40" s="308"/>
      <c r="AR40" s="308"/>
      <c r="AS40" s="308"/>
      <c r="AT40" s="308"/>
      <c r="AU40" s="308"/>
      <c r="AV40" s="308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</row>
    <row r="41" spans="1:84" ht="12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</row>
    <row r="42" spans="1:84" ht="12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</sheetData>
  <sheetProtection sheet="1" scenarios="1"/>
  <mergeCells count="318">
    <mergeCell ref="AF33:AV33"/>
    <mergeCell ref="B36:AV36"/>
    <mergeCell ref="B37:AV37"/>
    <mergeCell ref="B38:AV38"/>
    <mergeCell ref="B39:AV39"/>
    <mergeCell ref="B40:AV40"/>
    <mergeCell ref="AS32:AV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W32:Y32"/>
    <mergeCell ref="Z32:AB32"/>
    <mergeCell ref="AC32:AE32"/>
    <mergeCell ref="AF32:AI32"/>
    <mergeCell ref="AJ32:AL32"/>
    <mergeCell ref="AM32:AR32"/>
    <mergeCell ref="AF31:AI31"/>
    <mergeCell ref="AJ31:AL31"/>
    <mergeCell ref="AM31:AR31"/>
    <mergeCell ref="AS31:AV31"/>
    <mergeCell ref="A32:G32"/>
    <mergeCell ref="H32:J32"/>
    <mergeCell ref="K32:M32"/>
    <mergeCell ref="N32:P32"/>
    <mergeCell ref="Q32:S32"/>
    <mergeCell ref="T32:V32"/>
    <mergeCell ref="AS30:AV30"/>
    <mergeCell ref="A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W30:Y30"/>
    <mergeCell ref="Z30:AB30"/>
    <mergeCell ref="AC30:AE30"/>
    <mergeCell ref="AF30:AI30"/>
    <mergeCell ref="AJ30:AL30"/>
    <mergeCell ref="AM30:AR30"/>
    <mergeCell ref="AF29:AI29"/>
    <mergeCell ref="AJ29:AL29"/>
    <mergeCell ref="AM29:AR29"/>
    <mergeCell ref="AS29:AV29"/>
    <mergeCell ref="A30:G30"/>
    <mergeCell ref="H30:J30"/>
    <mergeCell ref="K30:M30"/>
    <mergeCell ref="N30:P30"/>
    <mergeCell ref="Q30:S30"/>
    <mergeCell ref="T30:V30"/>
    <mergeCell ref="AS28:AV28"/>
    <mergeCell ref="A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W28:Y28"/>
    <mergeCell ref="Z28:AB28"/>
    <mergeCell ref="AC28:AE28"/>
    <mergeCell ref="AF28:AI28"/>
    <mergeCell ref="AJ28:AL28"/>
    <mergeCell ref="AM28:AR28"/>
    <mergeCell ref="AF27:AI27"/>
    <mergeCell ref="AJ27:AL27"/>
    <mergeCell ref="AM27:AR27"/>
    <mergeCell ref="AS27:AV27"/>
    <mergeCell ref="A28:G28"/>
    <mergeCell ref="H28:J28"/>
    <mergeCell ref="K28:M28"/>
    <mergeCell ref="N28:P28"/>
    <mergeCell ref="Q28:S28"/>
    <mergeCell ref="T28:V28"/>
    <mergeCell ref="AS26:AV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W26:Y26"/>
    <mergeCell ref="Z26:AB26"/>
    <mergeCell ref="AC26:AE26"/>
    <mergeCell ref="AF26:AI26"/>
    <mergeCell ref="AJ26:AL26"/>
    <mergeCell ref="AM26:AR26"/>
    <mergeCell ref="AF25:AI25"/>
    <mergeCell ref="AJ25:AL25"/>
    <mergeCell ref="AM25:AR25"/>
    <mergeCell ref="AS25:AV25"/>
    <mergeCell ref="A26:G26"/>
    <mergeCell ref="H26:J26"/>
    <mergeCell ref="K26:M26"/>
    <mergeCell ref="N26:P26"/>
    <mergeCell ref="Q26:S26"/>
    <mergeCell ref="T26:V26"/>
    <mergeCell ref="AS24:AV24"/>
    <mergeCell ref="A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W24:Y24"/>
    <mergeCell ref="Z24:AB24"/>
    <mergeCell ref="AC24:AE24"/>
    <mergeCell ref="AF24:AI24"/>
    <mergeCell ref="AJ24:AL24"/>
    <mergeCell ref="AM24:AR24"/>
    <mergeCell ref="AF23:AI23"/>
    <mergeCell ref="AJ23:AL23"/>
    <mergeCell ref="AM23:AR23"/>
    <mergeCell ref="AS23:AV23"/>
    <mergeCell ref="A24:G24"/>
    <mergeCell ref="H24:J24"/>
    <mergeCell ref="K24:M24"/>
    <mergeCell ref="N24:P24"/>
    <mergeCell ref="Q24:S24"/>
    <mergeCell ref="T24:V24"/>
    <mergeCell ref="AS22:AV22"/>
    <mergeCell ref="A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W22:Y22"/>
    <mergeCell ref="Z22:AB22"/>
    <mergeCell ref="AC22:AE22"/>
    <mergeCell ref="AF22:AI22"/>
    <mergeCell ref="AJ22:AL22"/>
    <mergeCell ref="AM22:AR22"/>
    <mergeCell ref="AF21:AI21"/>
    <mergeCell ref="AJ21:AL21"/>
    <mergeCell ref="AM21:AR21"/>
    <mergeCell ref="AS21:AV21"/>
    <mergeCell ref="A22:G22"/>
    <mergeCell ref="H22:J22"/>
    <mergeCell ref="K22:M22"/>
    <mergeCell ref="N22:P22"/>
    <mergeCell ref="Q22:S22"/>
    <mergeCell ref="T22:V22"/>
    <mergeCell ref="AS20:AV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W20:Y20"/>
    <mergeCell ref="Z20:AB20"/>
    <mergeCell ref="AC20:AE20"/>
    <mergeCell ref="AF20:AI20"/>
    <mergeCell ref="AJ20:AL20"/>
    <mergeCell ref="AM20:AR20"/>
    <mergeCell ref="AF19:AI19"/>
    <mergeCell ref="AJ19:AL19"/>
    <mergeCell ref="AM19:AR19"/>
    <mergeCell ref="AS19:AV19"/>
    <mergeCell ref="A20:G20"/>
    <mergeCell ref="H20:J20"/>
    <mergeCell ref="K20:M20"/>
    <mergeCell ref="N20:P20"/>
    <mergeCell ref="Q20:S20"/>
    <mergeCell ref="T20:V20"/>
    <mergeCell ref="AS18:AV18"/>
    <mergeCell ref="A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W18:Y18"/>
    <mergeCell ref="Z18:AB18"/>
    <mergeCell ref="AC18:AE18"/>
    <mergeCell ref="AF18:AI18"/>
    <mergeCell ref="AJ18:AL18"/>
    <mergeCell ref="AM18:AR18"/>
    <mergeCell ref="AF17:AI17"/>
    <mergeCell ref="AJ17:AL17"/>
    <mergeCell ref="AM17:AR17"/>
    <mergeCell ref="AS17:AV17"/>
    <mergeCell ref="A18:G18"/>
    <mergeCell ref="H18:J18"/>
    <mergeCell ref="K18:M18"/>
    <mergeCell ref="N18:P18"/>
    <mergeCell ref="Q18:S18"/>
    <mergeCell ref="T18:V18"/>
    <mergeCell ref="AS16:AV16"/>
    <mergeCell ref="A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W16:Y16"/>
    <mergeCell ref="Z16:AB16"/>
    <mergeCell ref="AC16:AE16"/>
    <mergeCell ref="AF16:AI16"/>
    <mergeCell ref="AJ16:AL16"/>
    <mergeCell ref="AM16:AR16"/>
    <mergeCell ref="AS15:AV15"/>
    <mergeCell ref="AX15:BB15"/>
    <mergeCell ref="BC15:BG15"/>
    <mergeCell ref="BH15:BL15"/>
    <mergeCell ref="A16:G16"/>
    <mergeCell ref="H16:J16"/>
    <mergeCell ref="K16:M16"/>
    <mergeCell ref="N16:P16"/>
    <mergeCell ref="Q16:S16"/>
    <mergeCell ref="T16:V16"/>
    <mergeCell ref="W15:Y15"/>
    <mergeCell ref="Z15:AB15"/>
    <mergeCell ref="AC15:AE15"/>
    <mergeCell ref="AF15:AI15"/>
    <mergeCell ref="AJ15:AL15"/>
    <mergeCell ref="AM15:AR15"/>
    <mergeCell ref="AS14:AV14"/>
    <mergeCell ref="AX14:BB14"/>
    <mergeCell ref="BC14:BG14"/>
    <mergeCell ref="BH14:BL14"/>
    <mergeCell ref="A15:G15"/>
    <mergeCell ref="H15:J15"/>
    <mergeCell ref="K15:M15"/>
    <mergeCell ref="N15:P15"/>
    <mergeCell ref="Q15:S15"/>
    <mergeCell ref="T15:V15"/>
    <mergeCell ref="W14:Y14"/>
    <mergeCell ref="Z14:AB14"/>
    <mergeCell ref="AC14:AE14"/>
    <mergeCell ref="AF14:AI14"/>
    <mergeCell ref="AJ14:AL14"/>
    <mergeCell ref="AM14:AR14"/>
    <mergeCell ref="AS13:AV13"/>
    <mergeCell ref="AX13:BB13"/>
    <mergeCell ref="BC13:BG13"/>
    <mergeCell ref="BH13:BL13"/>
    <mergeCell ref="A14:G14"/>
    <mergeCell ref="H14:J14"/>
    <mergeCell ref="K14:M14"/>
    <mergeCell ref="N14:P14"/>
    <mergeCell ref="Q14:S14"/>
    <mergeCell ref="T14:V14"/>
    <mergeCell ref="W13:Y13"/>
    <mergeCell ref="Z13:AB13"/>
    <mergeCell ref="AC13:AE13"/>
    <mergeCell ref="AF13:AI13"/>
    <mergeCell ref="AJ13:AL13"/>
    <mergeCell ref="AM13:AR13"/>
    <mergeCell ref="A13:G13"/>
    <mergeCell ref="H13:J13"/>
    <mergeCell ref="K13:M13"/>
    <mergeCell ref="N13:P13"/>
    <mergeCell ref="Q13:S13"/>
    <mergeCell ref="T13:V13"/>
    <mergeCell ref="AJ11:AL12"/>
    <mergeCell ref="AM11:AR12"/>
    <mergeCell ref="AX11:BB11"/>
    <mergeCell ref="BC11:BG11"/>
    <mergeCell ref="BH11:BL11"/>
    <mergeCell ref="AX12:BB12"/>
    <mergeCell ref="BC12:BG12"/>
    <mergeCell ref="BH12:BL12"/>
    <mergeCell ref="BH10:BL10"/>
    <mergeCell ref="H11:J12"/>
    <mergeCell ref="K11:M12"/>
    <mergeCell ref="N11:P12"/>
    <mergeCell ref="Q11:S12"/>
    <mergeCell ref="T11:V12"/>
    <mergeCell ref="W11:Y12"/>
    <mergeCell ref="Z11:AB12"/>
    <mergeCell ref="AC11:AE12"/>
    <mergeCell ref="AF11:AI12"/>
    <mergeCell ref="A9:AV9"/>
    <mergeCell ref="AX9:BL9"/>
    <mergeCell ref="A10:G12"/>
    <mergeCell ref="H10:S10"/>
    <mergeCell ref="T10:Y10"/>
    <mergeCell ref="Z10:AE10"/>
    <mergeCell ref="AF10:AR10"/>
    <mergeCell ref="AS10:AV12"/>
    <mergeCell ref="AX10:BB10"/>
    <mergeCell ref="BC10:BG10"/>
    <mergeCell ref="AW1:CF1"/>
    <mergeCell ref="Z5:AV5"/>
    <mergeCell ref="A7:E7"/>
    <mergeCell ref="F7:P7"/>
    <mergeCell ref="AG7:AK7"/>
    <mergeCell ref="AL7:AV7"/>
  </mergeCells>
  <conditionalFormatting sqref="F7:P7 AL7:AV7">
    <cfRule type="containsBlanks" dxfId="114" priority="5">
      <formula>LEN(TRIM(F7))=0</formula>
    </cfRule>
  </conditionalFormatting>
  <conditionalFormatting sqref="A13:AR32">
    <cfRule type="notContainsBlanks" dxfId="113" priority="3">
      <formula>LEN(TRIM(A13))&gt;0</formula>
    </cfRule>
    <cfRule type="expression" dxfId="112" priority="4">
      <formula>NOT(ISBLANK($A13))</formula>
    </cfRule>
  </conditionalFormatting>
  <conditionalFormatting sqref="H33:AE33">
    <cfRule type="cellIs" dxfId="111" priority="1" operator="between">
      <formula>0</formula>
      <formula>0</formula>
    </cfRule>
    <cfRule type="containsText" dxfId="110" priority="2" operator="containsText" text="CALC.">
      <formula>NOT(ISERROR(SEARCH("CALC.",H33)))</formula>
    </cfRule>
  </conditionalFormatting>
  <dataValidations count="1">
    <dataValidation type="whole" allowBlank="1" showInputMessage="1" showErrorMessage="1" error="This Remarks section is limited to 5." sqref="A36:A40" xr:uid="{7D219618-3047-4A83-8010-7A9292DD9AC3}">
      <formula1>1</formula1>
      <formula2>5</formula2>
    </dataValidation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B0EE-A08A-47D9-B660-3BE1610EE8BB}">
  <sheetPr codeName="Sheet12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208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205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245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/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390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240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240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208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 t="s">
        <v>205</v>
      </c>
      <c r="B34" s="717"/>
      <c r="C34" s="717"/>
      <c r="D34" s="717"/>
      <c r="E34" s="717"/>
      <c r="F34" s="717"/>
      <c r="G34" s="717"/>
      <c r="H34" s="165">
        <v>2</v>
      </c>
      <c r="I34" s="165"/>
      <c r="J34" s="165"/>
      <c r="K34" s="165" t="s">
        <v>48</v>
      </c>
      <c r="L34" s="165"/>
      <c r="M34" s="165"/>
      <c r="N34" s="165">
        <v>6</v>
      </c>
      <c r="O34" s="165"/>
      <c r="P34" s="165"/>
      <c r="Q34" s="165">
        <v>50</v>
      </c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350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124" priority="10">
      <formula>LEN(TRIM(E7))=0</formula>
    </cfRule>
  </conditionalFormatting>
  <conditionalFormatting sqref="Q53:AE53">
    <cfRule type="containsText" dxfId="123" priority="9" operator="containsText" text="CALC.">
      <formula>NOT(ISERROR(SEARCH("CALC.",Q53)))</formula>
    </cfRule>
  </conditionalFormatting>
  <conditionalFormatting sqref="A33:S52">
    <cfRule type="notContainsBlanks" dxfId="122" priority="7">
      <formula>LEN(TRIM(A33))&gt;0</formula>
    </cfRule>
    <cfRule type="expression" dxfId="121" priority="8">
      <formula>NOT(ISBLANK($H33))</formula>
    </cfRule>
  </conditionalFormatting>
  <conditionalFormatting sqref="AK9:BK24">
    <cfRule type="expression" dxfId="120" priority="6">
      <formula>NOT(ISBLANK($AK9))</formula>
    </cfRule>
  </conditionalFormatting>
  <conditionalFormatting sqref="T33:AC52">
    <cfRule type="notContainsBlanks" dxfId="119" priority="4">
      <formula>LEN(TRIM(T33))&gt;0</formula>
    </cfRule>
    <cfRule type="expression" dxfId="118" priority="5">
      <formula>NOT(ISBLANK($H33))</formula>
    </cfRule>
  </conditionalFormatting>
  <conditionalFormatting sqref="T33:AB52">
    <cfRule type="expression" dxfId="117" priority="3">
      <formula>$AC33&lt;&gt;""</formula>
    </cfRule>
  </conditionalFormatting>
  <conditionalFormatting sqref="AU33:BD53">
    <cfRule type="notContainsBlanks" dxfId="116" priority="2">
      <formula>LEN(TRIM(AU33))&gt;0</formula>
    </cfRule>
  </conditionalFormatting>
  <conditionalFormatting sqref="BB29:BC30">
    <cfRule type="containsBlanks" dxfId="115" priority="1">
      <formula>LEN(TRIM(BB29))=0</formula>
    </cfRule>
  </conditionalFormatting>
  <dataValidations count="4">
    <dataValidation allowBlank="1" showInputMessage="1" sqref="G15:P15" xr:uid="{7162BCC6-63F9-4B8E-A399-D51DCDDDF516}"/>
    <dataValidation type="list" allowBlank="1" showInputMessage="1" sqref="G13:K13" xr:uid="{A0C99953-54BF-4891-995C-060A9148BD82}">
      <formula1>"4,5,6,7,8,9,10,11,12,13,14,15,16,17,18,19,20"</formula1>
    </dataValidation>
    <dataValidation type="list" allowBlank="1" showInputMessage="1" sqref="M13:P13" xr:uid="{11BD0097-C09F-44CC-BD8D-DFE9DA541AA3}">
      <formula1>"Rectangular,Round, Oval"</formula1>
    </dataValidation>
    <dataValidation type="whole" allowBlank="1" showInputMessage="1" showErrorMessage="1" error="This Remarks section is limited to 5." sqref="A56:A60" xr:uid="{BDCABCA6-8F73-49A4-BB93-42035026F8F0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F563-AD3B-49C5-A198-8B69BE65CF55}">
  <sheetPr codeName="Sheet13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209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205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267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/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300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180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180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209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/>
      <c r="B34" s="717"/>
      <c r="C34" s="717"/>
      <c r="D34" s="717"/>
      <c r="E34" s="717"/>
      <c r="F34" s="717"/>
      <c r="G34" s="717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300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109" priority="10">
      <formula>LEN(TRIM(E7))=0</formula>
    </cfRule>
  </conditionalFormatting>
  <conditionalFormatting sqref="Q53:AE53">
    <cfRule type="containsText" dxfId="108" priority="9" operator="containsText" text="CALC.">
      <formula>NOT(ISERROR(SEARCH("CALC.",Q53)))</formula>
    </cfRule>
  </conditionalFormatting>
  <conditionalFormatting sqref="A33:S52">
    <cfRule type="notContainsBlanks" dxfId="107" priority="7">
      <formula>LEN(TRIM(A33))&gt;0</formula>
    </cfRule>
    <cfRule type="expression" dxfId="106" priority="8">
      <formula>NOT(ISBLANK($H33))</formula>
    </cfRule>
  </conditionalFormatting>
  <conditionalFormatting sqref="AK9:BK24">
    <cfRule type="expression" dxfId="105" priority="6">
      <formula>NOT(ISBLANK($AK9))</formula>
    </cfRule>
  </conditionalFormatting>
  <conditionalFormatting sqref="T33:AC52">
    <cfRule type="notContainsBlanks" dxfId="104" priority="4">
      <formula>LEN(TRIM(T33))&gt;0</formula>
    </cfRule>
    <cfRule type="expression" dxfId="103" priority="5">
      <formula>NOT(ISBLANK($H33))</formula>
    </cfRule>
  </conditionalFormatting>
  <conditionalFormatting sqref="T33:AB52">
    <cfRule type="expression" dxfId="102" priority="3">
      <formula>$AC33&lt;&gt;""</formula>
    </cfRule>
  </conditionalFormatting>
  <conditionalFormatting sqref="AU33:BD53">
    <cfRule type="notContainsBlanks" dxfId="101" priority="2">
      <formula>LEN(TRIM(AU33))&gt;0</formula>
    </cfRule>
  </conditionalFormatting>
  <conditionalFormatting sqref="BB29:BC30">
    <cfRule type="containsBlanks" dxfId="100" priority="1">
      <formula>LEN(TRIM(BB29))=0</formula>
    </cfRule>
  </conditionalFormatting>
  <dataValidations count="4">
    <dataValidation allowBlank="1" showInputMessage="1" sqref="G15:P15" xr:uid="{320611F2-8CB3-4B55-A634-5BEDA121ADD5}"/>
    <dataValidation type="list" allowBlank="1" showInputMessage="1" sqref="G13:K13" xr:uid="{8D6C8261-059F-4F48-ADDE-CE20F732623C}">
      <formula1>"4,5,6,7,8,9,10,11,12,13,14,15,16,17,18,19,20"</formula1>
    </dataValidation>
    <dataValidation type="list" allowBlank="1" showInputMessage="1" sqref="M13:P13" xr:uid="{83DF58F9-D2A8-4B5A-9B4E-EA7133E9050B}">
      <formula1>"Rectangular,Round, Oval"</formula1>
    </dataValidation>
    <dataValidation type="whole" allowBlank="1" showInputMessage="1" showErrorMessage="1" error="This Remarks section is limited to 5." sqref="A56:A60" xr:uid="{87451E7F-9E4A-48D9-B69E-54F17E68B26C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76B1-48BC-4466-9F67-64197594210A}">
  <sheetPr codeName="Sheet14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268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268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269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>
        <v>8</v>
      </c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430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 t="s">
        <v>270</v>
      </c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260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260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 t="s">
        <v>271</v>
      </c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268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350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 t="s">
        <v>272</v>
      </c>
      <c r="B34" s="717"/>
      <c r="C34" s="717"/>
      <c r="D34" s="717"/>
      <c r="E34" s="717"/>
      <c r="F34" s="717"/>
      <c r="G34" s="717"/>
      <c r="H34" s="165">
        <v>2</v>
      </c>
      <c r="I34" s="165"/>
      <c r="J34" s="165"/>
      <c r="K34" s="165" t="s">
        <v>273</v>
      </c>
      <c r="L34" s="165"/>
      <c r="M34" s="165"/>
      <c r="N34" s="165">
        <v>6</v>
      </c>
      <c r="O34" s="165"/>
      <c r="P34" s="165"/>
      <c r="Q34" s="165">
        <v>80</v>
      </c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430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99" priority="10">
      <formula>LEN(TRIM(E7))=0</formula>
    </cfRule>
  </conditionalFormatting>
  <conditionalFormatting sqref="Q53:AE53">
    <cfRule type="containsText" dxfId="98" priority="9" operator="containsText" text="CALC.">
      <formula>NOT(ISERROR(SEARCH("CALC.",Q53)))</formula>
    </cfRule>
  </conditionalFormatting>
  <conditionalFormatting sqref="A33:S52">
    <cfRule type="notContainsBlanks" dxfId="97" priority="7">
      <formula>LEN(TRIM(A33))&gt;0</formula>
    </cfRule>
    <cfRule type="expression" dxfId="96" priority="8">
      <formula>NOT(ISBLANK($H33))</formula>
    </cfRule>
  </conditionalFormatting>
  <conditionalFormatting sqref="AK9:BK24">
    <cfRule type="expression" dxfId="95" priority="6">
      <formula>NOT(ISBLANK($AK9))</formula>
    </cfRule>
  </conditionalFormatting>
  <conditionalFormatting sqref="T33:AC52">
    <cfRule type="notContainsBlanks" dxfId="94" priority="4">
      <formula>LEN(TRIM(T33))&gt;0</formula>
    </cfRule>
    <cfRule type="expression" dxfId="93" priority="5">
      <formula>NOT(ISBLANK($H33))</formula>
    </cfRule>
  </conditionalFormatting>
  <conditionalFormatting sqref="T33:AB52">
    <cfRule type="expression" dxfId="92" priority="3">
      <formula>$AC33&lt;&gt;""</formula>
    </cfRule>
  </conditionalFormatting>
  <conditionalFormatting sqref="AU33:BD53">
    <cfRule type="notContainsBlanks" dxfId="91" priority="2">
      <formula>LEN(TRIM(AU33))&gt;0</formula>
    </cfRule>
  </conditionalFormatting>
  <conditionalFormatting sqref="BB29:BC30">
    <cfRule type="containsBlanks" dxfId="90" priority="1">
      <formula>LEN(TRIM(BB29))=0</formula>
    </cfRule>
  </conditionalFormatting>
  <dataValidations count="4">
    <dataValidation allowBlank="1" showInputMessage="1" sqref="G15:P15" xr:uid="{6268A4A3-1566-43D4-99B0-C40118C7FB1D}"/>
    <dataValidation type="list" allowBlank="1" showInputMessage="1" sqref="G13:K13" xr:uid="{8148D35A-CF91-4ABE-89B9-9ADB49BCA70A}">
      <formula1>"4,5,6,7,8,9,10,11,12,13,14,15,16,17,18,19,20"</formula1>
    </dataValidation>
    <dataValidation type="list" allowBlank="1" showInputMessage="1" sqref="M13:P13" xr:uid="{BBBC9B50-FC64-4E80-B3A5-736002F9FA6F}">
      <formula1>"Rectangular,Round, Oval"</formula1>
    </dataValidation>
    <dataValidation type="whole" allowBlank="1" showInputMessage="1" showErrorMessage="1" error="This Remarks section is limited to 5." sqref="A56:A60" xr:uid="{5DFC2720-A4A1-49F2-BD05-AAFC7E6683CB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424-B9C3-45F5-9080-D73765F25CB1}">
  <sheetPr codeName="Sheet15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274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274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275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>
        <v>8</v>
      </c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430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 t="s">
        <v>270</v>
      </c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260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260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 t="s">
        <v>271</v>
      </c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274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350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 t="s">
        <v>276</v>
      </c>
      <c r="B34" s="717"/>
      <c r="C34" s="717"/>
      <c r="D34" s="717"/>
      <c r="E34" s="717"/>
      <c r="F34" s="717"/>
      <c r="G34" s="717"/>
      <c r="H34" s="165">
        <v>2</v>
      </c>
      <c r="I34" s="165"/>
      <c r="J34" s="165"/>
      <c r="K34" s="165" t="s">
        <v>273</v>
      </c>
      <c r="L34" s="165"/>
      <c r="M34" s="165"/>
      <c r="N34" s="165">
        <v>6</v>
      </c>
      <c r="O34" s="165"/>
      <c r="P34" s="165"/>
      <c r="Q34" s="165">
        <v>80</v>
      </c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430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89" priority="10">
      <formula>LEN(TRIM(E7))=0</formula>
    </cfRule>
  </conditionalFormatting>
  <conditionalFormatting sqref="Q53:AE53">
    <cfRule type="containsText" dxfId="88" priority="9" operator="containsText" text="CALC.">
      <formula>NOT(ISERROR(SEARCH("CALC.",Q53)))</formula>
    </cfRule>
  </conditionalFormatting>
  <conditionalFormatting sqref="A33:S52">
    <cfRule type="notContainsBlanks" dxfId="87" priority="7">
      <formula>LEN(TRIM(A33))&gt;0</formula>
    </cfRule>
    <cfRule type="expression" dxfId="86" priority="8">
      <formula>NOT(ISBLANK($H33))</formula>
    </cfRule>
  </conditionalFormatting>
  <conditionalFormatting sqref="AK9:BK24">
    <cfRule type="expression" dxfId="85" priority="6">
      <formula>NOT(ISBLANK($AK9))</formula>
    </cfRule>
  </conditionalFormatting>
  <conditionalFormatting sqref="T33:AC52">
    <cfRule type="notContainsBlanks" dxfId="84" priority="4">
      <formula>LEN(TRIM(T33))&gt;0</formula>
    </cfRule>
    <cfRule type="expression" dxfId="83" priority="5">
      <formula>NOT(ISBLANK($H33))</formula>
    </cfRule>
  </conditionalFormatting>
  <conditionalFormatting sqref="T33:AB52">
    <cfRule type="expression" dxfId="82" priority="3">
      <formula>$AC33&lt;&gt;""</formula>
    </cfRule>
  </conditionalFormatting>
  <conditionalFormatting sqref="AU33:BD53">
    <cfRule type="notContainsBlanks" dxfId="81" priority="2">
      <formula>LEN(TRIM(AU33))&gt;0</formula>
    </cfRule>
  </conditionalFormatting>
  <conditionalFormatting sqref="BB29:BC30">
    <cfRule type="containsBlanks" dxfId="80" priority="1">
      <formula>LEN(TRIM(BB29))=0</formula>
    </cfRule>
  </conditionalFormatting>
  <dataValidations count="4">
    <dataValidation allowBlank="1" showInputMessage="1" sqref="G15:P15" xr:uid="{E4669732-C72E-4143-BD81-67F79D6B0E0F}"/>
    <dataValidation type="list" allowBlank="1" showInputMessage="1" sqref="G13:K13" xr:uid="{8705E488-BB6B-4C71-8E7E-D00BEC50D4B1}">
      <formula1>"4,5,6,7,8,9,10,11,12,13,14,15,16,17,18,19,20"</formula1>
    </dataValidation>
    <dataValidation type="list" allowBlank="1" showInputMessage="1" sqref="M13:P13" xr:uid="{C5A71D96-0468-4AFE-87CE-93181781948A}">
      <formula1>"Rectangular,Round, Oval"</formula1>
    </dataValidation>
    <dataValidation type="whole" allowBlank="1" showInputMessage="1" showErrorMessage="1" error="This Remarks section is limited to 5." sqref="A56:A60" xr:uid="{3EE3E113-357E-4C3F-AEBB-E10DCD2D6F65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300-9A27-497A-98EF-0187787CF9E3}">
  <sheetPr codeName="Sheet16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277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278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279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/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400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240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240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212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 t="s">
        <v>205</v>
      </c>
      <c r="B34" s="717"/>
      <c r="C34" s="717"/>
      <c r="D34" s="717"/>
      <c r="E34" s="717"/>
      <c r="F34" s="717"/>
      <c r="G34" s="717"/>
      <c r="H34" s="165">
        <v>2</v>
      </c>
      <c r="I34" s="165"/>
      <c r="J34" s="165"/>
      <c r="K34" s="165" t="s">
        <v>48</v>
      </c>
      <c r="L34" s="165"/>
      <c r="M34" s="165"/>
      <c r="N34" s="165">
        <v>8</v>
      </c>
      <c r="O34" s="165"/>
      <c r="P34" s="165"/>
      <c r="Q34" s="165">
        <v>125</v>
      </c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425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79" priority="10">
      <formula>LEN(TRIM(E7))=0</formula>
    </cfRule>
  </conditionalFormatting>
  <conditionalFormatting sqref="Q53:AE53">
    <cfRule type="containsText" dxfId="78" priority="9" operator="containsText" text="CALC.">
      <formula>NOT(ISERROR(SEARCH("CALC.",Q53)))</formula>
    </cfRule>
  </conditionalFormatting>
  <conditionalFormatting sqref="A33:S52">
    <cfRule type="notContainsBlanks" dxfId="77" priority="7">
      <formula>LEN(TRIM(A33))&gt;0</formula>
    </cfRule>
    <cfRule type="expression" dxfId="76" priority="8">
      <formula>NOT(ISBLANK($H33))</formula>
    </cfRule>
  </conditionalFormatting>
  <conditionalFormatting sqref="AK9:BK24">
    <cfRule type="expression" dxfId="75" priority="6">
      <formula>NOT(ISBLANK($AK9))</formula>
    </cfRule>
  </conditionalFormatting>
  <conditionalFormatting sqref="T33:AC52">
    <cfRule type="notContainsBlanks" dxfId="74" priority="4">
      <formula>LEN(TRIM(T33))&gt;0</formula>
    </cfRule>
    <cfRule type="expression" dxfId="73" priority="5">
      <formula>NOT(ISBLANK($H33))</formula>
    </cfRule>
  </conditionalFormatting>
  <conditionalFormatting sqref="T33:AB52">
    <cfRule type="expression" dxfId="72" priority="3">
      <formula>$AC33&lt;&gt;""</formula>
    </cfRule>
  </conditionalFormatting>
  <conditionalFormatting sqref="AU33:BD53">
    <cfRule type="notContainsBlanks" dxfId="71" priority="2">
      <formula>LEN(TRIM(AU33))&gt;0</formula>
    </cfRule>
  </conditionalFormatting>
  <conditionalFormatting sqref="BB29:BC30">
    <cfRule type="containsBlanks" dxfId="70" priority="1">
      <formula>LEN(TRIM(BB29))=0</formula>
    </cfRule>
  </conditionalFormatting>
  <dataValidations count="4">
    <dataValidation allowBlank="1" showInputMessage="1" sqref="G15:P15" xr:uid="{0C7D56E9-8B22-494B-A4B8-8E449F792648}"/>
    <dataValidation type="list" allowBlank="1" showInputMessage="1" sqref="G13:K13" xr:uid="{CB760336-0B4B-48F4-9095-D924A6B3CB6A}">
      <formula1>"4,5,6,7,8,9,10,11,12,13,14,15,16,17,18,19,20"</formula1>
    </dataValidation>
    <dataValidation type="list" allowBlank="1" showInputMessage="1" sqref="M13:P13" xr:uid="{E8F467ED-6C35-4388-82C3-8A99C1F7CFE8}">
      <formula1>"Rectangular,Round, Oval"</formula1>
    </dataValidation>
    <dataValidation type="whole" allowBlank="1" showInputMessage="1" showErrorMessage="1" error="This Remarks section is limited to 5." sqref="A56:A60" xr:uid="{DCDC7187-B015-4F40-9E82-DC8FE861EB33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DD5C-193A-49E8-9772-D4A23BF626C3}">
  <sheetPr codeName="Sheet17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280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278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281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/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300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180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180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213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/>
      <c r="B34" s="717"/>
      <c r="C34" s="717"/>
      <c r="D34" s="717"/>
      <c r="E34" s="717"/>
      <c r="F34" s="717"/>
      <c r="G34" s="717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300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69" priority="10">
      <formula>LEN(TRIM(E7))=0</formula>
    </cfRule>
  </conditionalFormatting>
  <conditionalFormatting sqref="Q53:AE53">
    <cfRule type="containsText" dxfId="68" priority="9" operator="containsText" text="CALC.">
      <formula>NOT(ISERROR(SEARCH("CALC.",Q53)))</formula>
    </cfRule>
  </conditionalFormatting>
  <conditionalFormatting sqref="A33:S52">
    <cfRule type="notContainsBlanks" dxfId="67" priority="7">
      <formula>LEN(TRIM(A33))&gt;0</formula>
    </cfRule>
    <cfRule type="expression" dxfId="66" priority="8">
      <formula>NOT(ISBLANK($H33))</formula>
    </cfRule>
  </conditionalFormatting>
  <conditionalFormatting sqref="AK9:BK24">
    <cfRule type="expression" dxfId="65" priority="6">
      <formula>NOT(ISBLANK($AK9))</formula>
    </cfRule>
  </conditionalFormatting>
  <conditionalFormatting sqref="T33:AC52">
    <cfRule type="notContainsBlanks" dxfId="64" priority="4">
      <formula>LEN(TRIM(T33))&gt;0</formula>
    </cfRule>
    <cfRule type="expression" dxfId="63" priority="5">
      <formula>NOT(ISBLANK($H33))</formula>
    </cfRule>
  </conditionalFormatting>
  <conditionalFormatting sqref="T33:AB52">
    <cfRule type="expression" dxfId="62" priority="3">
      <formula>$AC33&lt;&gt;""</formula>
    </cfRule>
  </conditionalFormatting>
  <conditionalFormatting sqref="AU33:BD53">
    <cfRule type="notContainsBlanks" dxfId="61" priority="2">
      <formula>LEN(TRIM(AU33))&gt;0</formula>
    </cfRule>
  </conditionalFormatting>
  <conditionalFormatting sqref="BB29:BC30">
    <cfRule type="containsBlanks" dxfId="60" priority="1">
      <formula>LEN(TRIM(BB29))=0</formula>
    </cfRule>
  </conditionalFormatting>
  <dataValidations count="4">
    <dataValidation allowBlank="1" showInputMessage="1" sqref="G15:P15" xr:uid="{A0425823-4E54-4A7F-B3C3-5C3562C55F6B}"/>
    <dataValidation type="list" allowBlank="1" showInputMessage="1" sqref="G13:K13" xr:uid="{C6E5B95E-3952-4A2C-B595-3B085466CBB4}">
      <formula1>"4,5,6,7,8,9,10,11,12,13,14,15,16,17,18,19,20"</formula1>
    </dataValidation>
    <dataValidation type="list" allowBlank="1" showInputMessage="1" sqref="M13:P13" xr:uid="{71EEEB37-3D5A-4595-949F-E7860A76D022}">
      <formula1>"Rectangular,Round, Oval"</formula1>
    </dataValidation>
    <dataValidation type="whole" allowBlank="1" showInputMessage="1" showErrorMessage="1" error="This Remarks section is limited to 5." sqref="A56:A60" xr:uid="{E326A9A2-E7AE-460E-8364-BCC083AFD6BF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2D30-2F16-4D80-9245-F8DF557CC9AE}">
  <sheetPr codeName="Sheet18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207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205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282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/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300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180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180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207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/>
      <c r="B34" s="717"/>
      <c r="C34" s="717"/>
      <c r="D34" s="717"/>
      <c r="E34" s="717"/>
      <c r="F34" s="717"/>
      <c r="G34" s="717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300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59" priority="10">
      <formula>LEN(TRIM(E7))=0</formula>
    </cfRule>
  </conditionalFormatting>
  <conditionalFormatting sqref="Q53:AE53">
    <cfRule type="containsText" dxfId="58" priority="9" operator="containsText" text="CALC.">
      <formula>NOT(ISERROR(SEARCH("CALC.",Q53)))</formula>
    </cfRule>
  </conditionalFormatting>
  <conditionalFormatting sqref="A33:S52">
    <cfRule type="notContainsBlanks" dxfId="57" priority="7">
      <formula>LEN(TRIM(A33))&gt;0</formula>
    </cfRule>
    <cfRule type="expression" dxfId="56" priority="8">
      <formula>NOT(ISBLANK($H33))</formula>
    </cfRule>
  </conditionalFormatting>
  <conditionalFormatting sqref="AK9:BK24">
    <cfRule type="expression" dxfId="55" priority="6">
      <formula>NOT(ISBLANK($AK9))</formula>
    </cfRule>
  </conditionalFormatting>
  <conditionalFormatting sqref="T33:AC52">
    <cfRule type="notContainsBlanks" dxfId="54" priority="4">
      <formula>LEN(TRIM(T33))&gt;0</formula>
    </cfRule>
    <cfRule type="expression" dxfId="53" priority="5">
      <formula>NOT(ISBLANK($H33))</formula>
    </cfRule>
  </conditionalFormatting>
  <conditionalFormatting sqref="T33:AB52">
    <cfRule type="expression" dxfId="52" priority="3">
      <formula>$AC33&lt;&gt;""</formula>
    </cfRule>
  </conditionalFormatting>
  <conditionalFormatting sqref="AU33:BD53">
    <cfRule type="notContainsBlanks" dxfId="51" priority="2">
      <formula>LEN(TRIM(AU33))&gt;0</formula>
    </cfRule>
  </conditionalFormatting>
  <conditionalFormatting sqref="BB29:BC30">
    <cfRule type="containsBlanks" dxfId="50" priority="1">
      <formula>LEN(TRIM(BB29))=0</formula>
    </cfRule>
  </conditionalFormatting>
  <dataValidations count="4">
    <dataValidation allowBlank="1" showInputMessage="1" sqref="G15:P15" xr:uid="{8299E396-417F-41AA-85FB-AE3851BDC325}"/>
    <dataValidation type="list" allowBlank="1" showInputMessage="1" sqref="G13:K13" xr:uid="{B774DD5A-F7E2-4C06-8D43-497AA2D3B9E3}">
      <formula1>"4,5,6,7,8,9,10,11,12,13,14,15,16,17,18,19,20"</formula1>
    </dataValidation>
    <dataValidation type="list" allowBlank="1" showInputMessage="1" sqref="M13:P13" xr:uid="{976AC9E2-60ED-4FC2-BAED-418495F597D5}">
      <formula1>"Rectangular,Round, Oval"</formula1>
    </dataValidation>
    <dataValidation type="whole" allowBlank="1" showInputMessage="1" showErrorMessage="1" error="This Remarks section is limited to 5." sqref="A56:A60" xr:uid="{689DFC1F-ED00-4A36-A904-4415FEBE0713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F507-1FCE-478D-BC79-A758AAAEA158}">
  <sheetPr codeName="Sheet19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206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205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283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/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350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210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210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206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 t="s">
        <v>205</v>
      </c>
      <c r="B34" s="717"/>
      <c r="C34" s="717"/>
      <c r="D34" s="717"/>
      <c r="E34" s="717"/>
      <c r="F34" s="717"/>
      <c r="G34" s="717"/>
      <c r="H34" s="165">
        <v>2</v>
      </c>
      <c r="I34" s="165"/>
      <c r="J34" s="165"/>
      <c r="K34" s="165" t="s">
        <v>48</v>
      </c>
      <c r="L34" s="165"/>
      <c r="M34" s="165"/>
      <c r="N34" s="165">
        <v>6</v>
      </c>
      <c r="O34" s="165"/>
      <c r="P34" s="165"/>
      <c r="Q34" s="165">
        <v>50</v>
      </c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350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49" priority="10">
      <formula>LEN(TRIM(E7))=0</formula>
    </cfRule>
  </conditionalFormatting>
  <conditionalFormatting sqref="Q53:AE53">
    <cfRule type="containsText" dxfId="48" priority="9" operator="containsText" text="CALC.">
      <formula>NOT(ISERROR(SEARCH("CALC.",Q53)))</formula>
    </cfRule>
  </conditionalFormatting>
  <conditionalFormatting sqref="A33:S52">
    <cfRule type="notContainsBlanks" dxfId="47" priority="7">
      <formula>LEN(TRIM(A33))&gt;0</formula>
    </cfRule>
    <cfRule type="expression" dxfId="46" priority="8">
      <formula>NOT(ISBLANK($H33))</formula>
    </cfRule>
  </conditionalFormatting>
  <conditionalFormatting sqref="AK9:BK24">
    <cfRule type="expression" dxfId="45" priority="6">
      <formula>NOT(ISBLANK($AK9))</formula>
    </cfRule>
  </conditionalFormatting>
  <conditionalFormatting sqref="T33:AC52">
    <cfRule type="notContainsBlanks" dxfId="44" priority="4">
      <formula>LEN(TRIM(T33))&gt;0</formula>
    </cfRule>
    <cfRule type="expression" dxfId="43" priority="5">
      <formula>NOT(ISBLANK($H33))</formula>
    </cfRule>
  </conditionalFormatting>
  <conditionalFormatting sqref="T33:AB52">
    <cfRule type="expression" dxfId="42" priority="3">
      <formula>$AC33&lt;&gt;""</formula>
    </cfRule>
  </conditionalFormatting>
  <conditionalFormatting sqref="AU33:BD53">
    <cfRule type="notContainsBlanks" dxfId="41" priority="2">
      <formula>LEN(TRIM(AU33))&gt;0</formula>
    </cfRule>
  </conditionalFormatting>
  <conditionalFormatting sqref="BB29:BC30">
    <cfRule type="containsBlanks" dxfId="40" priority="1">
      <formula>LEN(TRIM(BB29))=0</formula>
    </cfRule>
  </conditionalFormatting>
  <dataValidations count="4">
    <dataValidation allowBlank="1" showInputMessage="1" sqref="G15:P15" xr:uid="{21AADC54-BB56-45B1-93C3-547235C29B79}"/>
    <dataValidation type="list" allowBlank="1" showInputMessage="1" sqref="G13:K13" xr:uid="{EFD59982-B48F-4635-82A8-6DF2F7643D7A}">
      <formula1>"4,5,6,7,8,9,10,11,12,13,14,15,16,17,18,19,20"</formula1>
    </dataValidation>
    <dataValidation type="list" allowBlank="1" showInputMessage="1" sqref="M13:P13" xr:uid="{BF9E5387-A92A-4954-9322-ED292C0EA780}">
      <formula1>"Rectangular,Round, Oval"</formula1>
    </dataValidation>
    <dataValidation type="whole" allowBlank="1" showInputMessage="1" showErrorMessage="1" error="This Remarks section is limited to 5." sqref="A56:A60" xr:uid="{470C1DD2-1A33-49C7-8A2D-3D9A70FF46A4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8ABE-6D0E-4717-9ECD-1147A64DA2FD}">
  <sheetPr codeName="Sheet20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202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205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284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/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300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180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180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202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10</v>
      </c>
      <c r="O33" s="602"/>
      <c r="P33" s="602"/>
      <c r="Q33" s="602">
        <v>300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/>
      <c r="B34" s="717"/>
      <c r="C34" s="717"/>
      <c r="D34" s="717"/>
      <c r="E34" s="717"/>
      <c r="F34" s="717"/>
      <c r="G34" s="717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300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39" priority="10">
      <formula>LEN(TRIM(E7))=0</formula>
    </cfRule>
  </conditionalFormatting>
  <conditionalFormatting sqref="Q53:AE53">
    <cfRule type="containsText" dxfId="38" priority="9" operator="containsText" text="CALC.">
      <formula>NOT(ISERROR(SEARCH("CALC.",Q53)))</formula>
    </cfRule>
  </conditionalFormatting>
  <conditionalFormatting sqref="A33:S52">
    <cfRule type="notContainsBlanks" dxfId="37" priority="7">
      <formula>LEN(TRIM(A33))&gt;0</formula>
    </cfRule>
    <cfRule type="expression" dxfId="36" priority="8">
      <formula>NOT(ISBLANK($H33))</formula>
    </cfRule>
  </conditionalFormatting>
  <conditionalFormatting sqref="AK9:BK24">
    <cfRule type="expression" dxfId="35" priority="6">
      <formula>NOT(ISBLANK($AK9))</formula>
    </cfRule>
  </conditionalFormatting>
  <conditionalFormatting sqref="T33:AC52">
    <cfRule type="notContainsBlanks" dxfId="34" priority="4">
      <formula>LEN(TRIM(T33))&gt;0</formula>
    </cfRule>
    <cfRule type="expression" dxfId="33" priority="5">
      <formula>NOT(ISBLANK($H33))</formula>
    </cfRule>
  </conditionalFormatting>
  <conditionalFormatting sqref="T33:AB52">
    <cfRule type="expression" dxfId="32" priority="3">
      <formula>$AC33&lt;&gt;""</formula>
    </cfRule>
  </conditionalFormatting>
  <conditionalFormatting sqref="AU33:BD53">
    <cfRule type="notContainsBlanks" dxfId="31" priority="2">
      <formula>LEN(TRIM(AU33))&gt;0</formula>
    </cfRule>
  </conditionalFormatting>
  <conditionalFormatting sqref="BB29:BC30">
    <cfRule type="containsBlanks" dxfId="30" priority="1">
      <formula>LEN(TRIM(BB29))=0</formula>
    </cfRule>
  </conditionalFormatting>
  <dataValidations count="4">
    <dataValidation allowBlank="1" showInputMessage="1" sqref="G15:P15" xr:uid="{2626CA8B-0101-4781-87B1-00469E6ED4E5}"/>
    <dataValidation type="list" allowBlank="1" showInputMessage="1" sqref="G13:K13" xr:uid="{564DA486-D6CB-4373-A6EA-4432B1090928}">
      <formula1>"4,5,6,7,8,9,10,11,12,13,14,15,16,17,18,19,20"</formula1>
    </dataValidation>
    <dataValidation type="list" allowBlank="1" showInputMessage="1" sqref="M13:P13" xr:uid="{39D116EA-6B81-41FF-AD34-AB37A181BC81}">
      <formula1>"Rectangular,Round, Oval"</formula1>
    </dataValidation>
    <dataValidation type="whole" allowBlank="1" showInputMessage="1" showErrorMessage="1" error="This Remarks section is limited to 5." sqref="A56:A60" xr:uid="{DD532B92-24CF-4DA0-B9B9-C3570E0E9356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E366-EBE5-4024-994B-D021824A2D7D}">
  <sheetPr codeName="Sheet21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285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286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287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>
        <v>6</v>
      </c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100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 t="s">
        <v>270</v>
      </c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60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 t="s">
        <v>82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 t="s">
        <v>288</v>
      </c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285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289</v>
      </c>
      <c r="L33" s="602"/>
      <c r="M33" s="602"/>
      <c r="N33" s="602" t="s">
        <v>290</v>
      </c>
      <c r="O33" s="602"/>
      <c r="P33" s="602"/>
      <c r="Q33" s="602">
        <v>100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/>
      <c r="B34" s="717"/>
      <c r="C34" s="717"/>
      <c r="D34" s="717"/>
      <c r="E34" s="717"/>
      <c r="F34" s="717"/>
      <c r="G34" s="717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100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29" priority="10">
      <formula>LEN(TRIM(E7))=0</formula>
    </cfRule>
  </conditionalFormatting>
  <conditionalFormatting sqref="Q53:AE53">
    <cfRule type="containsText" dxfId="28" priority="9" operator="containsText" text="CALC.">
      <formula>NOT(ISERROR(SEARCH("CALC.",Q53)))</formula>
    </cfRule>
  </conditionalFormatting>
  <conditionalFormatting sqref="A33:S52">
    <cfRule type="notContainsBlanks" dxfId="27" priority="7">
      <formula>LEN(TRIM(A33))&gt;0</formula>
    </cfRule>
    <cfRule type="expression" dxfId="26" priority="8">
      <formula>NOT(ISBLANK($H33))</formula>
    </cfRule>
  </conditionalFormatting>
  <conditionalFormatting sqref="AK9:BK24">
    <cfRule type="expression" dxfId="25" priority="6">
      <formula>NOT(ISBLANK($AK9))</formula>
    </cfRule>
  </conditionalFormatting>
  <conditionalFormatting sqref="T33:AC52">
    <cfRule type="notContainsBlanks" dxfId="24" priority="4">
      <formula>LEN(TRIM(T33))&gt;0</formula>
    </cfRule>
    <cfRule type="expression" dxfId="23" priority="5">
      <formula>NOT(ISBLANK($H33))</formula>
    </cfRule>
  </conditionalFormatting>
  <conditionalFormatting sqref="T33:AB52">
    <cfRule type="expression" dxfId="22" priority="3">
      <formula>$AC33&lt;&gt;""</formula>
    </cfRule>
  </conditionalFormatting>
  <conditionalFormatting sqref="AU33:BD53">
    <cfRule type="notContainsBlanks" dxfId="21" priority="2">
      <formula>LEN(TRIM(AU33))&gt;0</formula>
    </cfRule>
  </conditionalFormatting>
  <conditionalFormatting sqref="BB29:BC30">
    <cfRule type="containsBlanks" dxfId="20" priority="1">
      <formula>LEN(TRIM(BB29))=0</formula>
    </cfRule>
  </conditionalFormatting>
  <dataValidations count="4">
    <dataValidation allowBlank="1" showInputMessage="1" sqref="G15:P15" xr:uid="{2753EE32-9954-4E61-BEEC-2269265B80BB}"/>
    <dataValidation type="list" allowBlank="1" showInputMessage="1" sqref="G13:K13" xr:uid="{7FCB2BDE-E6DE-4AD0-8857-9CB5D8FBC1DD}">
      <formula1>"4,5,6,7,8,9,10,11,12,13,14,15,16,17,18,19,20"</formula1>
    </dataValidation>
    <dataValidation type="list" allowBlank="1" showInputMessage="1" sqref="M13:P13" xr:uid="{D0306106-7F3F-4102-9CB1-EDCE4F8C0440}">
      <formula1>"Rectangular,Round, Oval"</formula1>
    </dataValidation>
    <dataValidation type="whole" allowBlank="1" showInputMessage="1" showErrorMessage="1" error="This Remarks section is limited to 5." sqref="A56:A60" xr:uid="{5E88AF77-3C58-4453-A317-984DEA3B9CF2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87E-525F-4E31-8150-C0D755F53059}">
  <sheetPr codeName="Sheet22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286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286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291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>
        <v>6</v>
      </c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325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 t="s">
        <v>270</v>
      </c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200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200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 t="s">
        <v>288</v>
      </c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286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6</v>
      </c>
      <c r="O33" s="602"/>
      <c r="P33" s="602"/>
      <c r="Q33" s="602">
        <v>25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 t="s">
        <v>48</v>
      </c>
      <c r="B34" s="717"/>
      <c r="C34" s="717"/>
      <c r="D34" s="717"/>
      <c r="E34" s="717"/>
      <c r="F34" s="717"/>
      <c r="G34" s="717"/>
      <c r="H34" s="165">
        <v>2</v>
      </c>
      <c r="I34" s="165"/>
      <c r="J34" s="165"/>
      <c r="K34" s="165" t="s">
        <v>48</v>
      </c>
      <c r="L34" s="165"/>
      <c r="M34" s="165"/>
      <c r="N34" s="165" t="s">
        <v>48</v>
      </c>
      <c r="O34" s="165"/>
      <c r="P34" s="165"/>
      <c r="Q34" s="165">
        <v>100</v>
      </c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 t="s">
        <v>48</v>
      </c>
      <c r="B35" s="717"/>
      <c r="C35" s="717"/>
      <c r="D35" s="717"/>
      <c r="E35" s="717"/>
      <c r="F35" s="717"/>
      <c r="G35" s="717"/>
      <c r="H35" s="165">
        <v>3</v>
      </c>
      <c r="I35" s="165"/>
      <c r="J35" s="165"/>
      <c r="K35" s="165" t="s">
        <v>48</v>
      </c>
      <c r="L35" s="165"/>
      <c r="M35" s="165"/>
      <c r="N35" s="165">
        <v>8</v>
      </c>
      <c r="O35" s="165"/>
      <c r="P35" s="165"/>
      <c r="Q35" s="165">
        <v>200</v>
      </c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325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19" priority="10">
      <formula>LEN(TRIM(E7))=0</formula>
    </cfRule>
  </conditionalFormatting>
  <conditionalFormatting sqref="Q53:AE53">
    <cfRule type="containsText" dxfId="18" priority="9" operator="containsText" text="CALC.">
      <formula>NOT(ISERROR(SEARCH("CALC.",Q53)))</formula>
    </cfRule>
  </conditionalFormatting>
  <conditionalFormatting sqref="A33:S52">
    <cfRule type="notContainsBlanks" dxfId="17" priority="7">
      <formula>LEN(TRIM(A33))&gt;0</formula>
    </cfRule>
    <cfRule type="expression" dxfId="16" priority="8">
      <formula>NOT(ISBLANK($H33))</formula>
    </cfRule>
  </conditionalFormatting>
  <conditionalFormatting sqref="AK9:BK24">
    <cfRule type="expression" dxfId="15" priority="6">
      <formula>NOT(ISBLANK($AK9))</formula>
    </cfRule>
  </conditionalFormatting>
  <conditionalFormatting sqref="T33:AC52">
    <cfRule type="notContainsBlanks" dxfId="14" priority="4">
      <formula>LEN(TRIM(T33))&gt;0</formula>
    </cfRule>
    <cfRule type="expression" dxfId="13" priority="5">
      <formula>NOT(ISBLANK($H33))</formula>
    </cfRule>
  </conditionalFormatting>
  <conditionalFormatting sqref="T33:AB52">
    <cfRule type="expression" dxfId="12" priority="3">
      <formula>$AC33&lt;&gt;""</formula>
    </cfRule>
  </conditionalFormatting>
  <conditionalFormatting sqref="AU33:BD53">
    <cfRule type="notContainsBlanks" dxfId="11" priority="2">
      <formula>LEN(TRIM(AU33))&gt;0</formula>
    </cfRule>
  </conditionalFormatting>
  <conditionalFormatting sqref="BB29:BC30">
    <cfRule type="containsBlanks" dxfId="10" priority="1">
      <formula>LEN(TRIM(BB29))=0</formula>
    </cfRule>
  </conditionalFormatting>
  <dataValidations count="4">
    <dataValidation allowBlank="1" showInputMessage="1" sqref="G15:P15" xr:uid="{B7EA8538-5291-4FA1-93B6-83AB2328A77D}"/>
    <dataValidation type="list" allowBlank="1" showInputMessage="1" sqref="G13:K13" xr:uid="{72A5448F-F9E8-47A0-93DA-EFD9052117A9}">
      <formula1>"4,5,6,7,8,9,10,11,12,13,14,15,16,17,18,19,20"</formula1>
    </dataValidation>
    <dataValidation type="list" allowBlank="1" showInputMessage="1" sqref="M13:P13" xr:uid="{E79373D3-497B-4A6F-9E1A-85133404DEEF}">
      <formula1>"Rectangular,Round, Oval"</formula1>
    </dataValidation>
    <dataValidation type="whole" allowBlank="1" showInputMessage="1" showErrorMessage="1" error="This Remarks section is limited to 5." sqref="A56:A60" xr:uid="{DDFB5A6B-243E-4CE7-985A-3B96C16E240A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4FD9-03FC-4921-B6C0-E70FCABE260C}">
  <sheetPr codeName="Sheet23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627" t="s">
        <v>1</v>
      </c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</row>
    <row r="2" spans="1:106" ht="12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530"/>
      <c r="AK2" s="530"/>
      <c r="AL2" s="530"/>
      <c r="AM2" s="530"/>
      <c r="AN2" s="530"/>
      <c r="AO2" s="530"/>
      <c r="AP2" s="530"/>
      <c r="AQ2" s="530"/>
      <c r="AR2" s="530"/>
      <c r="AS2" s="530"/>
      <c r="AT2" s="530"/>
      <c r="AU2" s="530"/>
      <c r="AV2" s="530"/>
      <c r="AW2" s="530"/>
      <c r="AX2" s="530"/>
      <c r="AY2" s="530"/>
      <c r="AZ2" s="530"/>
      <c r="BA2" s="530"/>
      <c r="BB2" s="530"/>
      <c r="BC2" s="530"/>
      <c r="BD2" s="530"/>
      <c r="BE2" s="530"/>
      <c r="BF2" s="530"/>
      <c r="BG2" s="530"/>
      <c r="BH2" s="530"/>
      <c r="BI2" s="530"/>
      <c r="BJ2" s="530"/>
      <c r="BK2" s="530"/>
      <c r="BL2" s="530"/>
      <c r="BM2" s="530"/>
      <c r="BN2" s="530"/>
      <c r="BO2" s="530"/>
      <c r="BP2" s="530"/>
      <c r="BQ2" s="530"/>
      <c r="BR2" s="530"/>
      <c r="BS2" s="530"/>
      <c r="BT2" s="530"/>
      <c r="BU2" s="530"/>
      <c r="BV2" s="530"/>
      <c r="BW2" s="530"/>
      <c r="BX2" s="530"/>
      <c r="BY2" s="530"/>
      <c r="BZ2" s="530"/>
      <c r="CA2" s="530"/>
      <c r="CB2" s="530"/>
      <c r="CC2" s="530"/>
      <c r="CD2" s="530"/>
      <c r="CE2" s="530"/>
      <c r="CF2" s="530"/>
      <c r="CG2" s="530"/>
      <c r="CH2" s="530"/>
      <c r="CI2" s="530"/>
      <c r="CJ2" s="530"/>
      <c r="CK2" s="530"/>
      <c r="CL2" s="530"/>
      <c r="CM2" s="530"/>
      <c r="CN2" s="530"/>
      <c r="CO2" s="530"/>
      <c r="CP2" s="530"/>
      <c r="CQ2" s="530"/>
      <c r="CR2" s="530"/>
      <c r="CS2" s="530"/>
      <c r="CT2" s="530"/>
      <c r="CU2" s="530"/>
      <c r="CV2" s="530"/>
      <c r="CW2" s="530"/>
      <c r="CX2" s="530"/>
      <c r="CY2" s="530"/>
      <c r="CZ2" s="530"/>
      <c r="DA2" s="530"/>
      <c r="DB2" s="530"/>
    </row>
    <row r="3" spans="1:106" ht="12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530"/>
      <c r="AK3" s="530"/>
      <c r="AL3" s="530"/>
      <c r="AM3" s="530"/>
      <c r="AN3" s="530"/>
      <c r="AO3" s="530"/>
      <c r="AP3" s="530"/>
      <c r="AQ3" s="530"/>
      <c r="AR3" s="530"/>
      <c r="AS3" s="530"/>
      <c r="AT3" s="530"/>
      <c r="AU3" s="530"/>
      <c r="AV3" s="530"/>
      <c r="AW3" s="530"/>
      <c r="AX3" s="530"/>
      <c r="AY3" s="530"/>
      <c r="AZ3" s="530"/>
      <c r="BA3" s="530"/>
      <c r="BB3" s="530"/>
      <c r="BC3" s="530"/>
      <c r="BD3" s="530"/>
      <c r="BE3" s="530"/>
      <c r="BF3" s="530"/>
      <c r="BG3" s="530"/>
      <c r="BH3" s="530"/>
      <c r="BI3" s="530"/>
      <c r="BJ3" s="530"/>
      <c r="BK3" s="530"/>
      <c r="BL3" s="530"/>
      <c r="BM3" s="530"/>
      <c r="BN3" s="530"/>
      <c r="BO3" s="530"/>
      <c r="BP3" s="530"/>
      <c r="BQ3" s="530"/>
      <c r="BR3" s="530"/>
      <c r="BS3" s="530"/>
      <c r="BT3" s="530"/>
      <c r="BU3" s="530"/>
      <c r="BV3" s="530"/>
      <c r="BW3" s="530"/>
      <c r="BX3" s="530"/>
      <c r="BY3" s="530"/>
      <c r="BZ3" s="530"/>
      <c r="CA3" s="530"/>
      <c r="CB3" s="530"/>
      <c r="CC3" s="530"/>
      <c r="CD3" s="530"/>
      <c r="CE3" s="530"/>
      <c r="CF3" s="530"/>
      <c r="CG3" s="530"/>
      <c r="CH3" s="530"/>
      <c r="CI3" s="530"/>
      <c r="CJ3" s="530"/>
      <c r="CK3" s="530"/>
      <c r="CL3" s="530"/>
      <c r="CM3" s="530"/>
      <c r="CN3" s="530"/>
      <c r="CO3" s="530"/>
      <c r="CP3" s="530"/>
      <c r="CQ3" s="530"/>
      <c r="CR3" s="530"/>
      <c r="CS3" s="530"/>
      <c r="CT3" s="530"/>
      <c r="CU3" s="530"/>
      <c r="CV3" s="530"/>
      <c r="CW3" s="530"/>
      <c r="CX3" s="530"/>
      <c r="CY3" s="530"/>
      <c r="CZ3" s="530"/>
      <c r="DA3" s="530"/>
      <c r="DB3" s="530"/>
    </row>
    <row r="4" spans="1:106" ht="12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0"/>
      <c r="AW4" s="530"/>
      <c r="AX4" s="530"/>
      <c r="AY4" s="530"/>
      <c r="AZ4" s="530"/>
      <c r="BA4" s="530"/>
      <c r="BB4" s="530"/>
      <c r="BC4" s="530"/>
      <c r="BD4" s="530"/>
      <c r="BE4" s="530"/>
      <c r="BF4" s="530"/>
      <c r="BG4" s="530"/>
      <c r="BH4" s="530"/>
      <c r="BI4" s="530"/>
      <c r="BJ4" s="530"/>
      <c r="BK4" s="530"/>
      <c r="BL4" s="530"/>
      <c r="BM4" s="530"/>
      <c r="BN4" s="530"/>
      <c r="BO4" s="530"/>
      <c r="BP4" s="530"/>
      <c r="BQ4" s="530"/>
      <c r="BR4" s="530"/>
      <c r="BS4" s="530"/>
      <c r="BT4" s="530"/>
      <c r="BU4" s="530"/>
      <c r="BV4" s="530"/>
      <c r="BW4" s="530"/>
      <c r="BX4" s="530"/>
      <c r="BY4" s="530"/>
      <c r="BZ4" s="530"/>
      <c r="CA4" s="530"/>
      <c r="CB4" s="530"/>
      <c r="CC4" s="530"/>
      <c r="CD4" s="530"/>
      <c r="CE4" s="530"/>
      <c r="CF4" s="530"/>
      <c r="CG4" s="530"/>
      <c r="CH4" s="530"/>
      <c r="CI4" s="530"/>
      <c r="CJ4" s="530"/>
      <c r="CK4" s="530"/>
      <c r="CL4" s="530"/>
      <c r="CM4" s="530"/>
      <c r="CN4" s="530"/>
      <c r="CO4" s="530"/>
      <c r="CP4" s="530"/>
      <c r="CQ4" s="530"/>
      <c r="CR4" s="530"/>
      <c r="CS4" s="530"/>
      <c r="CT4" s="530"/>
      <c r="CU4" s="530"/>
      <c r="CV4" s="530"/>
      <c r="CW4" s="530"/>
      <c r="CX4" s="530"/>
      <c r="CY4" s="530"/>
      <c r="CZ4" s="530"/>
      <c r="DA4" s="530"/>
      <c r="DB4" s="530"/>
    </row>
    <row r="5" spans="1:106" ht="12.7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7" t="s">
        <v>214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0"/>
      <c r="AW5" s="530"/>
      <c r="AX5" s="530"/>
      <c r="AY5" s="530"/>
      <c r="AZ5" s="530"/>
      <c r="BA5" s="530"/>
      <c r="BB5" s="530"/>
      <c r="BC5" s="530"/>
      <c r="BD5" s="530"/>
      <c r="BE5" s="530"/>
      <c r="BF5" s="530"/>
      <c r="BG5" s="530"/>
      <c r="BH5" s="530"/>
      <c r="BI5" s="530"/>
      <c r="BJ5" s="530"/>
      <c r="BK5" s="530"/>
      <c r="BL5" s="530"/>
      <c r="BM5" s="530"/>
      <c r="BN5" s="530"/>
      <c r="BO5" s="530"/>
      <c r="BP5" s="530"/>
      <c r="BQ5" s="530"/>
      <c r="BR5" s="530"/>
      <c r="BS5" s="530"/>
      <c r="BT5" s="530"/>
      <c r="BU5" s="530"/>
      <c r="BV5" s="530"/>
      <c r="BW5" s="530"/>
      <c r="BX5" s="530"/>
      <c r="BY5" s="530"/>
      <c r="BZ5" s="530"/>
      <c r="CA5" s="530"/>
      <c r="CB5" s="530"/>
      <c r="CC5" s="530"/>
      <c r="CD5" s="530"/>
      <c r="CE5" s="530"/>
      <c r="CF5" s="530"/>
      <c r="CG5" s="530"/>
      <c r="CH5" s="530"/>
      <c r="CI5" s="530"/>
      <c r="CJ5" s="530"/>
      <c r="CK5" s="530"/>
      <c r="CL5" s="530"/>
      <c r="CM5" s="530"/>
      <c r="CN5" s="530"/>
      <c r="CO5" s="530"/>
      <c r="CP5" s="530"/>
      <c r="CQ5" s="530"/>
      <c r="CR5" s="530"/>
      <c r="CS5" s="530"/>
      <c r="CT5" s="530"/>
      <c r="CU5" s="530"/>
      <c r="CV5" s="530"/>
      <c r="CW5" s="530"/>
      <c r="CX5" s="530"/>
      <c r="CY5" s="530"/>
      <c r="CZ5" s="530"/>
      <c r="DA5" s="530"/>
      <c r="DB5" s="530"/>
    </row>
    <row r="6" spans="1:106" ht="12" customHeight="1" thickBo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0"/>
      <c r="CA6" s="530"/>
      <c r="CB6" s="530"/>
      <c r="CC6" s="530"/>
      <c r="CD6" s="530"/>
      <c r="CE6" s="530"/>
      <c r="CF6" s="530"/>
      <c r="CG6" s="530"/>
      <c r="CH6" s="530"/>
      <c r="CI6" s="530"/>
      <c r="CJ6" s="530"/>
      <c r="CK6" s="530"/>
      <c r="CL6" s="530"/>
      <c r="CM6" s="530"/>
      <c r="CN6" s="530"/>
      <c r="CO6" s="530"/>
      <c r="CP6" s="530"/>
      <c r="CQ6" s="530"/>
      <c r="CR6" s="530"/>
      <c r="CS6" s="530"/>
      <c r="CT6" s="530"/>
      <c r="CU6" s="530"/>
      <c r="CV6" s="530"/>
      <c r="CW6" s="530"/>
      <c r="CX6" s="530"/>
      <c r="CY6" s="530"/>
      <c r="CZ6" s="530"/>
      <c r="DA6" s="530"/>
      <c r="DB6" s="530"/>
    </row>
    <row r="7" spans="1:106" ht="12" customHeight="1" x14ac:dyDescent="0.2">
      <c r="A7" s="33" t="s">
        <v>3</v>
      </c>
      <c r="B7" s="33"/>
      <c r="C7" s="33"/>
      <c r="D7" s="33"/>
      <c r="E7" s="33"/>
      <c r="F7" s="34" t="s">
        <v>127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        <v>4</v>
      </c>
      <c r="U7" s="33"/>
      <c r="V7" s="33"/>
      <c r="W7" s="33"/>
      <c r="X7" s="33"/>
      <c r="Y7" s="35" t="s">
        <v>126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530"/>
      <c r="AK7" s="628" t="s">
        <v>87</v>
      </c>
      <c r="AL7" s="629"/>
      <c r="AM7" s="629"/>
      <c r="AN7" s="629"/>
      <c r="AO7" s="629"/>
      <c r="AP7" s="629"/>
      <c r="AQ7" s="629"/>
      <c r="AR7" s="629"/>
      <c r="AS7" s="629"/>
      <c r="AT7" s="629"/>
      <c r="AU7" s="629"/>
      <c r="AV7" s="629"/>
      <c r="AW7" s="629"/>
      <c r="AX7" s="629"/>
      <c r="AY7" s="629"/>
      <c r="AZ7" s="629"/>
      <c r="BA7" s="629"/>
      <c r="BB7" s="629"/>
      <c r="BC7" s="629"/>
      <c r="BD7" s="629"/>
      <c r="BE7" s="629"/>
      <c r="BF7" s="629"/>
      <c r="BG7" s="629"/>
      <c r="BH7" s="629"/>
      <c r="BI7" s="629"/>
      <c r="BJ7" s="629"/>
      <c r="BK7" s="630"/>
      <c r="BL7" s="631" t="s">
        <v>215</v>
      </c>
      <c r="BM7" s="632"/>
      <c r="BN7" s="632"/>
      <c r="BO7" s="632"/>
      <c r="BP7" s="632"/>
      <c r="BQ7" s="632"/>
      <c r="BR7" s="632"/>
      <c r="BS7" s="632"/>
      <c r="BT7" s="632"/>
      <c r="BU7" s="632"/>
      <c r="BV7" s="632"/>
      <c r="BW7" s="632"/>
      <c r="BX7" s="632"/>
      <c r="BY7" s="632"/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32"/>
      <c r="CR7" s="632"/>
      <c r="CS7" s="632"/>
      <c r="CT7" s="632"/>
      <c r="CU7" s="632"/>
      <c r="CV7" s="632"/>
      <c r="CW7" s="632"/>
      <c r="CX7" s="632"/>
      <c r="CY7" s="632"/>
      <c r="CZ7" s="632"/>
      <c r="DA7" s="633"/>
      <c r="DB7" s="530"/>
    </row>
    <row r="8" spans="1:106" ht="12" customHeight="1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530"/>
      <c r="AK8" s="634"/>
      <c r="AL8" s="635"/>
      <c r="AM8" s="635"/>
      <c r="AN8" s="635"/>
      <c r="AO8" s="635"/>
      <c r="AP8" s="635"/>
      <c r="AQ8" s="635"/>
      <c r="AR8" s="635"/>
      <c r="AS8" s="635"/>
      <c r="AT8" s="635"/>
      <c r="AU8" s="635"/>
      <c r="AV8" s="635"/>
      <c r="AW8" s="635"/>
      <c r="AX8" s="635"/>
      <c r="AY8" s="635"/>
      <c r="AZ8" s="635"/>
      <c r="BA8" s="635"/>
      <c r="BB8" s="635"/>
      <c r="BC8" s="635"/>
      <c r="BD8" s="635"/>
      <c r="BE8" s="635"/>
      <c r="BF8" s="635"/>
      <c r="BG8" s="635"/>
      <c r="BH8" s="635"/>
      <c r="BI8" s="635"/>
      <c r="BJ8" s="635"/>
      <c r="BK8" s="636"/>
      <c r="BL8" s="637">
        <v>1</v>
      </c>
      <c r="BM8" s="637">
        <v>2</v>
      </c>
      <c r="BN8" s="637">
        <v>3</v>
      </c>
      <c r="BO8" s="637">
        <v>4</v>
      </c>
      <c r="BP8" s="637">
        <v>5</v>
      </c>
      <c r="BQ8" s="637">
        <v>6</v>
      </c>
      <c r="BR8" s="637">
        <v>7</v>
      </c>
      <c r="BS8" s="637">
        <v>8</v>
      </c>
      <c r="BT8" s="637">
        <v>9</v>
      </c>
      <c r="BU8" s="637">
        <v>10</v>
      </c>
      <c r="BV8" s="637">
        <v>11</v>
      </c>
      <c r="BW8" s="637">
        <v>12</v>
      </c>
      <c r="BX8" s="637">
        <v>13</v>
      </c>
      <c r="BY8" s="637">
        <v>14</v>
      </c>
      <c r="BZ8" s="637">
        <v>15</v>
      </c>
      <c r="CA8" s="637">
        <v>16</v>
      </c>
      <c r="CB8" s="637">
        <v>17</v>
      </c>
      <c r="CC8" s="637">
        <v>18</v>
      </c>
      <c r="CD8" s="637">
        <v>19</v>
      </c>
      <c r="CE8" s="637">
        <v>20</v>
      </c>
      <c r="CF8" s="637">
        <v>21</v>
      </c>
      <c r="CG8" s="637">
        <v>22</v>
      </c>
      <c r="CH8" s="637">
        <v>23</v>
      </c>
      <c r="CI8" s="637">
        <v>24</v>
      </c>
      <c r="CJ8" s="637">
        <v>25</v>
      </c>
      <c r="CK8" s="637">
        <v>26</v>
      </c>
      <c r="CL8" s="637">
        <v>27</v>
      </c>
      <c r="CM8" s="637">
        <v>28</v>
      </c>
      <c r="CN8" s="637">
        <v>29</v>
      </c>
      <c r="CO8" s="637">
        <v>30</v>
      </c>
      <c r="CP8" s="637">
        <v>31</v>
      </c>
      <c r="CQ8" s="637">
        <v>32</v>
      </c>
      <c r="CR8" s="637">
        <v>33</v>
      </c>
      <c r="CS8" s="637">
        <v>34</v>
      </c>
      <c r="CT8" s="637">
        <v>35</v>
      </c>
      <c r="CU8" s="637">
        <v>36</v>
      </c>
      <c r="CV8" s="637">
        <v>37</v>
      </c>
      <c r="CW8" s="637">
        <v>38</v>
      </c>
      <c r="CX8" s="637">
        <v>39</v>
      </c>
      <c r="CY8" s="637">
        <v>40</v>
      </c>
      <c r="CZ8" s="637">
        <v>41</v>
      </c>
      <c r="DA8" s="638">
        <v>42</v>
      </c>
      <c r="DB8" s="530"/>
    </row>
    <row r="9" spans="1:106" ht="12" customHeight="1" thickTop="1" x14ac:dyDescent="0.2">
      <c r="A9" s="33" t="s">
        <v>5</v>
      </c>
      <c r="B9" s="33"/>
      <c r="C9" s="33"/>
      <c r="D9" s="33"/>
      <c r="E9" s="33"/>
      <c r="F9" s="35" t="s">
        <v>204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15"/>
      <c r="R9" s="15"/>
      <c r="S9" s="15"/>
      <c r="T9" s="33" t="s">
        <v>6</v>
      </c>
      <c r="U9" s="33"/>
      <c r="V9" s="33"/>
      <c r="W9" s="33"/>
      <c r="X9" s="33"/>
      <c r="Y9" s="35" t="s">
        <v>204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530"/>
      <c r="AK9" s="572"/>
      <c r="AL9" s="574"/>
      <c r="AM9" s="266">
        <v>1</v>
      </c>
      <c r="AN9" s="266"/>
      <c r="AO9" s="639" t="s">
        <v>216</v>
      </c>
      <c r="AP9" s="640"/>
      <c r="AQ9" s="640"/>
      <c r="AR9" s="640"/>
      <c r="AS9" s="640"/>
      <c r="AT9" s="640"/>
      <c r="AU9" s="640"/>
      <c r="AV9" s="640"/>
      <c r="AW9" s="640"/>
      <c r="AX9" s="640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1"/>
      <c r="BM9" s="642"/>
      <c r="BN9" s="642"/>
      <c r="BO9" s="642"/>
      <c r="BP9" s="643"/>
      <c r="BQ9" s="644"/>
      <c r="BR9" s="644"/>
      <c r="BS9" s="644"/>
      <c r="BT9" s="644"/>
      <c r="BU9" s="644"/>
      <c r="BV9" s="644"/>
      <c r="BW9" s="644"/>
      <c r="BX9" s="644"/>
      <c r="BY9" s="644"/>
      <c r="BZ9" s="644"/>
      <c r="CA9" s="644"/>
      <c r="CB9" s="644"/>
      <c r="CC9" s="644"/>
      <c r="CD9" s="644"/>
      <c r="CE9" s="644"/>
      <c r="CF9" s="644"/>
      <c r="CG9" s="644"/>
      <c r="CH9" s="644"/>
      <c r="CI9" s="644"/>
      <c r="CJ9" s="644"/>
      <c r="CK9" s="644"/>
      <c r="CL9" s="644"/>
      <c r="CM9" s="644"/>
      <c r="CN9" s="644"/>
      <c r="CO9" s="644"/>
      <c r="CP9" s="644"/>
      <c r="CQ9" s="644"/>
      <c r="CR9" s="644"/>
      <c r="CS9" s="644"/>
      <c r="CT9" s="644"/>
      <c r="CU9" s="644"/>
      <c r="CV9" s="644"/>
      <c r="CW9" s="644"/>
      <c r="CX9" s="644"/>
      <c r="CY9" s="644"/>
      <c r="CZ9" s="644"/>
      <c r="DA9" s="645"/>
      <c r="DB9" s="530"/>
    </row>
    <row r="10" spans="1:106" ht="12" customHeight="1" thickBo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530"/>
      <c r="AK10" s="270"/>
      <c r="AL10" s="271"/>
      <c r="AM10" s="61">
        <v>2</v>
      </c>
      <c r="AN10" s="61"/>
      <c r="AO10" s="646" t="s">
        <v>217</v>
      </c>
      <c r="AP10" s="647"/>
      <c r="AQ10" s="647"/>
      <c r="AR10" s="647"/>
      <c r="AS10" s="647"/>
      <c r="AT10" s="647"/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647"/>
      <c r="BF10" s="647"/>
      <c r="BG10" s="647"/>
      <c r="BH10" s="647"/>
      <c r="BI10" s="647"/>
      <c r="BJ10" s="647"/>
      <c r="BK10" s="647"/>
      <c r="BL10" s="648"/>
      <c r="BM10" s="649"/>
      <c r="BN10" s="649"/>
      <c r="BO10" s="649"/>
      <c r="BP10" s="650"/>
      <c r="BQ10" s="651"/>
      <c r="BR10" s="651"/>
      <c r="BS10" s="651"/>
      <c r="BT10" s="651"/>
      <c r="BU10" s="651"/>
      <c r="BV10" s="652"/>
      <c r="BW10" s="652"/>
      <c r="BX10" s="652"/>
      <c r="BY10" s="652"/>
      <c r="BZ10" s="652"/>
      <c r="CA10" s="652"/>
      <c r="CB10" s="652"/>
      <c r="CC10" s="652"/>
      <c r="CD10" s="652"/>
      <c r="CE10" s="652"/>
      <c r="CF10" s="652"/>
      <c r="CG10" s="652"/>
      <c r="CH10" s="652"/>
      <c r="CI10" s="652"/>
      <c r="CJ10" s="652"/>
      <c r="CK10" s="652"/>
      <c r="CL10" s="652"/>
      <c r="CM10" s="652"/>
      <c r="CN10" s="652"/>
      <c r="CO10" s="652"/>
      <c r="CP10" s="652"/>
      <c r="CQ10" s="652"/>
      <c r="CR10" s="652"/>
      <c r="CS10" s="652"/>
      <c r="CT10" s="652"/>
      <c r="CU10" s="652"/>
      <c r="CV10" s="652"/>
      <c r="CW10" s="652"/>
      <c r="CX10" s="652"/>
      <c r="CY10" s="652"/>
      <c r="CZ10" s="652"/>
      <c r="DA10" s="653"/>
      <c r="DB10" s="530"/>
    </row>
    <row r="11" spans="1:106" ht="12" customHeight="1" thickBot="1" x14ac:dyDescent="0.25">
      <c r="A11" s="41" t="s">
        <v>218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/>
      <c r="Q11" s="15"/>
      <c r="R11" s="15"/>
      <c r="S11" s="654"/>
      <c r="T11" s="240" t="s">
        <v>219</v>
      </c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2"/>
      <c r="AJ11" s="530"/>
      <c r="AK11" s="270"/>
      <c r="AL11" s="271"/>
      <c r="AM11" s="61">
        <v>3</v>
      </c>
      <c r="AN11" s="61"/>
      <c r="AO11" s="646" t="s">
        <v>220</v>
      </c>
      <c r="AP11" s="647"/>
      <c r="AQ11" s="647"/>
      <c r="AR11" s="647"/>
      <c r="AS11" s="647"/>
      <c r="AT11" s="647"/>
      <c r="AU11" s="647"/>
      <c r="AV11" s="647"/>
      <c r="AW11" s="647"/>
      <c r="AX11" s="647"/>
      <c r="AY11" s="647"/>
      <c r="AZ11" s="647"/>
      <c r="BA11" s="647"/>
      <c r="BB11" s="647"/>
      <c r="BC11" s="647"/>
      <c r="BD11" s="647"/>
      <c r="BE11" s="647"/>
      <c r="BF11" s="647"/>
      <c r="BG11" s="647"/>
      <c r="BH11" s="647"/>
      <c r="BI11" s="647"/>
      <c r="BJ11" s="647"/>
      <c r="BK11" s="647"/>
      <c r="BL11" s="655"/>
      <c r="BM11" s="644"/>
      <c r="BN11" s="644"/>
      <c r="BO11" s="644"/>
      <c r="BP11" s="644"/>
      <c r="BQ11" s="656"/>
      <c r="BR11" s="657"/>
      <c r="BS11" s="657"/>
      <c r="BT11" s="657"/>
      <c r="BU11" s="658"/>
      <c r="BV11" s="652"/>
      <c r="BW11" s="652"/>
      <c r="BX11" s="652"/>
      <c r="BY11" s="652"/>
      <c r="BZ11" s="652"/>
      <c r="CA11" s="652"/>
      <c r="CB11" s="652"/>
      <c r="CC11" s="652"/>
      <c r="CD11" s="652"/>
      <c r="CE11" s="652"/>
      <c r="CF11" s="652"/>
      <c r="CG11" s="652"/>
      <c r="CH11" s="652"/>
      <c r="CI11" s="652"/>
      <c r="CJ11" s="652"/>
      <c r="CK11" s="652"/>
      <c r="CL11" s="652"/>
      <c r="CM11" s="652"/>
      <c r="CN11" s="652"/>
      <c r="CO11" s="652"/>
      <c r="CP11" s="652"/>
      <c r="CQ11" s="652"/>
      <c r="CR11" s="652"/>
      <c r="CS11" s="652"/>
      <c r="CT11" s="652"/>
      <c r="CU11" s="652"/>
      <c r="CV11" s="652"/>
      <c r="CW11" s="652"/>
      <c r="CX11" s="652"/>
      <c r="CY11" s="652"/>
      <c r="CZ11" s="652"/>
      <c r="DA11" s="653"/>
      <c r="DB11" s="530"/>
    </row>
    <row r="12" spans="1:106" ht="12.75" thickTop="1" x14ac:dyDescent="0.2">
      <c r="A12" s="659" t="s">
        <v>221</v>
      </c>
      <c r="B12" s="660"/>
      <c r="C12" s="660"/>
      <c r="D12" s="660"/>
      <c r="E12" s="660"/>
      <c r="F12" s="660"/>
      <c r="G12" s="165" t="s">
        <v>292</v>
      </c>
      <c r="H12" s="165"/>
      <c r="I12" s="165"/>
      <c r="J12" s="165"/>
      <c r="K12" s="165"/>
      <c r="L12" s="165"/>
      <c r="M12" s="165"/>
      <c r="N12" s="165"/>
      <c r="O12" s="165"/>
      <c r="P12" s="166"/>
      <c r="Q12" s="15"/>
      <c r="R12" s="15"/>
      <c r="S12" s="654"/>
      <c r="T12" s="341"/>
      <c r="U12" s="342"/>
      <c r="V12" s="342"/>
      <c r="W12" s="342"/>
      <c r="X12" s="342"/>
      <c r="Y12" s="342"/>
      <c r="Z12" s="342" t="s">
        <v>44</v>
      </c>
      <c r="AA12" s="342"/>
      <c r="AB12" s="342"/>
      <c r="AC12" s="342"/>
      <c r="AD12" s="342"/>
      <c r="AE12" s="342" t="s">
        <v>46</v>
      </c>
      <c r="AF12" s="342"/>
      <c r="AG12" s="342"/>
      <c r="AH12" s="342"/>
      <c r="AI12" s="343"/>
      <c r="AJ12" s="530"/>
      <c r="AK12" s="270"/>
      <c r="AL12" s="271"/>
      <c r="AM12" s="61">
        <v>4</v>
      </c>
      <c r="AN12" s="61"/>
      <c r="AO12" s="646" t="s">
        <v>222</v>
      </c>
      <c r="AP12" s="647"/>
      <c r="AQ12" s="647"/>
      <c r="AR12" s="647"/>
      <c r="AS12" s="647"/>
      <c r="AT12" s="647"/>
      <c r="AU12" s="647"/>
      <c r="AV12" s="647"/>
      <c r="AW12" s="647"/>
      <c r="AX12" s="647"/>
      <c r="AY12" s="647"/>
      <c r="AZ12" s="647"/>
      <c r="BA12" s="647"/>
      <c r="BB12" s="647"/>
      <c r="BC12" s="647"/>
      <c r="BD12" s="647"/>
      <c r="BE12" s="647"/>
      <c r="BF12" s="647"/>
      <c r="BG12" s="647"/>
      <c r="BH12" s="647"/>
      <c r="BI12" s="647"/>
      <c r="BJ12" s="647"/>
      <c r="BK12" s="647"/>
      <c r="BL12" s="661"/>
      <c r="BM12" s="652"/>
      <c r="BN12" s="652"/>
      <c r="BO12" s="652"/>
      <c r="BP12" s="652"/>
      <c r="BQ12" s="662"/>
      <c r="BR12" s="663"/>
      <c r="BS12" s="664"/>
      <c r="BT12" s="664"/>
      <c r="BU12" s="664"/>
      <c r="BV12" s="652"/>
      <c r="BW12" s="652"/>
      <c r="BX12" s="652"/>
      <c r="BY12" s="652"/>
      <c r="BZ12" s="652"/>
      <c r="CA12" s="652"/>
      <c r="CB12" s="652"/>
      <c r="CC12" s="652"/>
      <c r="CD12" s="652"/>
      <c r="CE12" s="652"/>
      <c r="CF12" s="652"/>
      <c r="CG12" s="652"/>
      <c r="CH12" s="652"/>
      <c r="CI12" s="652"/>
      <c r="CJ12" s="652"/>
      <c r="CK12" s="652"/>
      <c r="CL12" s="652"/>
      <c r="CM12" s="652"/>
      <c r="CN12" s="652"/>
      <c r="CO12" s="652"/>
      <c r="CP12" s="652"/>
      <c r="CQ12" s="652"/>
      <c r="CR12" s="652"/>
      <c r="CS12" s="652"/>
      <c r="CT12" s="652"/>
      <c r="CU12" s="652"/>
      <c r="CV12" s="652"/>
      <c r="CW12" s="652"/>
      <c r="CX12" s="652"/>
      <c r="CY12" s="652"/>
      <c r="CZ12" s="652"/>
      <c r="DA12" s="653"/>
      <c r="DB12" s="530"/>
    </row>
    <row r="13" spans="1:106" ht="12" customHeight="1" x14ac:dyDescent="0.2">
      <c r="A13" s="70" t="s">
        <v>223</v>
      </c>
      <c r="B13" s="71"/>
      <c r="C13" s="71"/>
      <c r="D13" s="71"/>
      <c r="E13" s="71"/>
      <c r="F13" s="71"/>
      <c r="G13" s="665">
        <v>6</v>
      </c>
      <c r="H13" s="666"/>
      <c r="I13" s="666"/>
      <c r="J13" s="666"/>
      <c r="K13" s="666"/>
      <c r="L13" s="667" t="s">
        <v>48</v>
      </c>
      <c r="M13" s="186" t="s">
        <v>246</v>
      </c>
      <c r="N13" s="186"/>
      <c r="O13" s="186"/>
      <c r="P13" s="187"/>
      <c r="Q13" s="15"/>
      <c r="R13" s="15"/>
      <c r="S13" s="15"/>
      <c r="T13" s="70" t="s">
        <v>224</v>
      </c>
      <c r="U13" s="71"/>
      <c r="V13" s="71"/>
      <c r="W13" s="71"/>
      <c r="X13" s="71"/>
      <c r="Y13" s="71"/>
      <c r="Z13" s="400">
        <v>200</v>
      </c>
      <c r="AA13" s="400"/>
      <c r="AB13" s="400"/>
      <c r="AC13" s="400"/>
      <c r="AD13" s="400"/>
      <c r="AE13" s="668" t="str">
        <f>AC53</f>
        <v/>
      </c>
      <c r="AF13" s="668"/>
      <c r="AG13" s="668"/>
      <c r="AH13" s="668"/>
      <c r="AI13" s="669"/>
      <c r="AJ13" s="530"/>
      <c r="AK13" s="270"/>
      <c r="AL13" s="271"/>
      <c r="AM13" s="61">
        <v>5</v>
      </c>
      <c r="AN13" s="61"/>
      <c r="AO13" s="646" t="s">
        <v>225</v>
      </c>
      <c r="AP13" s="647"/>
      <c r="AQ13" s="647"/>
      <c r="AR13" s="647"/>
      <c r="AS13" s="647"/>
      <c r="AT13" s="647"/>
      <c r="AU13" s="647"/>
      <c r="AV13" s="647"/>
      <c r="AW13" s="647"/>
      <c r="AX13" s="647"/>
      <c r="AY13" s="647"/>
      <c r="AZ13" s="647"/>
      <c r="BA13" s="647"/>
      <c r="BB13" s="647"/>
      <c r="BC13" s="647"/>
      <c r="BD13" s="647"/>
      <c r="BE13" s="647"/>
      <c r="BF13" s="647"/>
      <c r="BG13" s="647"/>
      <c r="BH13" s="647"/>
      <c r="BI13" s="647"/>
      <c r="BJ13" s="647"/>
      <c r="BK13" s="647"/>
      <c r="BL13" s="661"/>
      <c r="BM13" s="652"/>
      <c r="BN13" s="652"/>
      <c r="BO13" s="652"/>
      <c r="BP13" s="652"/>
      <c r="BQ13" s="644"/>
      <c r="BR13" s="644"/>
      <c r="BS13" s="662"/>
      <c r="BT13" s="670"/>
      <c r="BU13" s="663"/>
      <c r="BV13" s="651"/>
      <c r="BW13" s="651"/>
      <c r="BX13" s="651"/>
      <c r="BY13" s="651"/>
      <c r="BZ13" s="651"/>
      <c r="CA13" s="652"/>
      <c r="CB13" s="652"/>
      <c r="CC13" s="652"/>
      <c r="CD13" s="652"/>
      <c r="CE13" s="652"/>
      <c r="CF13" s="652"/>
      <c r="CG13" s="652"/>
      <c r="CH13" s="652"/>
      <c r="CI13" s="652"/>
      <c r="CJ13" s="652"/>
      <c r="CK13" s="652"/>
      <c r="CL13" s="652"/>
      <c r="CM13" s="652"/>
      <c r="CN13" s="652"/>
      <c r="CO13" s="652"/>
      <c r="CP13" s="652"/>
      <c r="CQ13" s="652"/>
      <c r="CR13" s="652"/>
      <c r="CS13" s="652"/>
      <c r="CT13" s="652"/>
      <c r="CU13" s="652"/>
      <c r="CV13" s="652"/>
      <c r="CW13" s="652"/>
      <c r="CX13" s="652"/>
      <c r="CY13" s="652"/>
      <c r="CZ13" s="652"/>
      <c r="DA13" s="653"/>
      <c r="DB13" s="530"/>
    </row>
    <row r="14" spans="1:106" ht="12" customHeight="1" x14ac:dyDescent="0.2">
      <c r="A14" s="70" t="s">
        <v>10</v>
      </c>
      <c r="B14" s="71"/>
      <c r="C14" s="71"/>
      <c r="D14" s="71"/>
      <c r="E14" s="71"/>
      <c r="F14" s="71"/>
      <c r="G14" s="68" t="s">
        <v>270</v>
      </c>
      <c r="H14" s="68"/>
      <c r="I14" s="68"/>
      <c r="J14" s="68"/>
      <c r="K14" s="68"/>
      <c r="L14" s="68"/>
      <c r="M14" s="68"/>
      <c r="N14" s="68"/>
      <c r="O14" s="68"/>
      <c r="P14" s="69"/>
      <c r="Q14" s="15"/>
      <c r="R14" s="15"/>
      <c r="S14" s="15"/>
      <c r="T14" s="70" t="s">
        <v>226</v>
      </c>
      <c r="U14" s="71"/>
      <c r="V14" s="71"/>
      <c r="W14" s="71"/>
      <c r="X14" s="71"/>
      <c r="Y14" s="71"/>
      <c r="Z14" s="400">
        <v>120</v>
      </c>
      <c r="AA14" s="400"/>
      <c r="AB14" s="400"/>
      <c r="AC14" s="400"/>
      <c r="AD14" s="400"/>
      <c r="AE14" s="400"/>
      <c r="AF14" s="400"/>
      <c r="AG14" s="400"/>
      <c r="AH14" s="400"/>
      <c r="AI14" s="401"/>
      <c r="AJ14" s="530"/>
      <c r="AK14" s="270"/>
      <c r="AL14" s="271"/>
      <c r="AM14" s="61">
        <v>6</v>
      </c>
      <c r="AN14" s="61"/>
      <c r="AO14" s="646" t="s">
        <v>227</v>
      </c>
      <c r="AP14" s="647"/>
      <c r="AQ14" s="647"/>
      <c r="AR14" s="647"/>
      <c r="AS14" s="647"/>
      <c r="AT14" s="647"/>
      <c r="AU14" s="647"/>
      <c r="AV14" s="647"/>
      <c r="AW14" s="647"/>
      <c r="AX14" s="647"/>
      <c r="AY14" s="647"/>
      <c r="AZ14" s="647"/>
      <c r="BA14" s="647"/>
      <c r="BB14" s="647"/>
      <c r="BC14" s="647"/>
      <c r="BD14" s="647"/>
      <c r="BE14" s="647"/>
      <c r="BF14" s="647"/>
      <c r="BG14" s="647"/>
      <c r="BH14" s="647"/>
      <c r="BI14" s="647"/>
      <c r="BJ14" s="647"/>
      <c r="BK14" s="647"/>
      <c r="BL14" s="661"/>
      <c r="BM14" s="652"/>
      <c r="BN14" s="652"/>
      <c r="BO14" s="652"/>
      <c r="BP14" s="652"/>
      <c r="BQ14" s="652"/>
      <c r="BR14" s="652"/>
      <c r="BS14" s="644"/>
      <c r="BT14" s="644"/>
      <c r="BU14" s="644"/>
      <c r="BV14" s="656"/>
      <c r="BW14" s="657"/>
      <c r="BX14" s="657"/>
      <c r="BY14" s="657"/>
      <c r="BZ14" s="658"/>
      <c r="CA14" s="651"/>
      <c r="CB14" s="651"/>
      <c r="CC14" s="652"/>
      <c r="CD14" s="652"/>
      <c r="CE14" s="652"/>
      <c r="CF14" s="652"/>
      <c r="CG14" s="652"/>
      <c r="CH14" s="652"/>
      <c r="CI14" s="652"/>
      <c r="CJ14" s="652"/>
      <c r="CK14" s="652"/>
      <c r="CL14" s="652"/>
      <c r="CM14" s="652"/>
      <c r="CN14" s="652"/>
      <c r="CO14" s="652"/>
      <c r="CP14" s="652"/>
      <c r="CQ14" s="652"/>
      <c r="CR14" s="652"/>
      <c r="CS14" s="652"/>
      <c r="CT14" s="652"/>
      <c r="CU14" s="652"/>
      <c r="CV14" s="652"/>
      <c r="CW14" s="652"/>
      <c r="CX14" s="652"/>
      <c r="CY14" s="652"/>
      <c r="CZ14" s="652"/>
      <c r="DA14" s="653"/>
      <c r="DB14" s="530"/>
    </row>
    <row r="15" spans="1:106" ht="12" customHeight="1" x14ac:dyDescent="0.2">
      <c r="A15" s="65" t="s">
        <v>16</v>
      </c>
      <c r="B15" s="66"/>
      <c r="C15" s="66"/>
      <c r="D15" s="66"/>
      <c r="E15" s="66"/>
      <c r="F15" s="67"/>
      <c r="G15" s="68" t="s">
        <v>247</v>
      </c>
      <c r="H15" s="68"/>
      <c r="I15" s="68"/>
      <c r="J15" s="68"/>
      <c r="K15" s="68"/>
      <c r="L15" s="68"/>
      <c r="M15" s="68"/>
      <c r="N15" s="68"/>
      <c r="O15" s="68"/>
      <c r="P15" s="69"/>
      <c r="Q15" s="15"/>
      <c r="R15" s="15"/>
      <c r="S15" s="15"/>
      <c r="T15" s="70" t="s">
        <v>228</v>
      </c>
      <c r="U15" s="71"/>
      <c r="V15" s="71"/>
      <c r="W15" s="71"/>
      <c r="X15" s="71"/>
      <c r="Y15" s="71"/>
      <c r="Z15" s="400">
        <v>120</v>
      </c>
      <c r="AA15" s="400"/>
      <c r="AB15" s="400"/>
      <c r="AC15" s="400"/>
      <c r="AD15" s="400"/>
      <c r="AE15" s="400"/>
      <c r="AF15" s="400"/>
      <c r="AG15" s="400"/>
      <c r="AH15" s="400"/>
      <c r="AI15" s="401"/>
      <c r="AJ15" s="530"/>
      <c r="AK15" s="270"/>
      <c r="AL15" s="271"/>
      <c r="AM15" s="61">
        <v>7</v>
      </c>
      <c r="AN15" s="61"/>
      <c r="AO15" s="646" t="s">
        <v>229</v>
      </c>
      <c r="AP15" s="647"/>
      <c r="AQ15" s="647"/>
      <c r="AR15" s="647"/>
      <c r="AS15" s="647"/>
      <c r="AT15" s="647"/>
      <c r="AU15" s="647"/>
      <c r="AV15" s="647"/>
      <c r="AW15" s="647"/>
      <c r="AX15" s="647"/>
      <c r="AY15" s="647"/>
      <c r="AZ15" s="647"/>
      <c r="BA15" s="647"/>
      <c r="BB15" s="647"/>
      <c r="BC15" s="647"/>
      <c r="BD15" s="647"/>
      <c r="BE15" s="647"/>
      <c r="BF15" s="647"/>
      <c r="BG15" s="647"/>
      <c r="BH15" s="647"/>
      <c r="BI15" s="647"/>
      <c r="BJ15" s="647"/>
      <c r="BK15" s="647"/>
      <c r="BL15" s="661"/>
      <c r="BM15" s="652"/>
      <c r="BN15" s="652"/>
      <c r="BO15" s="652"/>
      <c r="BP15" s="652"/>
      <c r="BQ15" s="652"/>
      <c r="BR15" s="652"/>
      <c r="BS15" s="652"/>
      <c r="BT15" s="652"/>
      <c r="BU15" s="652"/>
      <c r="BV15" s="644"/>
      <c r="BW15" s="644"/>
      <c r="BX15" s="644"/>
      <c r="BY15" s="644"/>
      <c r="BZ15" s="644"/>
      <c r="CA15" s="662"/>
      <c r="CB15" s="663"/>
      <c r="CC15" s="651"/>
      <c r="CD15" s="651"/>
      <c r="CE15" s="651"/>
      <c r="CF15" s="651"/>
      <c r="CG15" s="651"/>
      <c r="CH15" s="651"/>
      <c r="CI15" s="651"/>
      <c r="CJ15" s="651"/>
      <c r="CK15" s="651"/>
      <c r="CL15" s="651"/>
      <c r="CM15" s="652"/>
      <c r="CN15" s="652"/>
      <c r="CO15" s="652"/>
      <c r="CP15" s="652"/>
      <c r="CQ15" s="652"/>
      <c r="CR15" s="652"/>
      <c r="CS15" s="652"/>
      <c r="CT15" s="652"/>
      <c r="CU15" s="652"/>
      <c r="CV15" s="652"/>
      <c r="CW15" s="652"/>
      <c r="CX15" s="652"/>
      <c r="CY15" s="652"/>
      <c r="CZ15" s="652"/>
      <c r="DA15" s="653"/>
      <c r="DB15" s="530"/>
    </row>
    <row r="16" spans="1:106" ht="12" customHeight="1" thickBot="1" x14ac:dyDescent="0.25">
      <c r="A16" s="65" t="s">
        <v>20</v>
      </c>
      <c r="B16" s="66"/>
      <c r="C16" s="66"/>
      <c r="D16" s="66"/>
      <c r="E16" s="66"/>
      <c r="F16" s="67"/>
      <c r="G16" s="68" t="s">
        <v>288</v>
      </c>
      <c r="H16" s="68"/>
      <c r="I16" s="68"/>
      <c r="J16" s="68"/>
      <c r="K16" s="68"/>
      <c r="L16" s="68"/>
      <c r="M16" s="68"/>
      <c r="N16" s="68"/>
      <c r="O16" s="68"/>
      <c r="P16" s="69"/>
      <c r="Q16" s="15"/>
      <c r="R16" s="15"/>
      <c r="S16" s="15"/>
      <c r="T16" s="103" t="s">
        <v>230</v>
      </c>
      <c r="U16" s="104"/>
      <c r="V16" s="104"/>
      <c r="W16" s="104"/>
      <c r="X16" s="104"/>
      <c r="Y16" s="104"/>
      <c r="Z16" s="671" t="s">
        <v>82</v>
      </c>
      <c r="AA16" s="671"/>
      <c r="AB16" s="671"/>
      <c r="AC16" s="671"/>
      <c r="AD16" s="671"/>
      <c r="AE16" s="671"/>
      <c r="AF16" s="671"/>
      <c r="AG16" s="671"/>
      <c r="AH16" s="671"/>
      <c r="AI16" s="672"/>
      <c r="AJ16" s="530"/>
      <c r="AK16" s="270"/>
      <c r="AL16" s="271"/>
      <c r="AM16" s="61">
        <v>8</v>
      </c>
      <c r="AN16" s="61"/>
      <c r="AO16" s="646" t="s">
        <v>231</v>
      </c>
      <c r="AP16" s="647"/>
      <c r="AQ16" s="647"/>
      <c r="AR16" s="647"/>
      <c r="AS16" s="647"/>
      <c r="AT16" s="647"/>
      <c r="AU16" s="647"/>
      <c r="AV16" s="647"/>
      <c r="AW16" s="647"/>
      <c r="AX16" s="647"/>
      <c r="AY16" s="647"/>
      <c r="AZ16" s="647"/>
      <c r="BA16" s="647"/>
      <c r="BB16" s="647"/>
      <c r="BC16" s="647"/>
      <c r="BD16" s="647"/>
      <c r="BE16" s="647"/>
      <c r="BF16" s="647"/>
      <c r="BG16" s="647"/>
      <c r="BH16" s="647"/>
      <c r="BI16" s="647"/>
      <c r="BJ16" s="647"/>
      <c r="BK16" s="647"/>
      <c r="BL16" s="661"/>
      <c r="BM16" s="652"/>
      <c r="BN16" s="652"/>
      <c r="BO16" s="652"/>
      <c r="BP16" s="652"/>
      <c r="BQ16" s="652"/>
      <c r="BR16" s="652"/>
      <c r="BS16" s="652"/>
      <c r="BT16" s="652"/>
      <c r="BU16" s="652"/>
      <c r="BV16" s="652"/>
      <c r="BW16" s="652"/>
      <c r="BX16" s="652"/>
      <c r="BY16" s="652"/>
      <c r="BZ16" s="652"/>
      <c r="CA16" s="644"/>
      <c r="CB16" s="644"/>
      <c r="CC16" s="673"/>
      <c r="CD16" s="674"/>
      <c r="CE16" s="674"/>
      <c r="CF16" s="674"/>
      <c r="CG16" s="674"/>
      <c r="CH16" s="674"/>
      <c r="CI16" s="674"/>
      <c r="CJ16" s="674"/>
      <c r="CK16" s="674"/>
      <c r="CL16" s="675"/>
      <c r="CM16" s="651"/>
      <c r="CN16" s="651"/>
      <c r="CO16" s="652"/>
      <c r="CP16" s="652"/>
      <c r="CQ16" s="652"/>
      <c r="CR16" s="652"/>
      <c r="CS16" s="652"/>
      <c r="CT16" s="652"/>
      <c r="CU16" s="652"/>
      <c r="CV16" s="652"/>
      <c r="CW16" s="652"/>
      <c r="CX16" s="652"/>
      <c r="CY16" s="652"/>
      <c r="CZ16" s="652"/>
      <c r="DA16" s="653"/>
      <c r="DB16" s="530"/>
    </row>
    <row r="17" spans="1:106" ht="12" customHeight="1" x14ac:dyDescent="0.2">
      <c r="A17" s="65" t="s">
        <v>23</v>
      </c>
      <c r="B17" s="66"/>
      <c r="C17" s="66"/>
      <c r="D17" s="66"/>
      <c r="E17" s="66"/>
      <c r="F17" s="67"/>
      <c r="G17" s="86" t="s">
        <v>24</v>
      </c>
      <c r="H17" s="86"/>
      <c r="I17" s="86"/>
      <c r="J17" s="86"/>
      <c r="K17" s="86"/>
      <c r="L17" s="86"/>
      <c r="M17" s="86"/>
      <c r="N17" s="86"/>
      <c r="O17" s="86"/>
      <c r="P17" s="87"/>
      <c r="Q17" s="15"/>
      <c r="R17" s="15"/>
      <c r="S17" s="654"/>
      <c r="T17" s="654"/>
      <c r="U17" s="654"/>
      <c r="V17" s="654"/>
      <c r="W17" s="654"/>
      <c r="X17" s="654"/>
      <c r="Y17" s="654"/>
      <c r="Z17" s="654"/>
      <c r="AA17" s="654"/>
      <c r="AB17" s="654"/>
      <c r="AC17" s="654"/>
      <c r="AD17" s="654"/>
      <c r="AE17" s="654"/>
      <c r="AF17" s="654"/>
      <c r="AG17" s="654"/>
      <c r="AH17" s="654"/>
      <c r="AI17" s="654"/>
      <c r="AJ17" s="530"/>
      <c r="AK17" s="270"/>
      <c r="AL17" s="271"/>
      <c r="AM17" s="61">
        <v>9</v>
      </c>
      <c r="AN17" s="61"/>
      <c r="AO17" s="646" t="s">
        <v>232</v>
      </c>
      <c r="AP17" s="647"/>
      <c r="AQ17" s="647"/>
      <c r="AR17" s="647"/>
      <c r="AS17" s="647"/>
      <c r="AT17" s="647"/>
      <c r="AU17" s="647"/>
      <c r="AV17" s="647"/>
      <c r="AW17" s="647"/>
      <c r="AX17" s="647"/>
      <c r="AY17" s="647"/>
      <c r="AZ17" s="647"/>
      <c r="BA17" s="647"/>
      <c r="BB17" s="647"/>
      <c r="BC17" s="647"/>
      <c r="BD17" s="647"/>
      <c r="BE17" s="647"/>
      <c r="BF17" s="647"/>
      <c r="BG17" s="647"/>
      <c r="BH17" s="647"/>
      <c r="BI17" s="647"/>
      <c r="BJ17" s="647"/>
      <c r="BK17" s="647"/>
      <c r="BL17" s="661"/>
      <c r="BM17" s="652"/>
      <c r="BN17" s="652"/>
      <c r="BO17" s="652"/>
      <c r="BP17" s="652"/>
      <c r="BQ17" s="652"/>
      <c r="BR17" s="652"/>
      <c r="BS17" s="652"/>
      <c r="BT17" s="652"/>
      <c r="BU17" s="652"/>
      <c r="BV17" s="652"/>
      <c r="BW17" s="652"/>
      <c r="BX17" s="652"/>
      <c r="BY17" s="652"/>
      <c r="BZ17" s="652"/>
      <c r="CA17" s="652"/>
      <c r="CB17" s="652"/>
      <c r="CC17" s="644"/>
      <c r="CD17" s="644"/>
      <c r="CE17" s="644"/>
      <c r="CF17" s="644"/>
      <c r="CG17" s="644"/>
      <c r="CH17" s="644"/>
      <c r="CI17" s="644"/>
      <c r="CJ17" s="644"/>
      <c r="CK17" s="644"/>
      <c r="CL17" s="644"/>
      <c r="CM17" s="662"/>
      <c r="CN17" s="663"/>
      <c r="CO17" s="651"/>
      <c r="CP17" s="651"/>
      <c r="CQ17" s="651"/>
      <c r="CR17" s="652"/>
      <c r="CS17" s="652"/>
      <c r="CT17" s="652"/>
      <c r="CU17" s="652"/>
      <c r="CV17" s="652"/>
      <c r="CW17" s="652"/>
      <c r="CX17" s="652"/>
      <c r="CY17" s="652"/>
      <c r="CZ17" s="652"/>
      <c r="DA17" s="653"/>
      <c r="DB17" s="530"/>
    </row>
    <row r="18" spans="1:106" ht="12" customHeight="1" x14ac:dyDescent="0.2">
      <c r="A18" s="70" t="s">
        <v>27</v>
      </c>
      <c r="B18" s="71"/>
      <c r="C18" s="71"/>
      <c r="D18" s="71"/>
      <c r="E18" s="71"/>
      <c r="F18" s="71"/>
      <c r="G18" s="68"/>
      <c r="H18" s="68"/>
      <c r="I18" s="68"/>
      <c r="J18" s="68"/>
      <c r="K18" s="68"/>
      <c r="L18" s="68"/>
      <c r="M18" s="68"/>
      <c r="N18" s="68"/>
      <c r="O18" s="68"/>
      <c r="P18" s="69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530"/>
      <c r="AK18" s="270"/>
      <c r="AL18" s="271"/>
      <c r="AM18" s="61">
        <v>10</v>
      </c>
      <c r="AN18" s="61"/>
      <c r="AO18" s="646" t="s">
        <v>233</v>
      </c>
      <c r="AP18" s="647"/>
      <c r="AQ18" s="647"/>
      <c r="AR18" s="647"/>
      <c r="AS18" s="647"/>
      <c r="AT18" s="647"/>
      <c r="AU18" s="647"/>
      <c r="AV18" s="647"/>
      <c r="AW18" s="647"/>
      <c r="AX18" s="647"/>
      <c r="AY18" s="647"/>
      <c r="AZ18" s="647"/>
      <c r="BA18" s="647"/>
      <c r="BB18" s="647"/>
      <c r="BC18" s="647"/>
      <c r="BD18" s="647"/>
      <c r="BE18" s="647"/>
      <c r="BF18" s="647"/>
      <c r="BG18" s="647"/>
      <c r="BH18" s="647"/>
      <c r="BI18" s="647"/>
      <c r="BJ18" s="647"/>
      <c r="BK18" s="647"/>
      <c r="BL18" s="661"/>
      <c r="BM18" s="652"/>
      <c r="BN18" s="652"/>
      <c r="BO18" s="652"/>
      <c r="BP18" s="652"/>
      <c r="BQ18" s="652"/>
      <c r="BR18" s="652"/>
      <c r="BS18" s="652"/>
      <c r="BT18" s="652"/>
      <c r="BU18" s="652"/>
      <c r="BV18" s="652"/>
      <c r="BW18" s="652"/>
      <c r="BX18" s="652"/>
      <c r="BY18" s="652"/>
      <c r="BZ18" s="652"/>
      <c r="CA18" s="652"/>
      <c r="CB18" s="652"/>
      <c r="CC18" s="652"/>
      <c r="CD18" s="652"/>
      <c r="CE18" s="652"/>
      <c r="CF18" s="652"/>
      <c r="CG18" s="652"/>
      <c r="CH18" s="652"/>
      <c r="CI18" s="652"/>
      <c r="CJ18" s="652"/>
      <c r="CK18" s="652"/>
      <c r="CL18" s="652"/>
      <c r="CM18" s="644"/>
      <c r="CN18" s="644"/>
      <c r="CO18" s="656"/>
      <c r="CP18" s="657"/>
      <c r="CQ18" s="658"/>
      <c r="CR18" s="651"/>
      <c r="CS18" s="651"/>
      <c r="CT18" s="652"/>
      <c r="CU18" s="652"/>
      <c r="CV18" s="652"/>
      <c r="CW18" s="652"/>
      <c r="CX18" s="652"/>
      <c r="CY18" s="652"/>
      <c r="CZ18" s="652"/>
      <c r="DA18" s="653"/>
      <c r="DB18" s="530"/>
    </row>
    <row r="19" spans="1:106" ht="12" x14ac:dyDescent="0.2">
      <c r="A19" s="70" t="s">
        <v>234</v>
      </c>
      <c r="B19" s="71"/>
      <c r="C19" s="71"/>
      <c r="D19" s="71"/>
      <c r="E19" s="71"/>
      <c r="F19" s="71"/>
      <c r="G19" s="68"/>
      <c r="H19" s="68"/>
      <c r="I19" s="68"/>
      <c r="J19" s="68"/>
      <c r="K19" s="68"/>
      <c r="L19" s="68"/>
      <c r="M19" s="68"/>
      <c r="N19" s="68"/>
      <c r="O19" s="68"/>
      <c r="P19" s="69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530"/>
      <c r="AK19" s="270"/>
      <c r="AL19" s="271"/>
      <c r="AM19" s="61">
        <v>11</v>
      </c>
      <c r="AN19" s="61"/>
      <c r="AO19" s="646" t="s">
        <v>235</v>
      </c>
      <c r="AP19" s="647"/>
      <c r="AQ19" s="647"/>
      <c r="AR19" s="647"/>
      <c r="AS19" s="647"/>
      <c r="AT19" s="647"/>
      <c r="AU19" s="647"/>
      <c r="AV19" s="647"/>
      <c r="AW19" s="647"/>
      <c r="AX19" s="647"/>
      <c r="AY19" s="647"/>
      <c r="AZ19" s="647"/>
      <c r="BA19" s="647"/>
      <c r="BB19" s="647"/>
      <c r="BC19" s="647"/>
      <c r="BD19" s="647"/>
      <c r="BE19" s="647"/>
      <c r="BF19" s="647"/>
      <c r="BG19" s="647"/>
      <c r="BH19" s="647"/>
      <c r="BI19" s="647"/>
      <c r="BJ19" s="647"/>
      <c r="BK19" s="647"/>
      <c r="BL19" s="661"/>
      <c r="BM19" s="651"/>
      <c r="BN19" s="651"/>
      <c r="BO19" s="651"/>
      <c r="BP19" s="652"/>
      <c r="BQ19" s="652"/>
      <c r="BR19" s="652"/>
      <c r="BS19" s="652"/>
      <c r="BT19" s="652"/>
      <c r="BU19" s="652"/>
      <c r="BV19" s="652"/>
      <c r="BW19" s="652"/>
      <c r="BX19" s="652"/>
      <c r="BY19" s="652"/>
      <c r="BZ19" s="652"/>
      <c r="CA19" s="652"/>
      <c r="CB19" s="652"/>
      <c r="CC19" s="652"/>
      <c r="CD19" s="652"/>
      <c r="CE19" s="652"/>
      <c r="CF19" s="652"/>
      <c r="CG19" s="652"/>
      <c r="CH19" s="652"/>
      <c r="CI19" s="652"/>
      <c r="CJ19" s="652"/>
      <c r="CK19" s="652"/>
      <c r="CL19" s="652"/>
      <c r="CM19" s="652"/>
      <c r="CN19" s="652"/>
      <c r="CO19" s="644"/>
      <c r="CP19" s="644"/>
      <c r="CQ19" s="644"/>
      <c r="CR19" s="662"/>
      <c r="CS19" s="663"/>
      <c r="CT19" s="651"/>
      <c r="CU19" s="651"/>
      <c r="CV19" s="651"/>
      <c r="CW19" s="651"/>
      <c r="CX19" s="651"/>
      <c r="CY19" s="652"/>
      <c r="CZ19" s="652"/>
      <c r="DA19" s="653"/>
      <c r="DB19" s="530"/>
    </row>
    <row r="20" spans="1:106" ht="12" customHeight="1" thickBot="1" x14ac:dyDescent="0.25">
      <c r="A20" s="103" t="s">
        <v>236</v>
      </c>
      <c r="B20" s="104"/>
      <c r="C20" s="104"/>
      <c r="D20" s="104"/>
      <c r="E20" s="104"/>
      <c r="F20" s="104"/>
      <c r="G20" s="142"/>
      <c r="H20" s="142"/>
      <c r="I20" s="142"/>
      <c r="J20" s="142"/>
      <c r="K20" s="142"/>
      <c r="L20" s="142"/>
      <c r="M20" s="142"/>
      <c r="N20" s="142"/>
      <c r="O20" s="142"/>
      <c r="P20" s="676"/>
      <c r="Q20" s="15"/>
      <c r="R20" s="15"/>
      <c r="S20" s="15"/>
      <c r="T20" s="15"/>
      <c r="U20" s="15"/>
      <c r="V20" s="15"/>
      <c r="W20" s="15"/>
      <c r="X20" s="15"/>
      <c r="Y20" s="15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530"/>
      <c r="AK20" s="270"/>
      <c r="AL20" s="271"/>
      <c r="AM20" s="61">
        <v>12</v>
      </c>
      <c r="AN20" s="61"/>
      <c r="AO20" s="646" t="s">
        <v>237</v>
      </c>
      <c r="AP20" s="647"/>
      <c r="AQ20" s="647"/>
      <c r="AR20" s="647"/>
      <c r="AS20" s="647"/>
      <c r="AT20" s="647"/>
      <c r="AU20" s="647"/>
      <c r="AV20" s="647"/>
      <c r="AW20" s="647"/>
      <c r="AX20" s="647"/>
      <c r="AY20" s="647"/>
      <c r="AZ20" s="647"/>
      <c r="BA20" s="647"/>
      <c r="BB20" s="647"/>
      <c r="BC20" s="647"/>
      <c r="BD20" s="647"/>
      <c r="BE20" s="647"/>
      <c r="BF20" s="647"/>
      <c r="BG20" s="647"/>
      <c r="BH20" s="647"/>
      <c r="BI20" s="647"/>
      <c r="BJ20" s="647"/>
      <c r="BK20" s="647"/>
      <c r="BL20" s="661"/>
      <c r="BM20" s="677" t="s">
        <v>238</v>
      </c>
      <c r="BN20" s="678"/>
      <c r="BO20" s="679"/>
      <c r="BP20" s="652"/>
      <c r="BQ20" s="652"/>
      <c r="BR20" s="652"/>
      <c r="BS20" s="652"/>
      <c r="BT20" s="652"/>
      <c r="BU20" s="652"/>
      <c r="BV20" s="652"/>
      <c r="BW20" s="652"/>
      <c r="BX20" s="652"/>
      <c r="BY20" s="652"/>
      <c r="BZ20" s="652"/>
      <c r="CA20" s="652"/>
      <c r="CB20" s="652"/>
      <c r="CC20" s="652"/>
      <c r="CD20" s="652"/>
      <c r="CE20" s="652"/>
      <c r="CF20" s="652"/>
      <c r="CG20" s="652"/>
      <c r="CH20" s="652"/>
      <c r="CI20" s="652"/>
      <c r="CJ20" s="652"/>
      <c r="CK20" s="652"/>
      <c r="CL20" s="652"/>
      <c r="CM20" s="652"/>
      <c r="CN20" s="652"/>
      <c r="CO20" s="652"/>
      <c r="CP20" s="652"/>
      <c r="CQ20" s="652"/>
      <c r="CR20" s="644"/>
      <c r="CS20" s="644"/>
      <c r="CT20" s="656"/>
      <c r="CU20" s="657"/>
      <c r="CV20" s="657"/>
      <c r="CW20" s="657"/>
      <c r="CX20" s="658"/>
      <c r="CY20" s="652"/>
      <c r="CZ20" s="652"/>
      <c r="DA20" s="653"/>
      <c r="DB20" s="530"/>
    </row>
    <row r="21" spans="1:106" ht="12" customHeight="1" thickBo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530"/>
      <c r="AK21" s="270"/>
      <c r="AL21" s="271"/>
      <c r="AM21" s="61">
        <v>13</v>
      </c>
      <c r="AN21" s="61"/>
      <c r="AO21" s="646" t="s">
        <v>239</v>
      </c>
      <c r="AP21" s="647"/>
      <c r="AQ21" s="647"/>
      <c r="AR21" s="647"/>
      <c r="AS21" s="647"/>
      <c r="AT21" s="647"/>
      <c r="AU21" s="647"/>
      <c r="AV21" s="647"/>
      <c r="AW21" s="647"/>
      <c r="AX21" s="647"/>
      <c r="AY21" s="647"/>
      <c r="AZ21" s="647"/>
      <c r="BA21" s="647"/>
      <c r="BB21" s="647"/>
      <c r="BC21" s="647"/>
      <c r="BD21" s="647"/>
      <c r="BE21" s="647"/>
      <c r="BF21" s="647"/>
      <c r="BG21" s="647"/>
      <c r="BH21" s="647"/>
      <c r="BI21" s="647"/>
      <c r="BJ21" s="647"/>
      <c r="BK21" s="647"/>
      <c r="BL21" s="661"/>
      <c r="BM21" s="680"/>
      <c r="BN21" s="677" t="s">
        <v>240</v>
      </c>
      <c r="BO21" s="679"/>
      <c r="BP21" s="652"/>
      <c r="BQ21" s="652"/>
      <c r="BR21" s="652"/>
      <c r="BS21" s="652"/>
      <c r="BT21" s="652"/>
      <c r="BU21" s="652"/>
      <c r="BV21" s="652"/>
      <c r="BW21" s="652"/>
      <c r="BX21" s="652"/>
      <c r="BY21" s="652"/>
      <c r="BZ21" s="652"/>
      <c r="CA21" s="652"/>
      <c r="CB21" s="652"/>
      <c r="CC21" s="652"/>
      <c r="CD21" s="652"/>
      <c r="CE21" s="652"/>
      <c r="CF21" s="652"/>
      <c r="CG21" s="652"/>
      <c r="CH21" s="652"/>
      <c r="CI21" s="652"/>
      <c r="CJ21" s="652"/>
      <c r="CK21" s="652"/>
      <c r="CL21" s="652"/>
      <c r="CM21" s="652"/>
      <c r="CN21" s="652"/>
      <c r="CO21" s="652"/>
      <c r="CP21" s="652"/>
      <c r="CQ21" s="652"/>
      <c r="CR21" s="652"/>
      <c r="CS21" s="652"/>
      <c r="CT21" s="641"/>
      <c r="CU21" s="642"/>
      <c r="CV21" s="642"/>
      <c r="CW21" s="642"/>
      <c r="CX21" s="643"/>
      <c r="CY21" s="651"/>
      <c r="CZ21" s="651"/>
      <c r="DA21" s="681"/>
      <c r="DB21" s="530"/>
    </row>
    <row r="22" spans="1:106" ht="1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682"/>
      <c r="K22" s="475"/>
      <c r="L22" s="683"/>
      <c r="M22" s="475"/>
      <c r="N22" s="683"/>
      <c r="O22" s="475"/>
      <c r="P22" s="683"/>
      <c r="Q22" s="475"/>
      <c r="R22" s="683"/>
      <c r="S22" s="475"/>
      <c r="T22" s="683"/>
      <c r="U22" s="475"/>
      <c r="V22" s="683"/>
      <c r="W22" s="475"/>
      <c r="X22" s="684"/>
      <c r="Y22" s="15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530"/>
      <c r="AK22" s="270"/>
      <c r="AL22" s="271"/>
      <c r="AM22" s="61">
        <v>14</v>
      </c>
      <c r="AN22" s="61"/>
      <c r="AO22" s="646" t="s">
        <v>241</v>
      </c>
      <c r="AP22" s="647"/>
      <c r="AQ22" s="647"/>
      <c r="AR22" s="647"/>
      <c r="AS22" s="647"/>
      <c r="AT22" s="647"/>
      <c r="AU22" s="647"/>
      <c r="AV22" s="647"/>
      <c r="AW22" s="647"/>
      <c r="AX22" s="647"/>
      <c r="AY22" s="647"/>
      <c r="AZ22" s="647"/>
      <c r="BA22" s="647"/>
      <c r="BB22" s="647"/>
      <c r="BC22" s="647"/>
      <c r="BD22" s="647"/>
      <c r="BE22" s="647"/>
      <c r="BF22" s="647"/>
      <c r="BG22" s="647"/>
      <c r="BH22" s="647"/>
      <c r="BI22" s="647"/>
      <c r="BJ22" s="647"/>
      <c r="BK22" s="647"/>
      <c r="BL22" s="661"/>
      <c r="BM22" s="685"/>
      <c r="BN22" s="677" t="s">
        <v>242</v>
      </c>
      <c r="BO22" s="679"/>
      <c r="BP22" s="652"/>
      <c r="BQ22" s="652"/>
      <c r="BR22" s="652"/>
      <c r="BS22" s="652"/>
      <c r="BT22" s="652"/>
      <c r="BU22" s="652"/>
      <c r="BV22" s="652"/>
      <c r="BW22" s="652"/>
      <c r="BX22" s="652"/>
      <c r="BY22" s="652"/>
      <c r="BZ22" s="652"/>
      <c r="CA22" s="652"/>
      <c r="CB22" s="652"/>
      <c r="CC22" s="652"/>
      <c r="CD22" s="652"/>
      <c r="CE22" s="652"/>
      <c r="CF22" s="652"/>
      <c r="CG22" s="652"/>
      <c r="CH22" s="652"/>
      <c r="CI22" s="652"/>
      <c r="CJ22" s="652"/>
      <c r="CK22" s="652"/>
      <c r="CL22" s="652"/>
      <c r="CM22" s="652"/>
      <c r="CN22" s="652"/>
      <c r="CO22" s="652"/>
      <c r="CP22" s="652"/>
      <c r="CQ22" s="652"/>
      <c r="CR22" s="652"/>
      <c r="CS22" s="652"/>
      <c r="CT22" s="644"/>
      <c r="CU22" s="644"/>
      <c r="CV22" s="644"/>
      <c r="CW22" s="644"/>
      <c r="CX22" s="644"/>
      <c r="CY22" s="656"/>
      <c r="CZ22" s="657"/>
      <c r="DA22" s="686"/>
      <c r="DB22" s="530"/>
    </row>
    <row r="23" spans="1:106" ht="1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8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87"/>
      <c r="Y23" s="15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530"/>
      <c r="AK23" s="270"/>
      <c r="AL23" s="271"/>
      <c r="AM23" s="61">
        <v>15</v>
      </c>
      <c r="AN23" s="61"/>
      <c r="AO23" s="646" t="s">
        <v>243</v>
      </c>
      <c r="AP23" s="647"/>
      <c r="AQ23" s="647"/>
      <c r="AR23" s="647"/>
      <c r="AS23" s="647"/>
      <c r="AT23" s="647"/>
      <c r="AU23" s="647"/>
      <c r="AV23" s="647"/>
      <c r="AW23" s="647"/>
      <c r="AX23" s="647"/>
      <c r="AY23" s="647"/>
      <c r="AZ23" s="647"/>
      <c r="BA23" s="647"/>
      <c r="BB23" s="647"/>
      <c r="BC23" s="647"/>
      <c r="BD23" s="647"/>
      <c r="BE23" s="647"/>
      <c r="BF23" s="647"/>
      <c r="BG23" s="647"/>
      <c r="BH23" s="647"/>
      <c r="BI23" s="647"/>
      <c r="BJ23" s="647"/>
      <c r="BK23" s="647"/>
      <c r="BL23" s="661"/>
      <c r="BM23" s="688"/>
      <c r="BN23" s="677" t="s">
        <v>244</v>
      </c>
      <c r="BO23" s="679"/>
      <c r="BP23" s="652"/>
      <c r="BQ23" s="652"/>
      <c r="BR23" s="652"/>
      <c r="BS23" s="652"/>
      <c r="BT23" s="652"/>
      <c r="BU23" s="652"/>
      <c r="BV23" s="652"/>
      <c r="BW23" s="652"/>
      <c r="BX23" s="652"/>
      <c r="BY23" s="652"/>
      <c r="BZ23" s="652"/>
      <c r="CA23" s="652"/>
      <c r="CB23" s="652"/>
      <c r="CC23" s="652"/>
      <c r="CD23" s="652"/>
      <c r="CE23" s="652"/>
      <c r="CF23" s="652"/>
      <c r="CG23" s="652"/>
      <c r="CH23" s="652"/>
      <c r="CI23" s="652"/>
      <c r="CJ23" s="652"/>
      <c r="CK23" s="652"/>
      <c r="CL23" s="652"/>
      <c r="CM23" s="652"/>
      <c r="CN23" s="652"/>
      <c r="CO23" s="652"/>
      <c r="CP23" s="652"/>
      <c r="CQ23" s="652"/>
      <c r="CR23" s="652"/>
      <c r="CS23" s="652"/>
      <c r="CT23" s="652"/>
      <c r="CU23" s="652"/>
      <c r="CV23" s="652"/>
      <c r="CW23" s="652"/>
      <c r="CX23" s="652"/>
      <c r="CY23" s="644"/>
      <c r="CZ23" s="644"/>
      <c r="DA23" s="689"/>
      <c r="DB23" s="530"/>
    </row>
    <row r="24" spans="1:106" ht="12" customHeight="1" thickBo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8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87"/>
      <c r="Y24" s="15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530"/>
      <c r="AK24" s="690"/>
      <c r="AL24" s="614"/>
      <c r="AM24" s="304">
        <v>16</v>
      </c>
      <c r="AN24" s="304"/>
      <c r="AO24" s="691" t="s">
        <v>122</v>
      </c>
      <c r="AP24" s="692"/>
      <c r="AQ24" s="692"/>
      <c r="AR24" s="692"/>
      <c r="AS24" s="692"/>
      <c r="AT24" s="692"/>
      <c r="AU24" s="692"/>
      <c r="AV24" s="692"/>
      <c r="AW24" s="692"/>
      <c r="AX24" s="692"/>
      <c r="AY24" s="692"/>
      <c r="AZ24" s="692"/>
      <c r="BA24" s="692"/>
      <c r="BB24" s="692"/>
      <c r="BC24" s="692"/>
      <c r="BD24" s="692"/>
      <c r="BE24" s="692"/>
      <c r="BF24" s="692"/>
      <c r="BG24" s="692"/>
      <c r="BH24" s="692"/>
      <c r="BI24" s="692"/>
      <c r="BJ24" s="692"/>
      <c r="BK24" s="692"/>
      <c r="BL24" s="693"/>
      <c r="BM24" s="339"/>
      <c r="BN24" s="339"/>
      <c r="BO24" s="339"/>
      <c r="BP24" s="694"/>
      <c r="BQ24" s="694"/>
      <c r="BR24" s="694"/>
      <c r="BS24" s="694"/>
      <c r="BT24" s="694"/>
      <c r="BU24" s="694"/>
      <c r="BV24" s="694"/>
      <c r="BW24" s="694"/>
      <c r="BX24" s="694"/>
      <c r="BY24" s="694"/>
      <c r="BZ24" s="694"/>
      <c r="CA24" s="694"/>
      <c r="CB24" s="694"/>
      <c r="CC24" s="694"/>
      <c r="CD24" s="694"/>
      <c r="CE24" s="694"/>
      <c r="CF24" s="694"/>
      <c r="CG24" s="694"/>
      <c r="CH24" s="694"/>
      <c r="CI24" s="694"/>
      <c r="CJ24" s="694"/>
      <c r="CK24" s="694"/>
      <c r="CL24" s="694"/>
      <c r="CM24" s="694"/>
      <c r="CN24" s="694"/>
      <c r="CO24" s="694"/>
      <c r="CP24" s="694"/>
      <c r="CQ24" s="694"/>
      <c r="CR24" s="694"/>
      <c r="CS24" s="694"/>
      <c r="CT24" s="694"/>
      <c r="CU24" s="694"/>
      <c r="CV24" s="694"/>
      <c r="CW24" s="694"/>
      <c r="CX24" s="694"/>
      <c r="CY24" s="694"/>
      <c r="CZ24" s="694"/>
      <c r="DA24" s="340"/>
      <c r="DB24" s="530"/>
    </row>
    <row r="25" spans="1:106" ht="1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8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87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30"/>
      <c r="CI25" s="530"/>
      <c r="CJ25" s="530"/>
      <c r="CK25" s="530"/>
      <c r="CL25" s="530"/>
      <c r="CM25" s="530"/>
      <c r="CN25" s="530"/>
      <c r="CO25" s="530"/>
      <c r="CP25" s="530"/>
      <c r="CQ25" s="530"/>
      <c r="CR25" s="530"/>
      <c r="CS25" s="530"/>
      <c r="CT25" s="530"/>
      <c r="CU25" s="530"/>
      <c r="CV25" s="530"/>
      <c r="CW25" s="530"/>
      <c r="CX25" s="530"/>
      <c r="CY25" s="530"/>
      <c r="CZ25" s="530"/>
      <c r="DA25" s="530"/>
      <c r="DB25" s="530"/>
    </row>
    <row r="26" spans="1:106" ht="1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28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87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H26" s="530"/>
      <c r="CI26" s="530"/>
      <c r="CJ26" s="530"/>
      <c r="CK26" s="530"/>
      <c r="CL26" s="530"/>
      <c r="CM26" s="530"/>
      <c r="CN26" s="530"/>
      <c r="CO26" s="530"/>
      <c r="CP26" s="530"/>
      <c r="CQ26" s="530"/>
      <c r="CR26" s="530"/>
      <c r="CS26" s="530"/>
      <c r="CT26" s="530"/>
      <c r="CU26" s="530"/>
      <c r="CV26" s="530"/>
      <c r="CW26" s="530"/>
      <c r="CX26" s="530"/>
      <c r="CY26" s="530"/>
      <c r="CZ26" s="530"/>
      <c r="DA26" s="530"/>
      <c r="DB26" s="530"/>
    </row>
    <row r="27" spans="1:106" ht="12" customHeight="1" thickBo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8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87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530"/>
      <c r="AK27" s="530"/>
      <c r="AL27" s="530"/>
      <c r="AM27" s="530"/>
      <c r="AN27" s="530"/>
      <c r="AO27" s="530"/>
      <c r="AP27" s="530"/>
      <c r="AQ27" s="530"/>
      <c r="AR27" s="530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0"/>
      <c r="BF27" s="530"/>
      <c r="BG27" s="530"/>
      <c r="BH27" s="530"/>
      <c r="BI27" s="530"/>
      <c r="BJ27" s="530"/>
      <c r="BK27" s="530"/>
      <c r="BL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0"/>
      <c r="BZ27" s="530"/>
      <c r="CA27" s="530"/>
      <c r="CB27" s="530"/>
      <c r="CC27" s="530"/>
      <c r="CD27" s="530"/>
      <c r="CE27" s="530"/>
      <c r="CF27" s="530"/>
      <c r="CG27" s="530"/>
      <c r="CH27" s="530"/>
      <c r="CI27" s="530"/>
      <c r="CJ27" s="530"/>
      <c r="CK27" s="530"/>
      <c r="CL27" s="530"/>
      <c r="CM27" s="530"/>
      <c r="CN27" s="530"/>
      <c r="CO27" s="530"/>
      <c r="CP27" s="530"/>
      <c r="CQ27" s="530"/>
      <c r="CR27" s="530"/>
      <c r="CS27" s="530"/>
      <c r="CT27" s="530"/>
      <c r="CU27" s="530"/>
      <c r="CV27" s="530"/>
      <c r="CW27" s="530"/>
      <c r="CX27" s="530"/>
      <c r="CY27" s="530"/>
      <c r="CZ27" s="530"/>
      <c r="DA27" s="530"/>
      <c r="DB27" s="530"/>
    </row>
    <row r="28" spans="1:106" ht="12" customHeight="1" thickBo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8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87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695"/>
      <c r="AV28" s="696" t="s">
        <v>133</v>
      </c>
      <c r="AW28" s="19"/>
      <c r="AX28" s="19"/>
      <c r="AY28" s="19"/>
      <c r="AZ28" s="19"/>
      <c r="BA28" s="19"/>
      <c r="BB28" s="19"/>
      <c r="BC28" s="697"/>
      <c r="BD28" s="698"/>
      <c r="BE28" s="530"/>
      <c r="BF28" s="18" t="s">
        <v>2</v>
      </c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20"/>
      <c r="BU28" s="530"/>
      <c r="BV28" s="530"/>
      <c r="BW28" s="530"/>
      <c r="BX28" s="530"/>
      <c r="BY28" s="530"/>
      <c r="BZ28" s="530"/>
      <c r="CA28" s="530"/>
      <c r="CB28" s="530"/>
      <c r="CC28" s="530"/>
      <c r="CD28" s="530"/>
      <c r="CE28" s="530"/>
      <c r="CF28" s="530"/>
      <c r="CG28" s="530"/>
      <c r="CH28" s="530"/>
      <c r="CI28" s="530"/>
      <c r="CJ28" s="530"/>
      <c r="CK28" s="530"/>
      <c r="CL28" s="530"/>
      <c r="CM28" s="530"/>
      <c r="CN28" s="530"/>
      <c r="CO28" s="530"/>
      <c r="CP28" s="530"/>
      <c r="CQ28" s="530"/>
      <c r="CR28" s="530"/>
      <c r="CS28" s="530"/>
      <c r="CT28" s="530"/>
      <c r="CU28" s="530"/>
      <c r="CV28" s="530"/>
      <c r="CW28" s="530"/>
      <c r="CX28" s="530"/>
      <c r="CY28" s="530"/>
      <c r="CZ28" s="530"/>
      <c r="DA28" s="530"/>
      <c r="DB28" s="530"/>
    </row>
    <row r="29" spans="1:106" ht="12" customHeight="1" thickTop="1" thickBo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481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69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530"/>
      <c r="AK29" s="530"/>
      <c r="AL29" s="530"/>
      <c r="AM29" s="530"/>
      <c r="AN29" s="530"/>
      <c r="AO29" s="530"/>
      <c r="AP29" s="530"/>
      <c r="AQ29" s="530"/>
      <c r="AR29" s="530"/>
      <c r="AS29" s="530"/>
      <c r="AT29" s="530"/>
      <c r="AU29" s="139"/>
      <c r="AV29" s="700" t="s">
        <v>134</v>
      </c>
      <c r="AW29" s="390"/>
      <c r="AX29" s="390"/>
      <c r="AY29" s="390"/>
      <c r="AZ29" s="390"/>
      <c r="BA29" s="391"/>
      <c r="BB29" s="701"/>
      <c r="BC29" s="702"/>
      <c r="BD29" s="703"/>
      <c r="BE29" s="530"/>
      <c r="BF29" s="22"/>
      <c r="BG29" s="23"/>
      <c r="BH29" s="23"/>
      <c r="BI29" s="23"/>
      <c r="BJ29" s="24"/>
      <c r="BK29" s="25"/>
      <c r="BL29" s="23"/>
      <c r="BM29" s="23"/>
      <c r="BN29" s="23"/>
      <c r="BO29" s="24"/>
      <c r="BP29" s="25"/>
      <c r="BQ29" s="23"/>
      <c r="BR29" s="23"/>
      <c r="BS29" s="23"/>
      <c r="BT29" s="26"/>
      <c r="BU29" s="530"/>
      <c r="BV29" s="530"/>
      <c r="BW29" s="530"/>
      <c r="BX29" s="530"/>
      <c r="BY29" s="530"/>
      <c r="BZ29" s="530"/>
      <c r="CA29" s="530"/>
      <c r="CB29" s="530"/>
      <c r="CC29" s="530"/>
      <c r="CD29" s="530"/>
      <c r="CE29" s="530"/>
      <c r="CF29" s="530"/>
      <c r="CG29" s="530"/>
      <c r="CH29" s="530"/>
      <c r="CI29" s="530"/>
      <c r="CJ29" s="530"/>
      <c r="CK29" s="530"/>
      <c r="CL29" s="530"/>
      <c r="CM29" s="530"/>
      <c r="CN29" s="530"/>
      <c r="CO29" s="530"/>
      <c r="CP29" s="530"/>
      <c r="CQ29" s="530"/>
      <c r="CR29" s="530"/>
      <c r="CS29" s="530"/>
      <c r="CT29" s="530"/>
      <c r="CU29" s="530"/>
      <c r="CV29" s="530"/>
      <c r="CW29" s="530"/>
      <c r="CX29" s="530"/>
      <c r="CY29" s="530"/>
      <c r="CZ29" s="530"/>
      <c r="DA29" s="530"/>
      <c r="DB29" s="530"/>
    </row>
    <row r="30" spans="1:106" ht="12" customHeight="1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530"/>
      <c r="AK30" s="704" t="s">
        <v>191</v>
      </c>
      <c r="AL30" s="705"/>
      <c r="AM30" s="705"/>
      <c r="AN30" s="705"/>
      <c r="AO30" s="705"/>
      <c r="AP30" s="705"/>
      <c r="AQ30" s="705"/>
      <c r="AR30" s="705"/>
      <c r="AS30" s="706"/>
      <c r="AT30" s="530"/>
      <c r="AU30" s="139"/>
      <c r="AV30" s="707" t="s">
        <v>135</v>
      </c>
      <c r="AW30" s="59"/>
      <c r="AX30" s="59"/>
      <c r="AY30" s="59"/>
      <c r="AZ30" s="59"/>
      <c r="BA30" s="60"/>
      <c r="BB30" s="708"/>
      <c r="BC30" s="709"/>
      <c r="BD30" s="141"/>
      <c r="BE30" s="530"/>
      <c r="BF30" s="28"/>
      <c r="BG30" s="29"/>
      <c r="BH30" s="29"/>
      <c r="BI30" s="29"/>
      <c r="BJ30" s="30"/>
      <c r="BK30" s="31"/>
      <c r="BL30" s="29"/>
      <c r="BM30" s="29"/>
      <c r="BN30" s="29"/>
      <c r="BO30" s="30"/>
      <c r="BP30" s="31"/>
      <c r="BQ30" s="29"/>
      <c r="BR30" s="29"/>
      <c r="BS30" s="29"/>
      <c r="BT30" s="32"/>
      <c r="BU30" s="530"/>
      <c r="BV30" s="530"/>
      <c r="BW30" s="530"/>
      <c r="BX30" s="530"/>
      <c r="BY30" s="530"/>
      <c r="BZ30" s="530"/>
      <c r="CA30" s="530"/>
      <c r="CB30" s="530"/>
      <c r="CC30" s="530"/>
      <c r="CD30" s="530"/>
      <c r="CE30" s="530"/>
      <c r="CF30" s="530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0"/>
      <c r="CT30" s="530"/>
      <c r="CU30" s="530"/>
      <c r="CV30" s="530"/>
      <c r="CW30" s="530"/>
      <c r="CX30" s="530"/>
      <c r="CY30" s="530"/>
      <c r="CZ30" s="530"/>
      <c r="DA30" s="530"/>
      <c r="DB30" s="530"/>
    </row>
    <row r="31" spans="1:106" ht="12" customHeight="1" thickBot="1" x14ac:dyDescent="0.25">
      <c r="A31" s="578" t="s">
        <v>192</v>
      </c>
      <c r="B31" s="579"/>
      <c r="C31" s="579"/>
      <c r="D31" s="579"/>
      <c r="E31" s="579"/>
      <c r="F31" s="579"/>
      <c r="G31" s="579"/>
      <c r="H31" s="580" t="s">
        <v>193</v>
      </c>
      <c r="I31" s="580"/>
      <c r="J31" s="580"/>
      <c r="K31" s="580"/>
      <c r="L31" s="580"/>
      <c r="M31" s="580"/>
      <c r="N31" s="580"/>
      <c r="O31" s="580"/>
      <c r="P31" s="580"/>
      <c r="Q31" s="579" t="s">
        <v>194</v>
      </c>
      <c r="R31" s="579"/>
      <c r="S31" s="579"/>
      <c r="T31" s="580" t="s">
        <v>195</v>
      </c>
      <c r="U31" s="580"/>
      <c r="V31" s="580"/>
      <c r="W31" s="580"/>
      <c r="X31" s="580"/>
      <c r="Y31" s="580"/>
      <c r="Z31" s="580"/>
      <c r="AA31" s="580"/>
      <c r="AB31" s="580"/>
      <c r="AC31" s="579" t="s">
        <v>196</v>
      </c>
      <c r="AD31" s="579"/>
      <c r="AE31" s="579"/>
      <c r="AF31" s="581" t="s">
        <v>109</v>
      </c>
      <c r="AG31" s="582"/>
      <c r="AH31" s="582"/>
      <c r="AI31" s="583"/>
      <c r="AJ31" s="530"/>
      <c r="AK31" s="710"/>
      <c r="AL31" s="711"/>
      <c r="AM31" s="711"/>
      <c r="AN31" s="711"/>
      <c r="AO31" s="711"/>
      <c r="AP31" s="711"/>
      <c r="AQ31" s="711"/>
      <c r="AR31" s="711"/>
      <c r="AS31" s="712"/>
      <c r="AT31" s="530"/>
      <c r="AU31" s="219"/>
      <c r="AV31" s="220"/>
      <c r="AW31" s="220"/>
      <c r="AX31" s="220"/>
      <c r="AY31" s="220"/>
      <c r="AZ31" s="220"/>
      <c r="BA31" s="220"/>
      <c r="BB31" s="220"/>
      <c r="BC31" s="220"/>
      <c r="BD31" s="221"/>
      <c r="BE31" s="530"/>
      <c r="BF31" s="28"/>
      <c r="BG31" s="29"/>
      <c r="BH31" s="29"/>
      <c r="BI31" s="29"/>
      <c r="BJ31" s="30"/>
      <c r="BK31" s="31"/>
      <c r="BL31" s="29"/>
      <c r="BM31" s="29"/>
      <c r="BN31" s="29"/>
      <c r="BO31" s="30"/>
      <c r="BP31" s="31"/>
      <c r="BQ31" s="29"/>
      <c r="BR31" s="29"/>
      <c r="BS31" s="29"/>
      <c r="BT31" s="32"/>
      <c r="BU31" s="530"/>
      <c r="BV31" s="530"/>
      <c r="BW31" s="530"/>
      <c r="BX31" s="530"/>
      <c r="BY31" s="530"/>
      <c r="BZ31" s="530"/>
      <c r="CA31" s="530"/>
      <c r="CB31" s="530"/>
      <c r="CC31" s="530"/>
      <c r="CD31" s="530"/>
      <c r="CE31" s="530"/>
      <c r="CF31" s="530"/>
      <c r="CG31" s="530"/>
      <c r="CH31" s="530"/>
      <c r="CI31" s="530"/>
      <c r="CJ31" s="530"/>
      <c r="CK31" s="530"/>
      <c r="CL31" s="530"/>
      <c r="CM31" s="530"/>
      <c r="CN31" s="530"/>
      <c r="CO31" s="530"/>
      <c r="CP31" s="530"/>
      <c r="CQ31" s="530"/>
      <c r="CR31" s="530"/>
      <c r="CS31" s="530"/>
      <c r="CT31" s="530"/>
      <c r="CU31" s="530"/>
      <c r="CV31" s="530"/>
      <c r="CW31" s="530"/>
      <c r="CX31" s="530"/>
      <c r="CY31" s="530"/>
      <c r="CZ31" s="530"/>
      <c r="DA31" s="530"/>
      <c r="DB31" s="530"/>
    </row>
    <row r="32" spans="1:106" ht="12" customHeight="1" thickBot="1" x14ac:dyDescent="0.25">
      <c r="A32" s="588"/>
      <c r="B32" s="589"/>
      <c r="C32" s="589"/>
      <c r="D32" s="589"/>
      <c r="E32" s="589"/>
      <c r="F32" s="589"/>
      <c r="G32" s="589"/>
      <c r="H32" s="207" t="s">
        <v>153</v>
      </c>
      <c r="I32" s="207"/>
      <c r="J32" s="207"/>
      <c r="K32" s="207" t="s">
        <v>16</v>
      </c>
      <c r="L32" s="207"/>
      <c r="M32" s="207"/>
      <c r="N32" s="207" t="s">
        <v>197</v>
      </c>
      <c r="O32" s="207"/>
      <c r="P32" s="207"/>
      <c r="Q32" s="589"/>
      <c r="R32" s="589"/>
      <c r="S32" s="589"/>
      <c r="T32" s="207" t="s">
        <v>198</v>
      </c>
      <c r="U32" s="207"/>
      <c r="V32" s="207"/>
      <c r="W32" s="207" t="s">
        <v>22</v>
      </c>
      <c r="X32" s="207"/>
      <c r="Y32" s="207"/>
      <c r="Z32" s="207" t="s">
        <v>25</v>
      </c>
      <c r="AA32" s="207"/>
      <c r="AB32" s="207"/>
      <c r="AC32" s="589"/>
      <c r="AD32" s="589"/>
      <c r="AE32" s="589"/>
      <c r="AF32" s="590"/>
      <c r="AG32" s="591"/>
      <c r="AH32" s="591"/>
      <c r="AI32" s="592"/>
      <c r="AJ32" s="530"/>
      <c r="AK32" s="713"/>
      <c r="AL32" s="714"/>
      <c r="AM32" s="714"/>
      <c r="AN32" s="714"/>
      <c r="AO32" s="714"/>
      <c r="AP32" s="714"/>
      <c r="AQ32" s="714"/>
      <c r="AR32" s="714"/>
      <c r="AS32" s="715"/>
      <c r="AT32" s="530"/>
      <c r="AU32" s="18" t="s">
        <v>140</v>
      </c>
      <c r="AV32" s="19"/>
      <c r="AW32" s="19"/>
      <c r="AX32" s="19"/>
      <c r="AY32" s="19"/>
      <c r="AZ32" s="19"/>
      <c r="BA32" s="19"/>
      <c r="BB32" s="19"/>
      <c r="BC32" s="19"/>
      <c r="BD32" s="20"/>
      <c r="BE32" s="530"/>
      <c r="BF32" s="28"/>
      <c r="BG32" s="29"/>
      <c r="BH32" s="29"/>
      <c r="BI32" s="29"/>
      <c r="BJ32" s="30"/>
      <c r="BK32" s="31"/>
      <c r="BL32" s="29"/>
      <c r="BM32" s="29"/>
      <c r="BN32" s="29"/>
      <c r="BO32" s="30"/>
      <c r="BP32" s="31"/>
      <c r="BQ32" s="29"/>
      <c r="BR32" s="29"/>
      <c r="BS32" s="29"/>
      <c r="BT32" s="32"/>
      <c r="BU32" s="530"/>
      <c r="BV32" s="530"/>
      <c r="BW32" s="530"/>
      <c r="BX32" s="530"/>
      <c r="BY32" s="530"/>
      <c r="BZ32" s="530"/>
      <c r="CA32" s="530"/>
      <c r="CB32" s="530"/>
      <c r="CC32" s="530"/>
      <c r="CD32" s="530"/>
      <c r="CE32" s="530"/>
      <c r="CF32" s="530"/>
      <c r="CG32" s="530"/>
      <c r="CH32" s="530"/>
      <c r="CI32" s="530"/>
      <c r="CJ32" s="530"/>
      <c r="CK32" s="530"/>
      <c r="CL32" s="530"/>
      <c r="CM32" s="530"/>
      <c r="CN32" s="530"/>
      <c r="CO32" s="530"/>
      <c r="CP32" s="530"/>
      <c r="CQ32" s="530"/>
      <c r="CR32" s="530"/>
      <c r="CS32" s="530"/>
      <c r="CT32" s="530"/>
      <c r="CU32" s="530"/>
      <c r="CV32" s="530"/>
      <c r="CW32" s="530"/>
      <c r="CX32" s="530"/>
      <c r="CY32" s="530"/>
      <c r="CZ32" s="530"/>
      <c r="DA32" s="530"/>
      <c r="DB32" s="530"/>
    </row>
    <row r="33" spans="1:106" ht="15.75" customHeight="1" thickTop="1" x14ac:dyDescent="0.2">
      <c r="A33" s="716" t="s">
        <v>204</v>
      </c>
      <c r="B33" s="717"/>
      <c r="C33" s="717"/>
      <c r="D33" s="717"/>
      <c r="E33" s="717"/>
      <c r="F33" s="717"/>
      <c r="G33" s="717"/>
      <c r="H33" s="602">
        <v>1</v>
      </c>
      <c r="I33" s="602"/>
      <c r="J33" s="602"/>
      <c r="K33" s="602" t="s">
        <v>266</v>
      </c>
      <c r="L33" s="602"/>
      <c r="M33" s="602"/>
      <c r="N33" s="602">
        <v>8</v>
      </c>
      <c r="O33" s="602"/>
      <c r="P33" s="602"/>
      <c r="Q33" s="602">
        <v>200</v>
      </c>
      <c r="R33" s="602"/>
      <c r="S33" s="602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2"/>
      <c r="AG33" s="602"/>
      <c r="AH33" s="602"/>
      <c r="AI33" s="718"/>
      <c r="AJ33" s="530"/>
      <c r="AK33" s="719" t="str">
        <f>IFERROR(AN33*(1-$BB$30),"")</f>
        <v/>
      </c>
      <c r="AL33" s="720"/>
      <c r="AM33" s="720"/>
      <c r="AN33" s="720" t="str">
        <f>IFERROR(($AK$53*Q33),"")</f>
        <v/>
      </c>
      <c r="AO33" s="720"/>
      <c r="AP33" s="720"/>
      <c r="AQ33" s="720" t="str">
        <f>IFERROR(AN33*(1+$BB$29),"")</f>
        <v/>
      </c>
      <c r="AR33" s="720"/>
      <c r="AS33" s="721"/>
      <c r="AT33" s="530"/>
      <c r="AU33" s="722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3"/>
      <c r="AW33" s="723"/>
      <c r="AX33" s="723"/>
      <c r="AY33" s="723"/>
      <c r="AZ33" s="723"/>
      <c r="BA33" s="723"/>
      <c r="BB33" s="723"/>
      <c r="BC33" s="723"/>
      <c r="BD33" s="724"/>
      <c r="BE33" s="530"/>
      <c r="BF33" s="28"/>
      <c r="BG33" s="29"/>
      <c r="BH33" s="29"/>
      <c r="BI33" s="29"/>
      <c r="BJ33" s="30"/>
      <c r="BK33" s="31"/>
      <c r="BL33" s="29"/>
      <c r="BM33" s="29"/>
      <c r="BN33" s="29"/>
      <c r="BO33" s="30"/>
      <c r="BP33" s="31"/>
      <c r="BQ33" s="29"/>
      <c r="BR33" s="29"/>
      <c r="BS33" s="29"/>
      <c r="BT33" s="32"/>
      <c r="BU33" s="530"/>
      <c r="BV33" s="530"/>
      <c r="BW33" s="530"/>
      <c r="BX33" s="530"/>
      <c r="BY33" s="530"/>
      <c r="BZ33" s="530"/>
      <c r="CA33" s="530"/>
      <c r="CB33" s="530"/>
      <c r="CC33" s="530"/>
      <c r="CD33" s="530"/>
      <c r="CE33" s="530"/>
      <c r="CF33" s="530"/>
      <c r="CG33" s="530"/>
      <c r="CH33" s="530"/>
      <c r="CI33" s="530"/>
      <c r="CJ33" s="530"/>
      <c r="CK33" s="530"/>
      <c r="CL33" s="530"/>
      <c r="CM33" s="530"/>
      <c r="CN33" s="530"/>
      <c r="CO33" s="530"/>
      <c r="CP33" s="530"/>
      <c r="CQ33" s="530"/>
      <c r="CR33" s="530"/>
      <c r="CS33" s="530"/>
      <c r="CT33" s="530"/>
      <c r="CU33" s="530"/>
      <c r="CV33" s="530"/>
      <c r="CW33" s="530"/>
      <c r="CX33" s="530"/>
      <c r="CY33" s="530"/>
      <c r="CZ33" s="530"/>
      <c r="DA33" s="530"/>
      <c r="DB33" s="530"/>
    </row>
    <row r="34" spans="1:106" ht="12" customHeight="1" thickBot="1" x14ac:dyDescent="0.25">
      <c r="A34" s="716"/>
      <c r="B34" s="717"/>
      <c r="C34" s="717"/>
      <c r="D34" s="717"/>
      <c r="E34" s="717"/>
      <c r="F34" s="717"/>
      <c r="G34" s="717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601"/>
      <c r="U34" s="601"/>
      <c r="V34" s="601"/>
      <c r="W34" s="601"/>
      <c r="X34" s="601"/>
      <c r="Y34" s="601"/>
      <c r="Z34" s="601"/>
      <c r="AA34" s="601"/>
      <c r="AB34" s="601"/>
      <c r="AC34" s="601"/>
      <c r="AD34" s="601"/>
      <c r="AE34" s="601"/>
      <c r="AF34" s="68"/>
      <c r="AG34" s="68"/>
      <c r="AH34" s="68"/>
      <c r="AI34" s="69"/>
      <c r="AJ34" s="530"/>
      <c r="AK34" s="719" t="str">
        <f t="shared" ref="AK34:AK52" si="0">IFERROR(AN34*(1-$BB$30),"")</f>
        <v/>
      </c>
      <c r="AL34" s="720"/>
      <c r="AM34" s="720"/>
      <c r="AN34" s="720" t="str">
        <f t="shared" ref="AN34:AN52" si="1">IFERROR(($AK$53*Q34),"")</f>
        <v/>
      </c>
      <c r="AO34" s="720"/>
      <c r="AP34" s="720"/>
      <c r="AQ34" s="720" t="str">
        <f t="shared" ref="AQ34:AQ52" si="2">IFERROR(AN34*(1+$BB$29),"")</f>
        <v/>
      </c>
      <c r="AR34" s="720"/>
      <c r="AS34" s="721"/>
      <c r="AT34" s="530"/>
      <c r="AU34" s="722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3"/>
      <c r="AW34" s="723"/>
      <c r="AX34" s="723"/>
      <c r="AY34" s="723"/>
      <c r="AZ34" s="723"/>
      <c r="BA34" s="723"/>
      <c r="BB34" s="723"/>
      <c r="BC34" s="723"/>
      <c r="BD34" s="724"/>
      <c r="BE34" s="530"/>
      <c r="BF34" s="36"/>
      <c r="BG34" s="37"/>
      <c r="BH34" s="37"/>
      <c r="BI34" s="37"/>
      <c r="BJ34" s="38"/>
      <c r="BK34" s="39"/>
      <c r="BL34" s="37"/>
      <c r="BM34" s="37"/>
      <c r="BN34" s="37"/>
      <c r="BO34" s="38"/>
      <c r="BP34" s="39"/>
      <c r="BQ34" s="37"/>
      <c r="BR34" s="37"/>
      <c r="BS34" s="37"/>
      <c r="BT34" s="40"/>
      <c r="BU34" s="530"/>
      <c r="BV34" s="530"/>
      <c r="BW34" s="530"/>
      <c r="BX34" s="530"/>
      <c r="BY34" s="530"/>
      <c r="BZ34" s="530"/>
      <c r="CA34" s="530"/>
      <c r="CB34" s="530"/>
      <c r="CC34" s="530"/>
      <c r="CD34" s="530"/>
      <c r="CE34" s="530"/>
      <c r="CF34" s="530"/>
      <c r="CG34" s="530"/>
      <c r="CH34" s="530"/>
      <c r="CI34" s="530"/>
      <c r="CJ34" s="530"/>
      <c r="CK34" s="530"/>
      <c r="CL34" s="530"/>
      <c r="CM34" s="530"/>
      <c r="CN34" s="530"/>
      <c r="CO34" s="530"/>
      <c r="CP34" s="530"/>
      <c r="CQ34" s="530"/>
      <c r="CR34" s="530"/>
      <c r="CS34" s="530"/>
      <c r="CT34" s="530"/>
      <c r="CU34" s="530"/>
      <c r="CV34" s="530"/>
      <c r="CW34" s="530"/>
      <c r="CX34" s="530"/>
      <c r="CY34" s="530"/>
      <c r="CZ34" s="530"/>
      <c r="DA34" s="530"/>
      <c r="DB34" s="530"/>
    </row>
    <row r="35" spans="1:106" ht="12" customHeight="1" x14ac:dyDescent="0.2">
      <c r="A35" s="716"/>
      <c r="B35" s="717"/>
      <c r="C35" s="717"/>
      <c r="D35" s="717"/>
      <c r="E35" s="717"/>
      <c r="F35" s="717"/>
      <c r="G35" s="717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601"/>
      <c r="U35" s="601"/>
      <c r="V35" s="601"/>
      <c r="W35" s="601"/>
      <c r="X35" s="601"/>
      <c r="Y35" s="601"/>
      <c r="Z35" s="601"/>
      <c r="AA35" s="601"/>
      <c r="AB35" s="601"/>
      <c r="AC35" s="601"/>
      <c r="AD35" s="601"/>
      <c r="AE35" s="601"/>
      <c r="AF35" s="68"/>
      <c r="AG35" s="68"/>
      <c r="AH35" s="68"/>
      <c r="AI35" s="69"/>
      <c r="AJ35" s="530"/>
      <c r="AK35" s="719" t="str">
        <f t="shared" si="0"/>
        <v/>
      </c>
      <c r="AL35" s="720"/>
      <c r="AM35" s="720"/>
      <c r="AN35" s="720" t="str">
        <f t="shared" si="1"/>
        <v/>
      </c>
      <c r="AO35" s="720"/>
      <c r="AP35" s="720"/>
      <c r="AQ35" s="720" t="str">
        <f t="shared" si="2"/>
        <v/>
      </c>
      <c r="AR35" s="720"/>
      <c r="AS35" s="721"/>
      <c r="AT35" s="530"/>
      <c r="AU35" s="722" t="str">
        <f t="shared" si="3"/>
        <v/>
      </c>
      <c r="AV35" s="723"/>
      <c r="AW35" s="723"/>
      <c r="AX35" s="723"/>
      <c r="AY35" s="723"/>
      <c r="AZ35" s="723"/>
      <c r="BA35" s="723"/>
      <c r="BB35" s="723"/>
      <c r="BC35" s="723"/>
      <c r="BD35" s="724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  <c r="BZ35" s="530"/>
      <c r="CA35" s="530"/>
      <c r="CB35" s="530"/>
      <c r="CC35" s="530"/>
      <c r="CD35" s="530"/>
      <c r="CE35" s="530"/>
      <c r="CF35" s="530"/>
      <c r="CG35" s="530"/>
      <c r="CH35" s="530"/>
      <c r="CI35" s="530"/>
      <c r="CJ35" s="530"/>
      <c r="CK35" s="530"/>
      <c r="CL35" s="530"/>
      <c r="CM35" s="530"/>
      <c r="CN35" s="530"/>
      <c r="CO35" s="530"/>
      <c r="CP35" s="530"/>
      <c r="CQ35" s="530"/>
      <c r="CR35" s="530"/>
      <c r="CS35" s="530"/>
      <c r="CT35" s="530"/>
      <c r="CU35" s="530"/>
      <c r="CV35" s="530"/>
      <c r="CW35" s="530"/>
      <c r="CX35" s="530"/>
      <c r="CY35" s="530"/>
      <c r="CZ35" s="530"/>
      <c r="DA35" s="530"/>
      <c r="DB35" s="530"/>
    </row>
    <row r="36" spans="1:106" ht="12" customHeight="1" x14ac:dyDescent="0.2">
      <c r="A36" s="716"/>
      <c r="B36" s="717"/>
      <c r="C36" s="717"/>
      <c r="D36" s="717"/>
      <c r="E36" s="717"/>
      <c r="F36" s="717"/>
      <c r="G36" s="717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601"/>
      <c r="U36" s="601"/>
      <c r="V36" s="601"/>
      <c r="W36" s="601"/>
      <c r="X36" s="601"/>
      <c r="Y36" s="601"/>
      <c r="Z36" s="601"/>
      <c r="AA36" s="601"/>
      <c r="AB36" s="601"/>
      <c r="AC36" s="601"/>
      <c r="AD36" s="601"/>
      <c r="AE36" s="601"/>
      <c r="AF36" s="68"/>
      <c r="AG36" s="68"/>
      <c r="AH36" s="68"/>
      <c r="AI36" s="69"/>
      <c r="AJ36" s="530"/>
      <c r="AK36" s="719" t="str">
        <f t="shared" si="0"/>
        <v/>
      </c>
      <c r="AL36" s="720"/>
      <c r="AM36" s="720"/>
      <c r="AN36" s="720" t="str">
        <f t="shared" si="1"/>
        <v/>
      </c>
      <c r="AO36" s="720"/>
      <c r="AP36" s="720"/>
      <c r="AQ36" s="720" t="str">
        <f t="shared" si="2"/>
        <v/>
      </c>
      <c r="AR36" s="720"/>
      <c r="AS36" s="721"/>
      <c r="AT36" s="530"/>
      <c r="AU36" s="722" t="str">
        <f t="shared" si="3"/>
        <v/>
      </c>
      <c r="AV36" s="723"/>
      <c r="AW36" s="723"/>
      <c r="AX36" s="723"/>
      <c r="AY36" s="723"/>
      <c r="AZ36" s="723"/>
      <c r="BA36" s="723"/>
      <c r="BB36" s="723"/>
      <c r="BC36" s="723"/>
      <c r="BD36" s="724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  <c r="BZ36" s="530"/>
      <c r="CA36" s="530"/>
      <c r="CB36" s="530"/>
      <c r="CC36" s="530"/>
      <c r="CD36" s="530"/>
      <c r="CE36" s="530"/>
      <c r="CF36" s="530"/>
      <c r="CG36" s="530"/>
      <c r="CH36" s="530"/>
      <c r="CI36" s="530"/>
      <c r="CJ36" s="530"/>
      <c r="CK36" s="530"/>
      <c r="CL36" s="530"/>
      <c r="CM36" s="530"/>
      <c r="CN36" s="530"/>
      <c r="CO36" s="530"/>
      <c r="CP36" s="530"/>
      <c r="CQ36" s="530"/>
      <c r="CR36" s="530"/>
      <c r="CS36" s="530"/>
      <c r="CT36" s="530"/>
      <c r="CU36" s="530"/>
      <c r="CV36" s="530"/>
      <c r="CW36" s="530"/>
      <c r="CX36" s="530"/>
      <c r="CY36" s="530"/>
      <c r="CZ36" s="530"/>
      <c r="DA36" s="530"/>
      <c r="DB36" s="530"/>
    </row>
    <row r="37" spans="1:106" ht="12" customHeight="1" x14ac:dyDescent="0.2">
      <c r="A37" s="716"/>
      <c r="B37" s="717"/>
      <c r="C37" s="717"/>
      <c r="D37" s="717"/>
      <c r="E37" s="717"/>
      <c r="F37" s="717"/>
      <c r="G37" s="717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601"/>
      <c r="U37" s="601"/>
      <c r="V37" s="601"/>
      <c r="W37" s="601"/>
      <c r="X37" s="601"/>
      <c r="Y37" s="601"/>
      <c r="Z37" s="601"/>
      <c r="AA37" s="601"/>
      <c r="AB37" s="601"/>
      <c r="AC37" s="601"/>
      <c r="AD37" s="601"/>
      <c r="AE37" s="601"/>
      <c r="AF37" s="68"/>
      <c r="AG37" s="68"/>
      <c r="AH37" s="68"/>
      <c r="AI37" s="69"/>
      <c r="AJ37" s="530"/>
      <c r="AK37" s="719" t="str">
        <f t="shared" si="0"/>
        <v/>
      </c>
      <c r="AL37" s="720"/>
      <c r="AM37" s="720"/>
      <c r="AN37" s="720" t="str">
        <f t="shared" si="1"/>
        <v/>
      </c>
      <c r="AO37" s="720"/>
      <c r="AP37" s="720"/>
      <c r="AQ37" s="720" t="str">
        <f t="shared" si="2"/>
        <v/>
      </c>
      <c r="AR37" s="720"/>
      <c r="AS37" s="721"/>
      <c r="AT37" s="530"/>
      <c r="AU37" s="722" t="str">
        <f t="shared" si="3"/>
        <v/>
      </c>
      <c r="AV37" s="723"/>
      <c r="AW37" s="723"/>
      <c r="AX37" s="723"/>
      <c r="AY37" s="723"/>
      <c r="AZ37" s="723"/>
      <c r="BA37" s="723"/>
      <c r="BB37" s="723"/>
      <c r="BC37" s="723"/>
      <c r="BD37" s="724"/>
      <c r="BE37" s="530"/>
      <c r="BF37" s="530"/>
      <c r="BG37" s="530"/>
      <c r="BH37" s="530"/>
      <c r="BI37" s="530"/>
      <c r="BJ37" s="530"/>
      <c r="BK37" s="530"/>
      <c r="BL37" s="530"/>
      <c r="BM37" s="530"/>
      <c r="BN37" s="530"/>
      <c r="BO37" s="530"/>
      <c r="BP37" s="530"/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530"/>
      <c r="CE37" s="530"/>
      <c r="CF37" s="530"/>
      <c r="CG37" s="530"/>
      <c r="CH37" s="530"/>
      <c r="CI37" s="530"/>
      <c r="CJ37" s="530"/>
      <c r="CK37" s="530"/>
      <c r="CL37" s="530"/>
      <c r="CM37" s="530"/>
      <c r="CN37" s="530"/>
      <c r="CO37" s="530"/>
      <c r="CP37" s="530"/>
      <c r="CQ37" s="530"/>
      <c r="CR37" s="530"/>
      <c r="CS37" s="530"/>
      <c r="CT37" s="530"/>
      <c r="CU37" s="530"/>
      <c r="CV37" s="530"/>
      <c r="CW37" s="530"/>
      <c r="CX37" s="530"/>
      <c r="CY37" s="530"/>
      <c r="CZ37" s="530"/>
      <c r="DA37" s="530"/>
      <c r="DB37" s="530"/>
    </row>
    <row r="38" spans="1:106" ht="12" customHeight="1" x14ac:dyDescent="0.2">
      <c r="A38" s="716"/>
      <c r="B38" s="717"/>
      <c r="C38" s="717"/>
      <c r="D38" s="717"/>
      <c r="E38" s="717"/>
      <c r="F38" s="717"/>
      <c r="G38" s="717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601"/>
      <c r="U38" s="601"/>
      <c r="V38" s="601"/>
      <c r="W38" s="601"/>
      <c r="X38" s="601"/>
      <c r="Y38" s="601"/>
      <c r="Z38" s="601"/>
      <c r="AA38" s="601"/>
      <c r="AB38" s="601"/>
      <c r="AC38" s="601"/>
      <c r="AD38" s="601"/>
      <c r="AE38" s="601"/>
      <c r="AF38" s="68"/>
      <c r="AG38" s="68"/>
      <c r="AH38" s="68"/>
      <c r="AI38" s="69"/>
      <c r="AJ38" s="530"/>
      <c r="AK38" s="719" t="str">
        <f t="shared" si="0"/>
        <v/>
      </c>
      <c r="AL38" s="720"/>
      <c r="AM38" s="720"/>
      <c r="AN38" s="720" t="str">
        <f t="shared" si="1"/>
        <v/>
      </c>
      <c r="AO38" s="720"/>
      <c r="AP38" s="720"/>
      <c r="AQ38" s="720" t="str">
        <f t="shared" si="2"/>
        <v/>
      </c>
      <c r="AR38" s="720"/>
      <c r="AS38" s="721"/>
      <c r="AT38" s="530"/>
      <c r="AU38" s="722" t="str">
        <f t="shared" si="3"/>
        <v/>
      </c>
      <c r="AV38" s="723"/>
      <c r="AW38" s="723"/>
      <c r="AX38" s="723"/>
      <c r="AY38" s="723"/>
      <c r="AZ38" s="723"/>
      <c r="BA38" s="723"/>
      <c r="BB38" s="723"/>
      <c r="BC38" s="723"/>
      <c r="BD38" s="724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530"/>
      <c r="BS38" s="530"/>
      <c r="BT38" s="530"/>
      <c r="BU38" s="530"/>
      <c r="BV38" s="530"/>
      <c r="BW38" s="530"/>
      <c r="BX38" s="530"/>
      <c r="BY38" s="530"/>
      <c r="BZ38" s="530"/>
      <c r="CA38" s="530"/>
      <c r="CB38" s="530"/>
      <c r="CC38" s="530"/>
      <c r="CD38" s="530"/>
      <c r="CE38" s="530"/>
      <c r="CF38" s="530"/>
      <c r="CG38" s="530"/>
      <c r="CH38" s="530"/>
      <c r="CI38" s="530"/>
      <c r="CJ38" s="530"/>
      <c r="CK38" s="530"/>
      <c r="CL38" s="530"/>
      <c r="CM38" s="530"/>
      <c r="CN38" s="530"/>
      <c r="CO38" s="530"/>
      <c r="CP38" s="530"/>
      <c r="CQ38" s="530"/>
      <c r="CR38" s="530"/>
      <c r="CS38" s="530"/>
      <c r="CT38" s="530"/>
      <c r="CU38" s="530"/>
      <c r="CV38" s="530"/>
      <c r="CW38" s="530"/>
      <c r="CX38" s="530"/>
      <c r="CY38" s="530"/>
      <c r="CZ38" s="530"/>
      <c r="DA38" s="530"/>
      <c r="DB38" s="530"/>
    </row>
    <row r="39" spans="1:106" ht="12" customHeight="1" x14ac:dyDescent="0.2">
      <c r="A39" s="716"/>
      <c r="B39" s="717"/>
      <c r="C39" s="717"/>
      <c r="D39" s="717"/>
      <c r="E39" s="717"/>
      <c r="F39" s="717"/>
      <c r="G39" s="717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601"/>
      <c r="U39" s="601"/>
      <c r="V39" s="601"/>
      <c r="W39" s="601"/>
      <c r="X39" s="601"/>
      <c r="Y39" s="601"/>
      <c r="Z39" s="601"/>
      <c r="AA39" s="601"/>
      <c r="AB39" s="601"/>
      <c r="AC39" s="601"/>
      <c r="AD39" s="601"/>
      <c r="AE39" s="601"/>
      <c r="AF39" s="68"/>
      <c r="AG39" s="68"/>
      <c r="AH39" s="68"/>
      <c r="AI39" s="69"/>
      <c r="AJ39" s="530"/>
      <c r="AK39" s="719" t="str">
        <f t="shared" si="0"/>
        <v/>
      </c>
      <c r="AL39" s="720"/>
      <c r="AM39" s="720"/>
      <c r="AN39" s="720" t="str">
        <f t="shared" si="1"/>
        <v/>
      </c>
      <c r="AO39" s="720"/>
      <c r="AP39" s="720"/>
      <c r="AQ39" s="720" t="str">
        <f t="shared" si="2"/>
        <v/>
      </c>
      <c r="AR39" s="720"/>
      <c r="AS39" s="721"/>
      <c r="AT39" s="530"/>
      <c r="AU39" s="722" t="str">
        <f t="shared" si="3"/>
        <v/>
      </c>
      <c r="AV39" s="723"/>
      <c r="AW39" s="723"/>
      <c r="AX39" s="723"/>
      <c r="AY39" s="723"/>
      <c r="AZ39" s="723"/>
      <c r="BA39" s="723"/>
      <c r="BB39" s="723"/>
      <c r="BC39" s="723"/>
      <c r="BD39" s="724"/>
      <c r="BE39" s="530"/>
      <c r="BF39" s="530"/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530"/>
      <c r="BR39" s="530"/>
      <c r="BS39" s="530"/>
      <c r="BT39" s="530"/>
      <c r="BU39" s="530"/>
      <c r="BV39" s="530"/>
      <c r="BW39" s="530"/>
      <c r="BX39" s="530"/>
      <c r="BY39" s="530"/>
      <c r="BZ39" s="530"/>
      <c r="CA39" s="530"/>
      <c r="CB39" s="530"/>
      <c r="CC39" s="530"/>
      <c r="CD39" s="530"/>
      <c r="CE39" s="530"/>
      <c r="CF39" s="530"/>
      <c r="CG39" s="530"/>
      <c r="CH39" s="530"/>
      <c r="CI39" s="530"/>
      <c r="CJ39" s="530"/>
      <c r="CK39" s="530"/>
      <c r="CL39" s="530"/>
      <c r="CM39" s="530"/>
      <c r="CN39" s="530"/>
      <c r="CO39" s="530"/>
      <c r="CP39" s="530"/>
      <c r="CQ39" s="530"/>
      <c r="CR39" s="530"/>
      <c r="CS39" s="530"/>
      <c r="CT39" s="530"/>
      <c r="CU39" s="530"/>
      <c r="CV39" s="530"/>
      <c r="CW39" s="530"/>
      <c r="CX39" s="530"/>
      <c r="CY39" s="530"/>
      <c r="CZ39" s="530"/>
      <c r="DA39" s="530"/>
      <c r="DB39" s="530"/>
    </row>
    <row r="40" spans="1:106" ht="12" customHeight="1" x14ac:dyDescent="0.2">
      <c r="A40" s="716"/>
      <c r="B40" s="717"/>
      <c r="C40" s="717"/>
      <c r="D40" s="717"/>
      <c r="E40" s="717"/>
      <c r="F40" s="717"/>
      <c r="G40" s="717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601"/>
      <c r="U40" s="601"/>
      <c r="V40" s="601"/>
      <c r="W40" s="601"/>
      <c r="X40" s="601"/>
      <c r="Y40" s="601"/>
      <c r="Z40" s="601"/>
      <c r="AA40" s="601"/>
      <c r="AB40" s="601"/>
      <c r="AC40" s="601"/>
      <c r="AD40" s="601"/>
      <c r="AE40" s="601"/>
      <c r="AF40" s="68"/>
      <c r="AG40" s="68"/>
      <c r="AH40" s="68"/>
      <c r="AI40" s="69"/>
      <c r="AJ40" s="530"/>
      <c r="AK40" s="719" t="str">
        <f t="shared" si="0"/>
        <v/>
      </c>
      <c r="AL40" s="720"/>
      <c r="AM40" s="720"/>
      <c r="AN40" s="720" t="str">
        <f t="shared" si="1"/>
        <v/>
      </c>
      <c r="AO40" s="720"/>
      <c r="AP40" s="720"/>
      <c r="AQ40" s="720" t="str">
        <f t="shared" si="2"/>
        <v/>
      </c>
      <c r="AR40" s="720"/>
      <c r="AS40" s="721"/>
      <c r="AT40" s="530"/>
      <c r="AU40" s="722" t="str">
        <f t="shared" si="3"/>
        <v/>
      </c>
      <c r="AV40" s="723"/>
      <c r="AW40" s="723"/>
      <c r="AX40" s="723"/>
      <c r="AY40" s="723"/>
      <c r="AZ40" s="723"/>
      <c r="BA40" s="723"/>
      <c r="BB40" s="723"/>
      <c r="BC40" s="723"/>
      <c r="BD40" s="724"/>
      <c r="BE40" s="530"/>
      <c r="BF40" s="530"/>
      <c r="BG40" s="530"/>
      <c r="BH40" s="530"/>
      <c r="BI40" s="530"/>
      <c r="BJ40" s="530"/>
      <c r="BK40" s="530"/>
      <c r="BL40" s="530"/>
      <c r="BM40" s="530"/>
      <c r="BN40" s="530"/>
      <c r="BO40" s="530"/>
      <c r="BP40" s="530"/>
      <c r="BQ40" s="530"/>
      <c r="BR40" s="530"/>
      <c r="BS40" s="530"/>
      <c r="BT40" s="530"/>
      <c r="BU40" s="530"/>
      <c r="BV40" s="530"/>
      <c r="BW40" s="530"/>
      <c r="BX40" s="530"/>
      <c r="BY40" s="530"/>
      <c r="BZ40" s="530"/>
      <c r="CA40" s="530"/>
      <c r="CB40" s="530"/>
      <c r="CC40" s="530"/>
      <c r="CD40" s="530"/>
      <c r="CE40" s="530"/>
      <c r="CF40" s="530"/>
      <c r="CG40" s="530"/>
      <c r="CH40" s="530"/>
      <c r="CI40" s="530"/>
      <c r="CJ40" s="530"/>
      <c r="CK40" s="530"/>
      <c r="CL40" s="530"/>
      <c r="CM40" s="530"/>
      <c r="CN40" s="530"/>
      <c r="CO40" s="530"/>
      <c r="CP40" s="530"/>
      <c r="CQ40" s="530"/>
      <c r="CR40" s="530"/>
      <c r="CS40" s="530"/>
      <c r="CT40" s="530"/>
      <c r="CU40" s="530"/>
      <c r="CV40" s="530"/>
      <c r="CW40" s="530"/>
      <c r="CX40" s="530"/>
      <c r="CY40" s="530"/>
      <c r="CZ40" s="530"/>
      <c r="DA40" s="530"/>
      <c r="DB40" s="530"/>
    </row>
    <row r="41" spans="1:106" ht="12" customHeight="1" x14ac:dyDescent="0.2">
      <c r="A41" s="716"/>
      <c r="B41" s="717"/>
      <c r="C41" s="717"/>
      <c r="D41" s="717"/>
      <c r="E41" s="717"/>
      <c r="F41" s="717"/>
      <c r="G41" s="717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601"/>
      <c r="U41" s="601"/>
      <c r="V41" s="601"/>
      <c r="W41" s="601"/>
      <c r="X41" s="601"/>
      <c r="Y41" s="601"/>
      <c r="Z41" s="601"/>
      <c r="AA41" s="601"/>
      <c r="AB41" s="601"/>
      <c r="AC41" s="601"/>
      <c r="AD41" s="601"/>
      <c r="AE41" s="601"/>
      <c r="AF41" s="68"/>
      <c r="AG41" s="68"/>
      <c r="AH41" s="68"/>
      <c r="AI41" s="69"/>
      <c r="AJ41" s="530"/>
      <c r="AK41" s="719" t="str">
        <f t="shared" si="0"/>
        <v/>
      </c>
      <c r="AL41" s="720"/>
      <c r="AM41" s="720"/>
      <c r="AN41" s="720" t="str">
        <f t="shared" si="1"/>
        <v/>
      </c>
      <c r="AO41" s="720"/>
      <c r="AP41" s="720"/>
      <c r="AQ41" s="720" t="str">
        <f t="shared" si="2"/>
        <v/>
      </c>
      <c r="AR41" s="720"/>
      <c r="AS41" s="721"/>
      <c r="AT41" s="530"/>
      <c r="AU41" s="722" t="str">
        <f t="shared" si="3"/>
        <v/>
      </c>
      <c r="AV41" s="723"/>
      <c r="AW41" s="723"/>
      <c r="AX41" s="723"/>
      <c r="AY41" s="723"/>
      <c r="AZ41" s="723"/>
      <c r="BA41" s="723"/>
      <c r="BB41" s="723"/>
      <c r="BC41" s="723"/>
      <c r="BD41" s="724"/>
      <c r="BE41" s="530"/>
      <c r="BF41" s="530"/>
      <c r="BG41" s="530"/>
      <c r="BH41" s="530"/>
      <c r="BI41" s="530"/>
      <c r="BJ41" s="530"/>
      <c r="BK41" s="530"/>
      <c r="BL41" s="530"/>
      <c r="BM41" s="530"/>
      <c r="BN41" s="530"/>
      <c r="BO41" s="530"/>
      <c r="BP41" s="530"/>
      <c r="BQ41" s="530"/>
      <c r="BR41" s="530"/>
      <c r="BS41" s="530"/>
      <c r="BT41" s="530"/>
      <c r="BU41" s="530"/>
      <c r="BV41" s="530"/>
      <c r="BW41" s="530"/>
      <c r="BX41" s="530"/>
      <c r="BY41" s="530"/>
      <c r="BZ41" s="530"/>
      <c r="CA41" s="530"/>
      <c r="CB41" s="530"/>
      <c r="CC41" s="530"/>
      <c r="CD41" s="530"/>
      <c r="CE41" s="530"/>
      <c r="CF41" s="530"/>
      <c r="CG41" s="530"/>
      <c r="CH41" s="530"/>
      <c r="CI41" s="530"/>
      <c r="CJ41" s="530"/>
      <c r="CK41" s="530"/>
      <c r="CL41" s="530"/>
      <c r="CM41" s="530"/>
      <c r="CN41" s="530"/>
      <c r="CO41" s="530"/>
      <c r="CP41" s="530"/>
      <c r="CQ41" s="530"/>
      <c r="CR41" s="530"/>
      <c r="CS41" s="530"/>
      <c r="CT41" s="530"/>
      <c r="CU41" s="530"/>
      <c r="CV41" s="530"/>
      <c r="CW41" s="530"/>
      <c r="CX41" s="530"/>
      <c r="CY41" s="530"/>
      <c r="CZ41" s="530"/>
      <c r="DA41" s="530"/>
      <c r="DB41" s="530"/>
    </row>
    <row r="42" spans="1:106" ht="12" customHeight="1" x14ac:dyDescent="0.2">
      <c r="A42" s="716"/>
      <c r="B42" s="717"/>
      <c r="C42" s="717"/>
      <c r="D42" s="717"/>
      <c r="E42" s="717"/>
      <c r="F42" s="717"/>
      <c r="G42" s="717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601"/>
      <c r="U42" s="601"/>
      <c r="V42" s="601"/>
      <c r="W42" s="601"/>
      <c r="X42" s="601"/>
      <c r="Y42" s="601"/>
      <c r="Z42" s="601"/>
      <c r="AA42" s="601"/>
      <c r="AB42" s="601"/>
      <c r="AC42" s="601"/>
      <c r="AD42" s="601"/>
      <c r="AE42" s="601"/>
      <c r="AF42" s="68"/>
      <c r="AG42" s="68"/>
      <c r="AH42" s="68"/>
      <c r="AI42" s="69"/>
      <c r="AJ42" s="530"/>
      <c r="AK42" s="719" t="str">
        <f t="shared" si="0"/>
        <v/>
      </c>
      <c r="AL42" s="720"/>
      <c r="AM42" s="720"/>
      <c r="AN42" s="720" t="str">
        <f t="shared" si="1"/>
        <v/>
      </c>
      <c r="AO42" s="720"/>
      <c r="AP42" s="720"/>
      <c r="AQ42" s="720" t="str">
        <f t="shared" si="2"/>
        <v/>
      </c>
      <c r="AR42" s="720"/>
      <c r="AS42" s="721"/>
      <c r="AT42" s="530"/>
      <c r="AU42" s="722" t="str">
        <f t="shared" si="3"/>
        <v/>
      </c>
      <c r="AV42" s="723"/>
      <c r="AW42" s="723"/>
      <c r="AX42" s="723"/>
      <c r="AY42" s="723"/>
      <c r="AZ42" s="723"/>
      <c r="BA42" s="723"/>
      <c r="BB42" s="723"/>
      <c r="BC42" s="723"/>
      <c r="BD42" s="724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</row>
    <row r="43" spans="1:106" ht="12" customHeight="1" x14ac:dyDescent="0.2">
      <c r="A43" s="716"/>
      <c r="B43" s="717"/>
      <c r="C43" s="717"/>
      <c r="D43" s="717"/>
      <c r="E43" s="717"/>
      <c r="F43" s="717"/>
      <c r="G43" s="717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601"/>
      <c r="U43" s="601"/>
      <c r="V43" s="601"/>
      <c r="W43" s="601"/>
      <c r="X43" s="601"/>
      <c r="Y43" s="601"/>
      <c r="Z43" s="601"/>
      <c r="AA43" s="601"/>
      <c r="AB43" s="601"/>
      <c r="AC43" s="601"/>
      <c r="AD43" s="601"/>
      <c r="AE43" s="601"/>
      <c r="AF43" s="68"/>
      <c r="AG43" s="68"/>
      <c r="AH43" s="68"/>
      <c r="AI43" s="69"/>
      <c r="AJ43" s="530"/>
      <c r="AK43" s="719" t="str">
        <f t="shared" si="0"/>
        <v/>
      </c>
      <c r="AL43" s="720"/>
      <c r="AM43" s="720"/>
      <c r="AN43" s="720" t="str">
        <f t="shared" si="1"/>
        <v/>
      </c>
      <c r="AO43" s="720"/>
      <c r="AP43" s="720"/>
      <c r="AQ43" s="720" t="str">
        <f t="shared" si="2"/>
        <v/>
      </c>
      <c r="AR43" s="720"/>
      <c r="AS43" s="721"/>
      <c r="AT43" s="530"/>
      <c r="AU43" s="722" t="str">
        <f t="shared" si="3"/>
        <v/>
      </c>
      <c r="AV43" s="723"/>
      <c r="AW43" s="723"/>
      <c r="AX43" s="723"/>
      <c r="AY43" s="723"/>
      <c r="AZ43" s="723"/>
      <c r="BA43" s="723"/>
      <c r="BB43" s="723"/>
      <c r="BC43" s="723"/>
      <c r="BD43" s="724"/>
      <c r="BE43" s="530"/>
      <c r="BF43" s="530"/>
      <c r="BG43" s="530"/>
      <c r="BH43" s="530"/>
      <c r="BI43" s="530"/>
      <c r="BJ43" s="530"/>
      <c r="BK43" s="530"/>
      <c r="BL43" s="530"/>
      <c r="BM43" s="530"/>
      <c r="BN43" s="530"/>
      <c r="BO43" s="530"/>
      <c r="BP43" s="530"/>
      <c r="BQ43" s="530"/>
      <c r="BR43" s="530"/>
      <c r="BS43" s="530"/>
      <c r="BT43" s="530"/>
      <c r="BU43" s="530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  <c r="CL43" s="530"/>
      <c r="CM43" s="530"/>
      <c r="CN43" s="530"/>
      <c r="CO43" s="530"/>
      <c r="CP43" s="530"/>
      <c r="CQ43" s="530"/>
      <c r="CR43" s="530"/>
      <c r="CS43" s="530"/>
      <c r="CT43" s="530"/>
      <c r="CU43" s="530"/>
      <c r="CV43" s="530"/>
      <c r="CW43" s="530"/>
      <c r="CX43" s="530"/>
      <c r="CY43" s="530"/>
      <c r="CZ43" s="530"/>
      <c r="DA43" s="530"/>
      <c r="DB43" s="530"/>
    </row>
    <row r="44" spans="1:106" ht="12" customHeight="1" x14ac:dyDescent="0.2">
      <c r="A44" s="716"/>
      <c r="B44" s="717"/>
      <c r="C44" s="717"/>
      <c r="D44" s="717"/>
      <c r="E44" s="717"/>
      <c r="F44" s="717"/>
      <c r="G44" s="717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601"/>
      <c r="U44" s="601"/>
      <c r="V44" s="601"/>
      <c r="W44" s="601"/>
      <c r="X44" s="601"/>
      <c r="Y44" s="601"/>
      <c r="Z44" s="601"/>
      <c r="AA44" s="601"/>
      <c r="AB44" s="601"/>
      <c r="AC44" s="601"/>
      <c r="AD44" s="601"/>
      <c r="AE44" s="601"/>
      <c r="AF44" s="68"/>
      <c r="AG44" s="68"/>
      <c r="AH44" s="68"/>
      <c r="AI44" s="69"/>
      <c r="AJ44" s="530"/>
      <c r="AK44" s="719" t="str">
        <f t="shared" si="0"/>
        <v/>
      </c>
      <c r="AL44" s="720"/>
      <c r="AM44" s="720"/>
      <c r="AN44" s="720" t="str">
        <f t="shared" si="1"/>
        <v/>
      </c>
      <c r="AO44" s="720"/>
      <c r="AP44" s="720"/>
      <c r="AQ44" s="720" t="str">
        <f t="shared" si="2"/>
        <v/>
      </c>
      <c r="AR44" s="720"/>
      <c r="AS44" s="721"/>
      <c r="AT44" s="530"/>
      <c r="AU44" s="722" t="str">
        <f t="shared" si="3"/>
        <v/>
      </c>
      <c r="AV44" s="723"/>
      <c r="AW44" s="723"/>
      <c r="AX44" s="723"/>
      <c r="AY44" s="723"/>
      <c r="AZ44" s="723"/>
      <c r="BA44" s="723"/>
      <c r="BB44" s="723"/>
      <c r="BC44" s="723"/>
      <c r="BD44" s="724"/>
      <c r="BE44" s="530"/>
      <c r="BF44" s="530"/>
      <c r="BG44" s="530"/>
      <c r="BH44" s="530"/>
      <c r="BI44" s="530"/>
      <c r="BJ44" s="530"/>
      <c r="BK44" s="530"/>
      <c r="BL44" s="530"/>
      <c r="BM44" s="530"/>
      <c r="BN44" s="530"/>
      <c r="BO44" s="530"/>
      <c r="BP44" s="530"/>
      <c r="BQ44" s="530"/>
      <c r="BR44" s="530"/>
      <c r="BS44" s="530"/>
      <c r="BT44" s="530"/>
      <c r="BU44" s="530"/>
      <c r="BV44" s="530"/>
      <c r="BW44" s="530"/>
      <c r="BX44" s="530"/>
      <c r="BY44" s="530"/>
      <c r="BZ44" s="530"/>
      <c r="CA44" s="530"/>
      <c r="CB44" s="530"/>
      <c r="CC44" s="530"/>
      <c r="CD44" s="530"/>
      <c r="CE44" s="530"/>
      <c r="CF44" s="530"/>
      <c r="CG44" s="530"/>
      <c r="CH44" s="530"/>
      <c r="CI44" s="530"/>
      <c r="CJ44" s="530"/>
      <c r="CK44" s="530"/>
      <c r="CL44" s="530"/>
      <c r="CM44" s="530"/>
      <c r="CN44" s="530"/>
      <c r="CO44" s="530"/>
      <c r="CP44" s="530"/>
      <c r="CQ44" s="530"/>
      <c r="CR44" s="530"/>
      <c r="CS44" s="530"/>
      <c r="CT44" s="530"/>
      <c r="CU44" s="530"/>
      <c r="CV44" s="530"/>
      <c r="CW44" s="530"/>
      <c r="CX44" s="530"/>
      <c r="CY44" s="530"/>
      <c r="CZ44" s="530"/>
      <c r="DA44" s="530"/>
      <c r="DB44" s="530"/>
    </row>
    <row r="45" spans="1:106" ht="12" customHeight="1" x14ac:dyDescent="0.2">
      <c r="A45" s="716"/>
      <c r="B45" s="717"/>
      <c r="C45" s="717"/>
      <c r="D45" s="717"/>
      <c r="E45" s="717"/>
      <c r="F45" s="717"/>
      <c r="G45" s="717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601"/>
      <c r="U45" s="601"/>
      <c r="V45" s="601"/>
      <c r="W45" s="601"/>
      <c r="X45" s="601"/>
      <c r="Y45" s="601"/>
      <c r="Z45" s="601"/>
      <c r="AA45" s="601"/>
      <c r="AB45" s="601"/>
      <c r="AC45" s="601"/>
      <c r="AD45" s="601"/>
      <c r="AE45" s="601"/>
      <c r="AF45" s="68"/>
      <c r="AG45" s="68"/>
      <c r="AH45" s="68"/>
      <c r="AI45" s="69"/>
      <c r="AJ45" s="530"/>
      <c r="AK45" s="719" t="str">
        <f t="shared" si="0"/>
        <v/>
      </c>
      <c r="AL45" s="720"/>
      <c r="AM45" s="720"/>
      <c r="AN45" s="720" t="str">
        <f t="shared" si="1"/>
        <v/>
      </c>
      <c r="AO45" s="720"/>
      <c r="AP45" s="720"/>
      <c r="AQ45" s="720" t="str">
        <f t="shared" si="2"/>
        <v/>
      </c>
      <c r="AR45" s="720"/>
      <c r="AS45" s="721"/>
      <c r="AT45" s="530"/>
      <c r="AU45" s="722" t="str">
        <f t="shared" si="3"/>
        <v/>
      </c>
      <c r="AV45" s="723"/>
      <c r="AW45" s="723"/>
      <c r="AX45" s="723"/>
      <c r="AY45" s="723"/>
      <c r="AZ45" s="723"/>
      <c r="BA45" s="723"/>
      <c r="BB45" s="723"/>
      <c r="BC45" s="723"/>
      <c r="BD45" s="724"/>
      <c r="BE45" s="530"/>
      <c r="BF45" s="530"/>
      <c r="BG45" s="530"/>
      <c r="BH45" s="530"/>
      <c r="BI45" s="530"/>
      <c r="BJ45" s="530"/>
      <c r="BK45" s="530"/>
      <c r="BL45" s="530"/>
      <c r="BM45" s="530"/>
      <c r="BN45" s="530"/>
      <c r="BO45" s="530"/>
      <c r="BP45" s="530"/>
      <c r="BQ45" s="530"/>
      <c r="BR45" s="530"/>
      <c r="BS45" s="530"/>
      <c r="BT45" s="530"/>
      <c r="BU45" s="530"/>
      <c r="BV45" s="530"/>
      <c r="BW45" s="530"/>
      <c r="BX45" s="530"/>
      <c r="BY45" s="530"/>
      <c r="BZ45" s="530"/>
      <c r="CA45" s="530"/>
      <c r="CB45" s="530"/>
      <c r="CC45" s="530"/>
      <c r="CD45" s="530"/>
      <c r="CE45" s="530"/>
      <c r="CF45" s="530"/>
      <c r="CG45" s="530"/>
      <c r="CH45" s="530"/>
      <c r="CI45" s="530"/>
      <c r="CJ45" s="530"/>
      <c r="CK45" s="530"/>
      <c r="CL45" s="530"/>
      <c r="CM45" s="530"/>
      <c r="CN45" s="530"/>
      <c r="CO45" s="530"/>
      <c r="CP45" s="530"/>
      <c r="CQ45" s="530"/>
      <c r="CR45" s="530"/>
      <c r="CS45" s="530"/>
      <c r="CT45" s="530"/>
      <c r="CU45" s="530"/>
      <c r="CV45" s="530"/>
      <c r="CW45" s="530"/>
      <c r="CX45" s="530"/>
      <c r="CY45" s="530"/>
      <c r="CZ45" s="530"/>
      <c r="DA45" s="530"/>
      <c r="DB45" s="530"/>
    </row>
    <row r="46" spans="1:106" ht="12" customHeight="1" x14ac:dyDescent="0.2">
      <c r="A46" s="716"/>
      <c r="B46" s="717"/>
      <c r="C46" s="717"/>
      <c r="D46" s="717"/>
      <c r="E46" s="717"/>
      <c r="F46" s="717"/>
      <c r="G46" s="717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601"/>
      <c r="U46" s="601"/>
      <c r="V46" s="601"/>
      <c r="W46" s="601"/>
      <c r="X46" s="601"/>
      <c r="Y46" s="601"/>
      <c r="Z46" s="601"/>
      <c r="AA46" s="601"/>
      <c r="AB46" s="601"/>
      <c r="AC46" s="601"/>
      <c r="AD46" s="601"/>
      <c r="AE46" s="601"/>
      <c r="AF46" s="68"/>
      <c r="AG46" s="68"/>
      <c r="AH46" s="68"/>
      <c r="AI46" s="69"/>
      <c r="AJ46" s="530"/>
      <c r="AK46" s="719" t="str">
        <f t="shared" si="0"/>
        <v/>
      </c>
      <c r="AL46" s="720"/>
      <c r="AM46" s="720"/>
      <c r="AN46" s="720" t="str">
        <f t="shared" si="1"/>
        <v/>
      </c>
      <c r="AO46" s="720"/>
      <c r="AP46" s="720"/>
      <c r="AQ46" s="720" t="str">
        <f t="shared" si="2"/>
        <v/>
      </c>
      <c r="AR46" s="720"/>
      <c r="AS46" s="721"/>
      <c r="AT46" s="530"/>
      <c r="AU46" s="722" t="str">
        <f t="shared" si="3"/>
        <v/>
      </c>
      <c r="AV46" s="723"/>
      <c r="AW46" s="723"/>
      <c r="AX46" s="723"/>
      <c r="AY46" s="723"/>
      <c r="AZ46" s="723"/>
      <c r="BA46" s="723"/>
      <c r="BB46" s="723"/>
      <c r="BC46" s="723"/>
      <c r="BD46" s="724"/>
      <c r="BE46" s="530"/>
      <c r="BF46" s="530"/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0"/>
      <c r="BS46" s="530"/>
      <c r="BT46" s="530"/>
      <c r="BU46" s="530"/>
      <c r="BV46" s="530"/>
      <c r="BW46" s="530"/>
      <c r="BX46" s="530"/>
      <c r="BY46" s="530"/>
      <c r="BZ46" s="530"/>
      <c r="CA46" s="530"/>
      <c r="CB46" s="530"/>
      <c r="CC46" s="530"/>
      <c r="CD46" s="530"/>
      <c r="CE46" s="530"/>
      <c r="CF46" s="530"/>
      <c r="CG46" s="530"/>
      <c r="CH46" s="530"/>
      <c r="CI46" s="530"/>
      <c r="CJ46" s="530"/>
      <c r="CK46" s="530"/>
      <c r="CL46" s="530"/>
      <c r="CM46" s="530"/>
      <c r="CN46" s="530"/>
      <c r="CO46" s="530"/>
      <c r="CP46" s="530"/>
      <c r="CQ46" s="530"/>
      <c r="CR46" s="530"/>
      <c r="CS46" s="530"/>
      <c r="CT46" s="530"/>
      <c r="CU46" s="530"/>
      <c r="CV46" s="530"/>
      <c r="CW46" s="530"/>
      <c r="CX46" s="530"/>
      <c r="CY46" s="530"/>
      <c r="CZ46" s="530"/>
      <c r="DA46" s="530"/>
      <c r="DB46" s="530"/>
    </row>
    <row r="47" spans="1:106" ht="12" customHeight="1" x14ac:dyDescent="0.2">
      <c r="A47" s="716"/>
      <c r="B47" s="717"/>
      <c r="C47" s="717"/>
      <c r="D47" s="717"/>
      <c r="E47" s="717"/>
      <c r="F47" s="717"/>
      <c r="G47" s="717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601"/>
      <c r="U47" s="601"/>
      <c r="V47" s="601"/>
      <c r="W47" s="601"/>
      <c r="X47" s="601"/>
      <c r="Y47" s="601"/>
      <c r="Z47" s="601"/>
      <c r="AA47" s="601"/>
      <c r="AB47" s="601"/>
      <c r="AC47" s="601"/>
      <c r="AD47" s="601"/>
      <c r="AE47" s="601"/>
      <c r="AF47" s="68"/>
      <c r="AG47" s="68"/>
      <c r="AH47" s="68"/>
      <c r="AI47" s="69"/>
      <c r="AJ47" s="530"/>
      <c r="AK47" s="719" t="str">
        <f t="shared" si="0"/>
        <v/>
      </c>
      <c r="AL47" s="720"/>
      <c r="AM47" s="720"/>
      <c r="AN47" s="720" t="str">
        <f t="shared" si="1"/>
        <v/>
      </c>
      <c r="AO47" s="720"/>
      <c r="AP47" s="720"/>
      <c r="AQ47" s="720" t="str">
        <f t="shared" si="2"/>
        <v/>
      </c>
      <c r="AR47" s="720"/>
      <c r="AS47" s="721"/>
      <c r="AT47" s="530"/>
      <c r="AU47" s="722" t="str">
        <f t="shared" si="3"/>
        <v/>
      </c>
      <c r="AV47" s="723"/>
      <c r="AW47" s="723"/>
      <c r="AX47" s="723"/>
      <c r="AY47" s="723"/>
      <c r="AZ47" s="723"/>
      <c r="BA47" s="723"/>
      <c r="BB47" s="723"/>
      <c r="BC47" s="723"/>
      <c r="BD47" s="724"/>
      <c r="BE47" s="530"/>
      <c r="BF47" s="530"/>
      <c r="BG47" s="530"/>
      <c r="BH47" s="530"/>
      <c r="BI47" s="530"/>
      <c r="BJ47" s="530"/>
      <c r="BK47" s="530"/>
      <c r="BL47" s="530"/>
      <c r="BM47" s="530"/>
      <c r="BN47" s="530"/>
      <c r="BO47" s="530"/>
      <c r="BP47" s="530"/>
      <c r="BQ47" s="530"/>
      <c r="BR47" s="530"/>
      <c r="BS47" s="530"/>
      <c r="BT47" s="530"/>
      <c r="BU47" s="530"/>
      <c r="BV47" s="530"/>
      <c r="BW47" s="530"/>
      <c r="BX47" s="530"/>
      <c r="BY47" s="530"/>
      <c r="BZ47" s="530"/>
      <c r="CA47" s="530"/>
      <c r="CB47" s="530"/>
      <c r="CC47" s="530"/>
      <c r="CD47" s="530"/>
      <c r="CE47" s="530"/>
      <c r="CF47" s="530"/>
      <c r="CG47" s="530"/>
      <c r="CH47" s="530"/>
      <c r="CI47" s="530"/>
      <c r="CJ47" s="530"/>
      <c r="CK47" s="530"/>
      <c r="CL47" s="530"/>
      <c r="CM47" s="530"/>
      <c r="CN47" s="530"/>
      <c r="CO47" s="530"/>
      <c r="CP47" s="530"/>
      <c r="CQ47" s="530"/>
      <c r="CR47" s="530"/>
      <c r="CS47" s="530"/>
      <c r="CT47" s="530"/>
      <c r="CU47" s="530"/>
      <c r="CV47" s="530"/>
      <c r="CW47" s="530"/>
      <c r="CX47" s="530"/>
      <c r="CY47" s="530"/>
      <c r="CZ47" s="530"/>
      <c r="DA47" s="530"/>
      <c r="DB47" s="530"/>
    </row>
    <row r="48" spans="1:106" ht="12" customHeight="1" x14ac:dyDescent="0.2">
      <c r="A48" s="716"/>
      <c r="B48" s="717"/>
      <c r="C48" s="717"/>
      <c r="D48" s="717"/>
      <c r="E48" s="717"/>
      <c r="F48" s="717"/>
      <c r="G48" s="717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601"/>
      <c r="U48" s="601"/>
      <c r="V48" s="601"/>
      <c r="W48" s="601"/>
      <c r="X48" s="601"/>
      <c r="Y48" s="601"/>
      <c r="Z48" s="601"/>
      <c r="AA48" s="601"/>
      <c r="AB48" s="601"/>
      <c r="AC48" s="601"/>
      <c r="AD48" s="601"/>
      <c r="AE48" s="601"/>
      <c r="AF48" s="68"/>
      <c r="AG48" s="68"/>
      <c r="AH48" s="68"/>
      <c r="AI48" s="69"/>
      <c r="AJ48" s="530"/>
      <c r="AK48" s="719" t="str">
        <f t="shared" si="0"/>
        <v/>
      </c>
      <c r="AL48" s="720"/>
      <c r="AM48" s="720"/>
      <c r="AN48" s="720" t="str">
        <f t="shared" si="1"/>
        <v/>
      </c>
      <c r="AO48" s="720"/>
      <c r="AP48" s="720"/>
      <c r="AQ48" s="720" t="str">
        <f t="shared" si="2"/>
        <v/>
      </c>
      <c r="AR48" s="720"/>
      <c r="AS48" s="721"/>
      <c r="AT48" s="530"/>
      <c r="AU48" s="722" t="str">
        <f t="shared" si="3"/>
        <v/>
      </c>
      <c r="AV48" s="723"/>
      <c r="AW48" s="723"/>
      <c r="AX48" s="723"/>
      <c r="AY48" s="723"/>
      <c r="AZ48" s="723"/>
      <c r="BA48" s="723"/>
      <c r="BB48" s="723"/>
      <c r="BC48" s="723"/>
      <c r="BD48" s="724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  <c r="BY48" s="530"/>
      <c r="BZ48" s="530"/>
      <c r="CA48" s="530"/>
      <c r="CB48" s="530"/>
      <c r="CC48" s="530"/>
      <c r="CD48" s="530"/>
      <c r="CE48" s="530"/>
      <c r="CF48" s="530"/>
      <c r="CG48" s="530"/>
      <c r="CH48" s="530"/>
      <c r="CI48" s="530"/>
      <c r="CJ48" s="530"/>
      <c r="CK48" s="530"/>
      <c r="CL48" s="530"/>
      <c r="CM48" s="530"/>
      <c r="CN48" s="530"/>
      <c r="CO48" s="530"/>
      <c r="CP48" s="530"/>
      <c r="CQ48" s="530"/>
      <c r="CR48" s="530"/>
      <c r="CS48" s="530"/>
      <c r="CT48" s="530"/>
      <c r="CU48" s="530"/>
      <c r="CV48" s="530"/>
      <c r="CW48" s="530"/>
      <c r="CX48" s="530"/>
      <c r="CY48" s="530"/>
      <c r="CZ48" s="530"/>
      <c r="DA48" s="530"/>
      <c r="DB48" s="530"/>
    </row>
    <row r="49" spans="1:106" ht="12" customHeight="1" x14ac:dyDescent="0.2">
      <c r="A49" s="716"/>
      <c r="B49" s="717"/>
      <c r="C49" s="717"/>
      <c r="D49" s="717"/>
      <c r="E49" s="717"/>
      <c r="F49" s="717"/>
      <c r="G49" s="717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601"/>
      <c r="U49" s="601"/>
      <c r="V49" s="601"/>
      <c r="W49" s="601"/>
      <c r="X49" s="601"/>
      <c r="Y49" s="601"/>
      <c r="Z49" s="601"/>
      <c r="AA49" s="601"/>
      <c r="AB49" s="601"/>
      <c r="AC49" s="601"/>
      <c r="AD49" s="601"/>
      <c r="AE49" s="601"/>
      <c r="AF49" s="68"/>
      <c r="AG49" s="68"/>
      <c r="AH49" s="68"/>
      <c r="AI49" s="69"/>
      <c r="AJ49" s="530"/>
      <c r="AK49" s="719" t="str">
        <f t="shared" si="0"/>
        <v/>
      </c>
      <c r="AL49" s="720"/>
      <c r="AM49" s="720"/>
      <c r="AN49" s="720" t="str">
        <f t="shared" si="1"/>
        <v/>
      </c>
      <c r="AO49" s="720"/>
      <c r="AP49" s="720"/>
      <c r="AQ49" s="720" t="str">
        <f t="shared" si="2"/>
        <v/>
      </c>
      <c r="AR49" s="720"/>
      <c r="AS49" s="721"/>
      <c r="AT49" s="530"/>
      <c r="AU49" s="722" t="str">
        <f t="shared" si="3"/>
        <v/>
      </c>
      <c r="AV49" s="723"/>
      <c r="AW49" s="723"/>
      <c r="AX49" s="723"/>
      <c r="AY49" s="723"/>
      <c r="AZ49" s="723"/>
      <c r="BA49" s="723"/>
      <c r="BB49" s="723"/>
      <c r="BC49" s="723"/>
      <c r="BD49" s="724"/>
      <c r="BE49" s="530"/>
      <c r="BF49" s="530"/>
      <c r="BG49" s="530"/>
      <c r="BH49" s="530"/>
      <c r="BI49" s="530"/>
      <c r="BJ49" s="530"/>
      <c r="BK49" s="530"/>
      <c r="BL49" s="530"/>
      <c r="BM49" s="530"/>
      <c r="BN49" s="530"/>
      <c r="BO49" s="530"/>
      <c r="BP49" s="530"/>
      <c r="BQ49" s="530"/>
      <c r="BR49" s="530"/>
      <c r="BS49" s="530"/>
      <c r="BT49" s="530"/>
      <c r="BU49" s="530"/>
      <c r="BV49" s="530"/>
      <c r="BW49" s="530"/>
      <c r="BX49" s="530"/>
      <c r="BY49" s="530"/>
      <c r="BZ49" s="530"/>
      <c r="CA49" s="530"/>
      <c r="CB49" s="530"/>
      <c r="CC49" s="530"/>
      <c r="CD49" s="530"/>
      <c r="CE49" s="530"/>
      <c r="CF49" s="530"/>
      <c r="CG49" s="530"/>
      <c r="CH49" s="530"/>
      <c r="CI49" s="530"/>
      <c r="CJ49" s="530"/>
      <c r="CK49" s="530"/>
      <c r="CL49" s="530"/>
      <c r="CM49" s="530"/>
      <c r="CN49" s="530"/>
      <c r="CO49" s="530"/>
      <c r="CP49" s="530"/>
      <c r="CQ49" s="530"/>
      <c r="CR49" s="530"/>
      <c r="CS49" s="530"/>
      <c r="CT49" s="530"/>
      <c r="CU49" s="530"/>
      <c r="CV49" s="530"/>
      <c r="CW49" s="530"/>
      <c r="CX49" s="530"/>
      <c r="CY49" s="530"/>
      <c r="CZ49" s="530"/>
      <c r="DA49" s="530"/>
      <c r="DB49" s="530"/>
    </row>
    <row r="50" spans="1:106" ht="12" customHeight="1" x14ac:dyDescent="0.2">
      <c r="A50" s="716"/>
      <c r="B50" s="717"/>
      <c r="C50" s="717"/>
      <c r="D50" s="717"/>
      <c r="E50" s="717"/>
      <c r="F50" s="717"/>
      <c r="G50" s="717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D50" s="601"/>
      <c r="AE50" s="601"/>
      <c r="AF50" s="68"/>
      <c r="AG50" s="68"/>
      <c r="AH50" s="68"/>
      <c r="AI50" s="69"/>
      <c r="AJ50" s="530"/>
      <c r="AK50" s="719" t="str">
        <f t="shared" si="0"/>
        <v/>
      </c>
      <c r="AL50" s="720"/>
      <c r="AM50" s="720"/>
      <c r="AN50" s="720" t="str">
        <f t="shared" si="1"/>
        <v/>
      </c>
      <c r="AO50" s="720"/>
      <c r="AP50" s="720"/>
      <c r="AQ50" s="720" t="str">
        <f t="shared" si="2"/>
        <v/>
      </c>
      <c r="AR50" s="720"/>
      <c r="AS50" s="721"/>
      <c r="AT50" s="530"/>
      <c r="AU50" s="722" t="str">
        <f t="shared" si="3"/>
        <v/>
      </c>
      <c r="AV50" s="723"/>
      <c r="AW50" s="723"/>
      <c r="AX50" s="723"/>
      <c r="AY50" s="723"/>
      <c r="AZ50" s="723"/>
      <c r="BA50" s="723"/>
      <c r="BB50" s="723"/>
      <c r="BC50" s="723"/>
      <c r="BD50" s="724"/>
      <c r="BE50" s="530"/>
      <c r="BF50" s="530"/>
      <c r="BG50" s="530"/>
      <c r="BH50" s="530"/>
      <c r="BI50" s="530"/>
      <c r="BJ50" s="530"/>
      <c r="BK50" s="530"/>
      <c r="BL50" s="530"/>
      <c r="BM50" s="530"/>
      <c r="BN50" s="530"/>
      <c r="BO50" s="530"/>
      <c r="BP50" s="530"/>
      <c r="BQ50" s="530"/>
      <c r="BR50" s="530"/>
      <c r="BS50" s="530"/>
      <c r="BT50" s="530"/>
      <c r="BU50" s="530"/>
      <c r="BV50" s="530"/>
      <c r="BW50" s="530"/>
      <c r="BX50" s="530"/>
      <c r="BY50" s="530"/>
      <c r="BZ50" s="530"/>
      <c r="CA50" s="530"/>
      <c r="CB50" s="530"/>
      <c r="CC50" s="530"/>
      <c r="CD50" s="530"/>
      <c r="CE50" s="530"/>
      <c r="CF50" s="530"/>
      <c r="CG50" s="530"/>
      <c r="CH50" s="530"/>
      <c r="CI50" s="530"/>
      <c r="CJ50" s="530"/>
      <c r="CK50" s="530"/>
      <c r="CL50" s="530"/>
      <c r="CM50" s="530"/>
      <c r="CN50" s="530"/>
      <c r="CO50" s="530"/>
      <c r="CP50" s="530"/>
      <c r="CQ50" s="530"/>
      <c r="CR50" s="530"/>
      <c r="CS50" s="530"/>
      <c r="CT50" s="530"/>
      <c r="CU50" s="530"/>
      <c r="CV50" s="530"/>
      <c r="CW50" s="530"/>
      <c r="CX50" s="530"/>
      <c r="CY50" s="530"/>
      <c r="CZ50" s="530"/>
      <c r="DA50" s="530"/>
      <c r="DB50" s="530"/>
    </row>
    <row r="51" spans="1:106" ht="12" customHeight="1" x14ac:dyDescent="0.2">
      <c r="A51" s="716"/>
      <c r="B51" s="717"/>
      <c r="C51" s="717"/>
      <c r="D51" s="717"/>
      <c r="E51" s="717"/>
      <c r="F51" s="717"/>
      <c r="G51" s="717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601"/>
      <c r="U51" s="601"/>
      <c r="V51" s="601"/>
      <c r="W51" s="601"/>
      <c r="X51" s="601"/>
      <c r="Y51" s="601"/>
      <c r="Z51" s="601"/>
      <c r="AA51" s="601"/>
      <c r="AB51" s="601"/>
      <c r="AC51" s="601"/>
      <c r="AD51" s="601"/>
      <c r="AE51" s="601"/>
      <c r="AF51" s="68"/>
      <c r="AG51" s="68"/>
      <c r="AH51" s="68"/>
      <c r="AI51" s="69"/>
      <c r="AJ51" s="530"/>
      <c r="AK51" s="719" t="str">
        <f t="shared" si="0"/>
        <v/>
      </c>
      <c r="AL51" s="720"/>
      <c r="AM51" s="720"/>
      <c r="AN51" s="720" t="str">
        <f t="shared" si="1"/>
        <v/>
      </c>
      <c r="AO51" s="720"/>
      <c r="AP51" s="720"/>
      <c r="AQ51" s="720" t="str">
        <f t="shared" si="2"/>
        <v/>
      </c>
      <c r="AR51" s="720"/>
      <c r="AS51" s="721"/>
      <c r="AT51" s="530"/>
      <c r="AU51" s="722" t="str">
        <f t="shared" si="3"/>
        <v/>
      </c>
      <c r="AV51" s="723"/>
      <c r="AW51" s="723"/>
      <c r="AX51" s="723"/>
      <c r="AY51" s="723"/>
      <c r="AZ51" s="723"/>
      <c r="BA51" s="723"/>
      <c r="BB51" s="723"/>
      <c r="BC51" s="723"/>
      <c r="BD51" s="724"/>
      <c r="BE51" s="530"/>
      <c r="BF51" s="530"/>
      <c r="BG51" s="530"/>
      <c r="BH51" s="530"/>
      <c r="BI51" s="530"/>
      <c r="BJ51" s="530"/>
      <c r="BK51" s="530"/>
      <c r="BL51" s="530"/>
      <c r="BM51" s="530"/>
      <c r="BN51" s="530"/>
      <c r="BO51" s="530"/>
      <c r="BP51" s="530"/>
      <c r="BQ51" s="530"/>
      <c r="BR51" s="530"/>
      <c r="BS51" s="530"/>
      <c r="BT51" s="530"/>
      <c r="BU51" s="530"/>
      <c r="BV51" s="530"/>
      <c r="BW51" s="530"/>
      <c r="BX51" s="530"/>
      <c r="BY51" s="530"/>
      <c r="BZ51" s="530"/>
      <c r="CA51" s="530"/>
      <c r="CB51" s="530"/>
      <c r="CC51" s="530"/>
      <c r="CD51" s="530"/>
      <c r="CE51" s="530"/>
      <c r="CF51" s="530"/>
      <c r="CG51" s="530"/>
      <c r="CH51" s="530"/>
      <c r="CI51" s="530"/>
      <c r="CJ51" s="530"/>
      <c r="CK51" s="530"/>
      <c r="CL51" s="530"/>
      <c r="CM51" s="530"/>
      <c r="CN51" s="530"/>
      <c r="CO51" s="530"/>
      <c r="CP51" s="530"/>
      <c r="CQ51" s="530"/>
      <c r="CR51" s="530"/>
      <c r="CS51" s="530"/>
      <c r="CT51" s="530"/>
      <c r="CU51" s="530"/>
      <c r="CV51" s="530"/>
      <c r="CW51" s="530"/>
      <c r="CX51" s="530"/>
      <c r="CY51" s="530"/>
      <c r="CZ51" s="530"/>
      <c r="DA51" s="530"/>
      <c r="DB51" s="530"/>
    </row>
    <row r="52" spans="1:106" ht="12" customHeight="1" x14ac:dyDescent="0.2">
      <c r="A52" s="716"/>
      <c r="B52" s="717"/>
      <c r="C52" s="717"/>
      <c r="D52" s="717"/>
      <c r="E52" s="717"/>
      <c r="F52" s="717"/>
      <c r="G52" s="717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601"/>
      <c r="U52" s="601"/>
      <c r="V52" s="601"/>
      <c r="W52" s="601"/>
      <c r="X52" s="601"/>
      <c r="Y52" s="601"/>
      <c r="Z52" s="601"/>
      <c r="AA52" s="601"/>
      <c r="AB52" s="601"/>
      <c r="AC52" s="601"/>
      <c r="AD52" s="601"/>
      <c r="AE52" s="601"/>
      <c r="AF52" s="68"/>
      <c r="AG52" s="68"/>
      <c r="AH52" s="68"/>
      <c r="AI52" s="69"/>
      <c r="AJ52" s="530"/>
      <c r="AK52" s="719" t="str">
        <f t="shared" si="0"/>
        <v/>
      </c>
      <c r="AL52" s="720"/>
      <c r="AM52" s="720"/>
      <c r="AN52" s="720" t="str">
        <f t="shared" si="1"/>
        <v/>
      </c>
      <c r="AO52" s="720"/>
      <c r="AP52" s="720"/>
      <c r="AQ52" s="720" t="str">
        <f t="shared" si="2"/>
        <v/>
      </c>
      <c r="AR52" s="720"/>
      <c r="AS52" s="721"/>
      <c r="AT52" s="530"/>
      <c r="AU52" s="722" t="str">
        <f t="shared" si="3"/>
        <v/>
      </c>
      <c r="AV52" s="723"/>
      <c r="AW52" s="723"/>
      <c r="AX52" s="723"/>
      <c r="AY52" s="723"/>
      <c r="AZ52" s="723"/>
      <c r="BA52" s="723"/>
      <c r="BB52" s="723"/>
      <c r="BC52" s="723"/>
      <c r="BD52" s="724"/>
      <c r="BE52" s="530"/>
      <c r="BF52" s="530"/>
      <c r="BG52" s="530"/>
      <c r="BH52" s="530"/>
      <c r="BI52" s="530"/>
      <c r="BJ52" s="530"/>
      <c r="BK52" s="530"/>
      <c r="BL52" s="530"/>
      <c r="BM52" s="530"/>
      <c r="BN52" s="530"/>
      <c r="BO52" s="530"/>
      <c r="BP52" s="530"/>
      <c r="BQ52" s="530"/>
      <c r="BR52" s="530"/>
      <c r="BS52" s="530"/>
      <c r="BT52" s="530"/>
      <c r="BU52" s="530"/>
      <c r="BV52" s="530"/>
      <c r="BW52" s="530"/>
      <c r="BX52" s="530"/>
      <c r="BY52" s="530"/>
      <c r="BZ52" s="530"/>
      <c r="CA52" s="530"/>
      <c r="CB52" s="530"/>
      <c r="CC52" s="530"/>
      <c r="CD52" s="530"/>
      <c r="CE52" s="530"/>
      <c r="CF52" s="530"/>
      <c r="CG52" s="530"/>
      <c r="CH52" s="530"/>
      <c r="CI52" s="530"/>
      <c r="CJ52" s="530"/>
      <c r="CK52" s="530"/>
      <c r="CL52" s="530"/>
      <c r="CM52" s="530"/>
      <c r="CN52" s="530"/>
      <c r="CO52" s="530"/>
      <c r="CP52" s="530"/>
      <c r="CQ52" s="530"/>
      <c r="CR52" s="530"/>
      <c r="CS52" s="530"/>
      <c r="CT52" s="530"/>
      <c r="CU52" s="530"/>
      <c r="CV52" s="530"/>
      <c r="CW52" s="530"/>
      <c r="CX52" s="530"/>
      <c r="CY52" s="530"/>
      <c r="CZ52" s="530"/>
      <c r="DA52" s="530"/>
      <c r="DB52" s="530"/>
    </row>
    <row r="53" spans="1:106" ht="12" customHeight="1" thickBot="1" x14ac:dyDescent="0.25">
      <c r="A53" s="616" t="s">
        <v>201</v>
      </c>
      <c r="B53" s="617"/>
      <c r="C53" s="617"/>
      <c r="D53" s="617"/>
      <c r="E53" s="617"/>
      <c r="F53" s="617"/>
      <c r="G53" s="617"/>
      <c r="H53" s="617"/>
      <c r="I53" s="617"/>
      <c r="J53" s="617"/>
      <c r="K53" s="617"/>
      <c r="L53" s="617"/>
      <c r="M53" s="617"/>
      <c r="N53" s="617"/>
      <c r="O53" s="617"/>
      <c r="P53" s="617"/>
      <c r="Q53" s="250">
        <f>IF(SUM(Q33:S52)&lt;&gt;0,SUM(Q33:S52),"")</f>
        <v>200</v>
      </c>
      <c r="R53" s="250"/>
      <c r="S53" s="250"/>
      <c r="T53" s="250" t="str">
        <f>IF(SUM(T33:V52)&lt;&gt;0,SUM(T33:V52),"")</f>
        <v/>
      </c>
      <c r="U53" s="250"/>
      <c r="V53" s="250"/>
      <c r="W53" s="250" t="str">
        <f>IF(SUM(W33:Y52)&lt;&gt;0,SUM(W33:Y52),"")</f>
        <v/>
      </c>
      <c r="X53" s="250"/>
      <c r="Y53" s="250"/>
      <c r="Z53" s="250" t="str">
        <f>IF(SUM(Z33:AB52)&lt;&gt;0,SUM(Z33:AB52),"")</f>
        <v/>
      </c>
      <c r="AA53" s="250"/>
      <c r="AB53" s="250"/>
      <c r="AC53" s="250" t="str">
        <f>IF(SUM(AC33:AE52)&lt;&gt;0,SUM(AC33:AE52),"")</f>
        <v/>
      </c>
      <c r="AD53" s="250"/>
      <c r="AE53" s="250"/>
      <c r="AF53" s="618"/>
      <c r="AG53" s="618"/>
      <c r="AH53" s="618"/>
      <c r="AI53" s="619"/>
      <c r="AJ53" s="530"/>
      <c r="AK53" s="725" t="str">
        <f>IFERROR((T53/Q53),"")</f>
        <v/>
      </c>
      <c r="AL53" s="726"/>
      <c r="AM53" s="727"/>
      <c r="AN53" s="728"/>
      <c r="AO53" s="728"/>
      <c r="AP53" s="728"/>
      <c r="AQ53" s="728"/>
      <c r="AR53" s="728"/>
      <c r="AS53" s="729"/>
      <c r="AT53" s="530"/>
      <c r="AU53" s="730" t="str">
        <f t="shared" si="3"/>
        <v/>
      </c>
      <c r="AV53" s="731"/>
      <c r="AW53" s="731"/>
      <c r="AX53" s="731"/>
      <c r="AY53" s="731"/>
      <c r="AZ53" s="731"/>
      <c r="BA53" s="731"/>
      <c r="BB53" s="731"/>
      <c r="BC53" s="731"/>
      <c r="BD53" s="732"/>
      <c r="BE53" s="530"/>
      <c r="BF53" s="530"/>
      <c r="BG53" s="530"/>
      <c r="BH53" s="530"/>
      <c r="BI53" s="530"/>
      <c r="BJ53" s="530"/>
      <c r="BK53" s="530"/>
      <c r="BL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0"/>
      <c r="BZ53" s="530"/>
      <c r="CA53" s="530"/>
      <c r="CB53" s="530"/>
      <c r="CC53" s="530"/>
      <c r="CD53" s="530"/>
      <c r="CE53" s="530"/>
      <c r="CF53" s="530"/>
      <c r="CG53" s="530"/>
      <c r="CH53" s="530"/>
      <c r="CI53" s="530"/>
      <c r="CJ53" s="530"/>
      <c r="CK53" s="530"/>
      <c r="CL53" s="530"/>
      <c r="CM53" s="530"/>
      <c r="CN53" s="530"/>
      <c r="CO53" s="530"/>
      <c r="CP53" s="530"/>
      <c r="CQ53" s="530"/>
      <c r="CR53" s="530"/>
      <c r="CS53" s="530"/>
      <c r="CT53" s="530"/>
      <c r="CU53" s="530"/>
      <c r="CV53" s="530"/>
      <c r="CW53" s="530"/>
      <c r="CX53" s="530"/>
      <c r="CY53" s="530"/>
      <c r="CZ53" s="530"/>
      <c r="DA53" s="530"/>
      <c r="DB53" s="530"/>
    </row>
    <row r="54" spans="1:106" ht="12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0"/>
      <c r="BZ54" s="530"/>
      <c r="CA54" s="530"/>
      <c r="CB54" s="530"/>
      <c r="CC54" s="530"/>
      <c r="CD54" s="530"/>
      <c r="CE54" s="530"/>
      <c r="CF54" s="530"/>
      <c r="CG54" s="530"/>
      <c r="CH54" s="530"/>
      <c r="CI54" s="530"/>
      <c r="CJ54" s="530"/>
      <c r="CK54" s="530"/>
      <c r="CL54" s="530"/>
      <c r="CM54" s="530"/>
      <c r="CN54" s="530"/>
      <c r="CO54" s="530"/>
      <c r="CP54" s="530"/>
      <c r="CQ54" s="530"/>
      <c r="CR54" s="530"/>
      <c r="CS54" s="530"/>
      <c r="CT54" s="530"/>
      <c r="CU54" s="530"/>
      <c r="CV54" s="530"/>
      <c r="CW54" s="530"/>
      <c r="CX54" s="530"/>
      <c r="CY54" s="530"/>
      <c r="CZ54" s="530"/>
      <c r="DA54" s="530"/>
      <c r="DB54" s="530"/>
    </row>
    <row r="55" spans="1:106" ht="12" customHeight="1" x14ac:dyDescent="0.2">
      <c r="A55" s="15" t="s">
        <v>109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0"/>
      <c r="BZ55" s="530"/>
      <c r="CA55" s="530"/>
      <c r="CB55" s="530"/>
      <c r="CC55" s="530"/>
      <c r="CD55" s="530"/>
      <c r="CE55" s="530"/>
      <c r="CF55" s="530"/>
      <c r="CG55" s="530"/>
      <c r="CH55" s="530"/>
      <c r="CI55" s="530"/>
      <c r="CJ55" s="530"/>
      <c r="CK55" s="530"/>
      <c r="CL55" s="530"/>
      <c r="CM55" s="530"/>
      <c r="CN55" s="530"/>
      <c r="CO55" s="530"/>
      <c r="CP55" s="530"/>
      <c r="CQ55" s="530"/>
      <c r="CR55" s="530"/>
      <c r="CS55" s="530"/>
      <c r="CT55" s="530"/>
      <c r="CU55" s="530"/>
      <c r="CV55" s="530"/>
      <c r="CW55" s="530"/>
      <c r="CX55" s="530"/>
      <c r="CY55" s="530"/>
      <c r="CZ55" s="530"/>
      <c r="DA55" s="530"/>
      <c r="DB55" s="530"/>
    </row>
    <row r="56" spans="1:106" ht="12" customHeight="1" x14ac:dyDescent="0.2">
      <c r="A56" s="435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530"/>
      <c r="AK56" s="530"/>
      <c r="AL56" s="530"/>
      <c r="AM56" s="530"/>
      <c r="AN56" s="530"/>
      <c r="AO56" s="530"/>
      <c r="AP56" s="530"/>
      <c r="AQ56" s="530"/>
      <c r="AR56" s="530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0"/>
      <c r="BF56" s="530"/>
      <c r="BG56" s="530"/>
      <c r="BH56" s="530"/>
      <c r="BI56" s="530"/>
      <c r="BJ56" s="530"/>
      <c r="BK56" s="530"/>
      <c r="BL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0"/>
      <c r="BZ56" s="530"/>
      <c r="CA56" s="530"/>
      <c r="CB56" s="530"/>
      <c r="CC56" s="530"/>
      <c r="CD56" s="530"/>
      <c r="CE56" s="530"/>
      <c r="CF56" s="530"/>
      <c r="CG56" s="530"/>
      <c r="CH56" s="530"/>
      <c r="CI56" s="530"/>
      <c r="CJ56" s="530"/>
      <c r="CK56" s="530"/>
      <c r="CL56" s="530"/>
      <c r="CM56" s="530"/>
      <c r="CN56" s="530"/>
      <c r="CO56" s="530"/>
      <c r="CP56" s="530"/>
      <c r="CQ56" s="530"/>
      <c r="CR56" s="530"/>
      <c r="CS56" s="530"/>
      <c r="CT56" s="530"/>
      <c r="CU56" s="530"/>
      <c r="CV56" s="530"/>
      <c r="CW56" s="530"/>
      <c r="CX56" s="530"/>
      <c r="CY56" s="530"/>
      <c r="CZ56" s="530"/>
      <c r="DA56" s="530"/>
      <c r="DB56" s="530"/>
    </row>
    <row r="57" spans="1:106" ht="12" customHeight="1" x14ac:dyDescent="0.2">
      <c r="A57" s="435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530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30"/>
      <c r="BE57" s="530"/>
      <c r="BF57" s="530"/>
      <c r="BG57" s="530"/>
      <c r="BH57" s="530"/>
      <c r="BI57" s="530"/>
      <c r="BJ57" s="530"/>
      <c r="BK57" s="530"/>
      <c r="BL57" s="530"/>
      <c r="BM57" s="530"/>
      <c r="BN57" s="530"/>
      <c r="BO57" s="530"/>
      <c r="BP57" s="530"/>
      <c r="BQ57" s="530"/>
      <c r="BR57" s="530"/>
      <c r="BS57" s="530"/>
      <c r="BT57" s="530"/>
      <c r="BU57" s="530"/>
      <c r="BV57" s="530"/>
      <c r="BW57" s="530"/>
      <c r="BX57" s="530"/>
      <c r="BY57" s="530"/>
      <c r="BZ57" s="530"/>
      <c r="CA57" s="530"/>
      <c r="CB57" s="530"/>
      <c r="CC57" s="530"/>
      <c r="CD57" s="530"/>
      <c r="CE57" s="530"/>
      <c r="CF57" s="530"/>
      <c r="CG57" s="530"/>
      <c r="CH57" s="530"/>
      <c r="CI57" s="530"/>
      <c r="CJ57" s="530"/>
      <c r="CK57" s="530"/>
      <c r="CL57" s="530"/>
      <c r="CM57" s="530"/>
      <c r="CN57" s="530"/>
      <c r="CO57" s="530"/>
      <c r="CP57" s="530"/>
      <c r="CQ57" s="530"/>
      <c r="CR57" s="530"/>
      <c r="CS57" s="530"/>
      <c r="CT57" s="530"/>
      <c r="CU57" s="530"/>
      <c r="CV57" s="530"/>
      <c r="CW57" s="530"/>
      <c r="CX57" s="530"/>
      <c r="CY57" s="530"/>
      <c r="CZ57" s="530"/>
      <c r="DA57" s="530"/>
      <c r="DB57" s="530"/>
    </row>
    <row r="58" spans="1:106" ht="12" customHeight="1" x14ac:dyDescent="0.2">
      <c r="A58" s="435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530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  <c r="BE58" s="530"/>
      <c r="BF58" s="530"/>
      <c r="BG58" s="530"/>
      <c r="BH58" s="530"/>
      <c r="BI58" s="530"/>
      <c r="BJ58" s="530"/>
      <c r="BK58" s="530"/>
      <c r="BL58" s="530"/>
      <c r="BM58" s="530"/>
      <c r="BN58" s="530"/>
      <c r="BO58" s="530"/>
      <c r="BP58" s="530"/>
      <c r="BQ58" s="530"/>
      <c r="BR58" s="530"/>
      <c r="BS58" s="530"/>
      <c r="BT58" s="530"/>
      <c r="BU58" s="530"/>
      <c r="BV58" s="530"/>
      <c r="BW58" s="530"/>
      <c r="BX58" s="530"/>
      <c r="BY58" s="530"/>
      <c r="BZ58" s="530"/>
      <c r="CA58" s="530"/>
      <c r="CB58" s="530"/>
      <c r="CC58" s="530"/>
      <c r="CD58" s="530"/>
      <c r="CE58" s="530"/>
      <c r="CF58" s="530"/>
      <c r="CG58" s="530"/>
      <c r="CH58" s="530"/>
      <c r="CI58" s="530"/>
      <c r="CJ58" s="530"/>
      <c r="CK58" s="530"/>
      <c r="CL58" s="530"/>
      <c r="CM58" s="530"/>
      <c r="CN58" s="530"/>
      <c r="CO58" s="530"/>
      <c r="CP58" s="530"/>
      <c r="CQ58" s="530"/>
      <c r="CR58" s="530"/>
      <c r="CS58" s="530"/>
      <c r="CT58" s="530"/>
      <c r="CU58" s="530"/>
      <c r="CV58" s="530"/>
      <c r="CW58" s="530"/>
      <c r="CX58" s="530"/>
      <c r="CY58" s="530"/>
      <c r="CZ58" s="530"/>
      <c r="DA58" s="530"/>
      <c r="DB58" s="530"/>
    </row>
    <row r="59" spans="1:106" ht="12" customHeight="1" x14ac:dyDescent="0.2">
      <c r="A59" s="435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530"/>
      <c r="AK59" s="530"/>
      <c r="AL59" s="530"/>
      <c r="AM59" s="530"/>
      <c r="AN59" s="530"/>
      <c r="AO59" s="530"/>
      <c r="AP59" s="530"/>
      <c r="AQ59" s="530"/>
      <c r="AR59" s="530"/>
      <c r="AS59" s="530"/>
      <c r="AT59" s="530"/>
      <c r="AU59" s="530"/>
      <c r="AV59" s="530"/>
      <c r="AW59" s="530"/>
      <c r="AX59" s="530"/>
      <c r="AY59" s="530"/>
      <c r="AZ59" s="530"/>
      <c r="BA59" s="530"/>
      <c r="BB59" s="530"/>
      <c r="BC59" s="530"/>
      <c r="BD59" s="530"/>
      <c r="BE59" s="530"/>
      <c r="BF59" s="530"/>
      <c r="BG59" s="530"/>
      <c r="BH59" s="530"/>
      <c r="BI59" s="530"/>
      <c r="BJ59" s="530"/>
      <c r="BK59" s="530"/>
      <c r="BL59" s="530"/>
      <c r="BM59" s="530"/>
      <c r="BN59" s="530"/>
      <c r="BO59" s="530"/>
      <c r="BP59" s="530"/>
      <c r="BQ59" s="530"/>
      <c r="BR59" s="530"/>
      <c r="BS59" s="530"/>
      <c r="BT59" s="530"/>
      <c r="BU59" s="530"/>
      <c r="BV59" s="530"/>
      <c r="BW59" s="530"/>
      <c r="BX59" s="530"/>
      <c r="BY59" s="530"/>
      <c r="BZ59" s="530"/>
      <c r="CA59" s="530"/>
      <c r="CB59" s="530"/>
      <c r="CC59" s="530"/>
      <c r="CD59" s="530"/>
      <c r="CE59" s="530"/>
      <c r="CF59" s="530"/>
      <c r="CG59" s="530"/>
      <c r="CH59" s="530"/>
      <c r="CI59" s="530"/>
      <c r="CJ59" s="530"/>
      <c r="CK59" s="530"/>
      <c r="CL59" s="530"/>
      <c r="CM59" s="530"/>
      <c r="CN59" s="530"/>
      <c r="CO59" s="530"/>
      <c r="CP59" s="530"/>
      <c r="CQ59" s="530"/>
      <c r="CR59" s="530"/>
      <c r="CS59" s="530"/>
      <c r="CT59" s="530"/>
      <c r="CU59" s="530"/>
      <c r="CV59" s="530"/>
      <c r="CW59" s="530"/>
      <c r="CX59" s="530"/>
      <c r="CY59" s="530"/>
      <c r="CZ59" s="530"/>
      <c r="DA59" s="530"/>
      <c r="DB59" s="530"/>
    </row>
    <row r="60" spans="1:106" ht="12" customHeight="1" x14ac:dyDescent="0.2">
      <c r="A60" s="435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530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30"/>
      <c r="BE60" s="530"/>
      <c r="BF60" s="530"/>
      <c r="BG60" s="530"/>
      <c r="BH60" s="530"/>
      <c r="BI60" s="530"/>
      <c r="BJ60" s="530"/>
      <c r="BK60" s="530"/>
      <c r="BL60" s="530"/>
      <c r="BM60" s="530"/>
      <c r="BN60" s="530"/>
      <c r="BO60" s="530"/>
      <c r="BP60" s="530"/>
      <c r="BQ60" s="530"/>
      <c r="BR60" s="530"/>
      <c r="BS60" s="530"/>
      <c r="BT60" s="530"/>
      <c r="BU60" s="530"/>
      <c r="BV60" s="530"/>
      <c r="BW60" s="530"/>
      <c r="BX60" s="530"/>
      <c r="BY60" s="530"/>
      <c r="BZ60" s="530"/>
      <c r="CA60" s="530"/>
      <c r="CB60" s="530"/>
      <c r="CC60" s="530"/>
      <c r="CD60" s="530"/>
      <c r="CE60" s="530"/>
      <c r="CF60" s="530"/>
      <c r="CG60" s="530"/>
      <c r="CH60" s="530"/>
      <c r="CI60" s="530"/>
      <c r="CJ60" s="530"/>
      <c r="CK60" s="530"/>
      <c r="CL60" s="530"/>
      <c r="CM60" s="530"/>
      <c r="CN60" s="530"/>
      <c r="CO60" s="530"/>
      <c r="CP60" s="530"/>
      <c r="CQ60" s="530"/>
      <c r="CR60" s="530"/>
      <c r="CS60" s="530"/>
      <c r="CT60" s="530"/>
      <c r="CU60" s="530"/>
      <c r="CV60" s="530"/>
      <c r="CW60" s="530"/>
      <c r="CX60" s="530"/>
      <c r="CY60" s="530"/>
      <c r="CZ60" s="530"/>
      <c r="DA60" s="530"/>
      <c r="DB60" s="530"/>
    </row>
    <row r="61" spans="1:106" ht="12" customHeight="1" x14ac:dyDescent="0.2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530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  <c r="BE61" s="530"/>
      <c r="BF61" s="530"/>
      <c r="BG61" s="530"/>
      <c r="BH61" s="530"/>
      <c r="BI61" s="530"/>
      <c r="BJ61" s="530"/>
      <c r="BK61" s="530"/>
      <c r="BL61" s="530"/>
      <c r="BM61" s="530"/>
      <c r="BN61" s="530"/>
      <c r="BO61" s="530"/>
      <c r="BP61" s="530"/>
      <c r="BQ61" s="530"/>
      <c r="BR61" s="530"/>
      <c r="BS61" s="530"/>
      <c r="BT61" s="530"/>
      <c r="BU61" s="530"/>
      <c r="BV61" s="530"/>
      <c r="BW61" s="530"/>
      <c r="BX61" s="530"/>
      <c r="BY61" s="530"/>
      <c r="BZ61" s="530"/>
      <c r="CA61" s="530"/>
      <c r="CB61" s="530"/>
      <c r="CC61" s="530"/>
      <c r="CD61" s="530"/>
      <c r="CE61" s="530"/>
      <c r="CF61" s="530"/>
      <c r="CG61" s="530"/>
      <c r="CH61" s="530"/>
      <c r="CI61" s="530"/>
      <c r="CJ61" s="530"/>
      <c r="CK61" s="530"/>
      <c r="CL61" s="530"/>
      <c r="CM61" s="530"/>
      <c r="CN61" s="530"/>
      <c r="CO61" s="530"/>
      <c r="CP61" s="530"/>
      <c r="CQ61" s="530"/>
      <c r="CR61" s="530"/>
      <c r="CS61" s="530"/>
      <c r="CT61" s="530"/>
      <c r="CU61" s="530"/>
      <c r="CV61" s="530"/>
      <c r="CW61" s="530"/>
      <c r="CX61" s="530"/>
      <c r="CY61" s="530"/>
      <c r="CZ61" s="530"/>
      <c r="DA61" s="530"/>
      <c r="DB61" s="530"/>
    </row>
    <row r="62" spans="1:106" ht="12" customHeight="1" x14ac:dyDescent="0.2">
      <c r="A62" s="15" t="s">
        <v>123</v>
      </c>
      <c r="B62" s="15"/>
      <c r="C62" s="15"/>
      <c r="D62" s="15"/>
      <c r="E62" s="315"/>
      <c r="F62" s="315"/>
      <c r="G62" s="315"/>
      <c r="H62" s="315"/>
      <c r="I62" s="315"/>
      <c r="J62" s="315"/>
      <c r="K62" s="315"/>
      <c r="L62" s="15"/>
      <c r="M62" s="15"/>
      <c r="N62" s="15"/>
      <c r="O62" s="15"/>
      <c r="P62" s="15"/>
      <c r="Q62" s="15" t="s">
        <v>124</v>
      </c>
      <c r="R62" s="15"/>
      <c r="S62" s="15"/>
      <c r="T62" s="15"/>
      <c r="U62" s="15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530"/>
      <c r="AK62" s="530"/>
      <c r="AL62" s="530"/>
      <c r="AM62" s="530"/>
      <c r="AN62" s="530"/>
      <c r="AO62" s="530"/>
      <c r="AP62" s="530"/>
      <c r="AQ62" s="530"/>
      <c r="AR62" s="530"/>
      <c r="AS62" s="530"/>
      <c r="AT62" s="530"/>
      <c r="AU62" s="530"/>
      <c r="AV62" s="530"/>
      <c r="AW62" s="530"/>
      <c r="AX62" s="530"/>
      <c r="AY62" s="530"/>
      <c r="AZ62" s="530"/>
      <c r="BA62" s="530"/>
      <c r="BB62" s="530"/>
      <c r="BC62" s="530"/>
      <c r="BD62" s="530"/>
      <c r="BE62" s="530"/>
      <c r="BF62" s="530"/>
      <c r="BG62" s="530"/>
      <c r="BH62" s="530"/>
      <c r="BI62" s="530"/>
      <c r="BJ62" s="530"/>
      <c r="BK62" s="530"/>
      <c r="BL62" s="530"/>
      <c r="BM62" s="530"/>
      <c r="BN62" s="530"/>
      <c r="BO62" s="530"/>
      <c r="BP62" s="530"/>
      <c r="BQ62" s="530"/>
      <c r="BR62" s="530"/>
      <c r="BS62" s="530"/>
      <c r="BT62" s="530"/>
      <c r="BU62" s="530"/>
      <c r="BV62" s="530"/>
      <c r="BW62" s="530"/>
      <c r="BX62" s="530"/>
      <c r="BY62" s="530"/>
      <c r="BZ62" s="530"/>
      <c r="CA62" s="530"/>
      <c r="CB62" s="530"/>
      <c r="CC62" s="530"/>
      <c r="CD62" s="530"/>
      <c r="CE62" s="530"/>
      <c r="CF62" s="530"/>
      <c r="CG62" s="530"/>
      <c r="CH62" s="530"/>
      <c r="CI62" s="530"/>
      <c r="CJ62" s="530"/>
      <c r="CK62" s="530"/>
      <c r="CL62" s="530"/>
      <c r="CM62" s="530"/>
      <c r="CN62" s="530"/>
      <c r="CO62" s="530"/>
      <c r="CP62" s="530"/>
      <c r="CQ62" s="530"/>
      <c r="CR62" s="530"/>
      <c r="CS62" s="530"/>
      <c r="CT62" s="530"/>
      <c r="CU62" s="530"/>
      <c r="CV62" s="530"/>
      <c r="CW62" s="530"/>
      <c r="CX62" s="530"/>
      <c r="CY62" s="530"/>
      <c r="CZ62" s="530"/>
      <c r="DA62" s="530"/>
      <c r="DB62" s="530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9" priority="10">
      <formula>LEN(TRIM(E7))=0</formula>
    </cfRule>
  </conditionalFormatting>
  <conditionalFormatting sqref="Q53:AE53">
    <cfRule type="containsText" dxfId="8" priority="9" operator="containsText" text="CALC.">
      <formula>NOT(ISERROR(SEARCH("CALC.",Q53)))</formula>
    </cfRule>
  </conditionalFormatting>
  <conditionalFormatting sqref="A33:S52">
    <cfRule type="notContainsBlanks" dxfId="7" priority="7">
      <formula>LEN(TRIM(A33))&gt;0</formula>
    </cfRule>
    <cfRule type="expression" dxfId="6" priority="8">
      <formula>NOT(ISBLANK($H33))</formula>
    </cfRule>
  </conditionalFormatting>
  <conditionalFormatting sqref="AK9:BK24">
    <cfRule type="expression" dxfId="5" priority="6">
      <formula>NOT(ISBLANK($AK9))</formula>
    </cfRule>
  </conditionalFormatting>
  <conditionalFormatting sqref="T33:AC52">
    <cfRule type="notContainsBlanks" dxfId="4" priority="4">
      <formula>LEN(TRIM(T33))&gt;0</formula>
    </cfRule>
    <cfRule type="expression" dxfId="3" priority="5">
      <formula>NOT(ISBLANK($H33))</formula>
    </cfRule>
  </conditionalFormatting>
  <conditionalFormatting sqref="T33:AB52">
    <cfRule type="expression" dxfId="2" priority="3">
      <formula>$AC33&lt;&gt;""</formula>
    </cfRule>
  </conditionalFormatting>
  <conditionalFormatting sqref="AU33:BD53">
    <cfRule type="notContainsBlanks" dxfId="1" priority="2">
      <formula>LEN(TRIM(AU33))&gt;0</formula>
    </cfRule>
  </conditionalFormatting>
  <conditionalFormatting sqref="BB29:BC30">
    <cfRule type="containsBlanks" dxfId="0" priority="1">
      <formula>LEN(TRIM(BB29))=0</formula>
    </cfRule>
  </conditionalFormatting>
  <dataValidations count="4">
    <dataValidation allowBlank="1" showInputMessage="1" sqref="G15:P15" xr:uid="{2AE24AFA-5050-4CE5-B55A-8106EBD182C2}"/>
    <dataValidation type="list" allowBlank="1" showInputMessage="1" sqref="G13:K13" xr:uid="{2C97584C-ABFC-462D-8B5D-D034B4EBC762}">
      <formula1>"4,5,6,7,8,9,10,11,12,13,14,15,16,17,18,19,20"</formula1>
    </dataValidation>
    <dataValidation type="list" allowBlank="1" showInputMessage="1" sqref="M13:P13" xr:uid="{AA6CCFF0-47EF-4A28-BBBA-EFA0FEF37183}">
      <formula1>"Rectangular,Round, Oval"</formula1>
    </dataValidation>
    <dataValidation type="whole" allowBlank="1" showInputMessage="1" showErrorMessage="1" error="This Remarks section is limited to 5." sqref="A56:A60" xr:uid="{6E3FAF77-B52C-4730-8074-3A10E7974D65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31</vt:i4>
      </vt:variant>
    </vt:vector>
  </HeadingPairs>
  <TitlesOfParts>
    <vt:vector size="58" baseType="lpstr">
      <vt:lpstr>RTUFLYER</vt:lpstr>
      <vt:lpstr>RTU-PW01</vt:lpstr>
      <vt:lpstr>RTU-PW01 - SPLYCURVE</vt:lpstr>
      <vt:lpstr>RTU-PW01 - RTNCURVE</vt:lpstr>
      <vt:lpstr>RTU-PW01 - SUPTRAV-VEL</vt:lpstr>
      <vt:lpstr>RTU-PW01 - SUPTRAV-PTO</vt:lpstr>
      <vt:lpstr>RTU-PW01 - SUPTRAV-RNDPTO</vt:lpstr>
      <vt:lpstr>RTU-PW01 - OATRAV-VEL</vt:lpstr>
      <vt:lpstr>RTU-PW01 - OATRAV-PTO</vt:lpstr>
      <vt:lpstr>RTU-PW01 - OATRAV-RNDPTO</vt:lpstr>
      <vt:lpstr>RTU-PW01 - RTNTRAV-VEL</vt:lpstr>
      <vt:lpstr>RTU-PW01 - RTNTRAV-PTO</vt:lpstr>
      <vt:lpstr>RTU-PW01 - RTNTRAV-RNDPTO</vt:lpstr>
      <vt:lpstr>RTU-PW01 - INLETSUM-1</vt:lpstr>
      <vt:lpstr>RTU-PW01 - ATUSUM</vt:lpstr>
      <vt:lpstr>VAV-PW-01</vt:lpstr>
      <vt:lpstr>VAV-PW-02</vt:lpstr>
      <vt:lpstr>VAV-PW-03</vt:lpstr>
      <vt:lpstr>VAV-PW-04</vt:lpstr>
      <vt:lpstr>VAV-PW-05</vt:lpstr>
      <vt:lpstr>VAV-PW-06</vt:lpstr>
      <vt:lpstr>VAV-PW-13</vt:lpstr>
      <vt:lpstr>VAV-PW-14</vt:lpstr>
      <vt:lpstr>VAV-PW-15</vt:lpstr>
      <vt:lpstr>VAV-PW-22</vt:lpstr>
      <vt:lpstr>VAV-PW-23</vt:lpstr>
      <vt:lpstr>VAV-PW-24</vt:lpstr>
      <vt:lpstr>RTUFLYER!CLIENTLOGO</vt:lpstr>
      <vt:lpstr>'RTU-PW01 - RTNCURVE'!CLIENTLOGO</vt:lpstr>
      <vt:lpstr>'RTU-PW01 - SPLYCURVE'!CLIENTLOGO</vt:lpstr>
      <vt:lpstr>RTUFLYER!Print_Area</vt:lpstr>
      <vt:lpstr>'RTU-PW01'!Print_Area</vt:lpstr>
      <vt:lpstr>'RTU-PW01 - ATUSUM'!Print_Area</vt:lpstr>
      <vt:lpstr>'RTU-PW01 - INLETSUM-1'!Print_Area</vt:lpstr>
      <vt:lpstr>'RTU-PW01 - OATRAV-PTO'!Print_Area</vt:lpstr>
      <vt:lpstr>'RTU-PW01 - OATRAV-RNDPTO'!Print_Area</vt:lpstr>
      <vt:lpstr>'RTU-PW01 - OATRAV-VEL'!Print_Area</vt:lpstr>
      <vt:lpstr>'RTU-PW01 - RTNCURVE'!Print_Area</vt:lpstr>
      <vt:lpstr>'RTU-PW01 - RTNTRAV-PTO'!Print_Area</vt:lpstr>
      <vt:lpstr>'RTU-PW01 - RTNTRAV-RNDPTO'!Print_Area</vt:lpstr>
      <vt:lpstr>'RTU-PW01 - RTNTRAV-VEL'!Print_Area</vt:lpstr>
      <vt:lpstr>'RTU-PW01 - SPLYCURVE'!Print_Area</vt:lpstr>
      <vt:lpstr>'RTU-PW01 - SUPTRAV-PTO'!Print_Area</vt:lpstr>
      <vt:lpstr>'RTU-PW01 - SUPTRAV-RNDPTO'!Print_Area</vt:lpstr>
      <vt:lpstr>'RTU-PW01 - SUPTRAV-VEL'!Print_Area</vt:lpstr>
      <vt:lpstr>'VAV-PW-01'!Print_Area</vt:lpstr>
      <vt:lpstr>'VAV-PW-02'!Print_Area</vt:lpstr>
      <vt:lpstr>'VAV-PW-03'!Print_Area</vt:lpstr>
      <vt:lpstr>'VAV-PW-04'!Print_Area</vt:lpstr>
      <vt:lpstr>'VAV-PW-05'!Print_Area</vt:lpstr>
      <vt:lpstr>'VAV-PW-06'!Print_Area</vt:lpstr>
      <vt:lpstr>'VAV-PW-13'!Print_Area</vt:lpstr>
      <vt:lpstr>'VAV-PW-14'!Print_Area</vt:lpstr>
      <vt:lpstr>'VAV-PW-15'!Print_Area</vt:lpstr>
      <vt:lpstr>'VAV-PW-22'!Print_Area</vt:lpstr>
      <vt:lpstr>'VAV-PW-23'!Print_Area</vt:lpstr>
      <vt:lpstr>'VAV-PW-24'!Print_Area</vt:lpstr>
      <vt:lpstr>VAVReport_Box_1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Thieme</dc:creator>
  <cp:lastModifiedBy>Dirk Thieme</cp:lastModifiedBy>
  <dcterms:created xsi:type="dcterms:W3CDTF">2022-07-25T13:44:50Z</dcterms:created>
  <dcterms:modified xsi:type="dcterms:W3CDTF">2022-07-25T13:44:55Z</dcterms:modified>
</cp:coreProperties>
</file>