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4 - FCU\FCU-2\"/>
    </mc:Choice>
  </mc:AlternateContent>
  <xr:revisionPtr revIDLastSave="0" documentId="8_{500BCD72-E430-4A0E-83E8-F3C21B0A1108}" xr6:coauthVersionLast="47" xr6:coauthVersionMax="47" xr10:uidLastSave="{00000000-0000-0000-0000-000000000000}"/>
  <bookViews>
    <workbookView xWindow="-120" yWindow="-120" windowWidth="29040" windowHeight="15840" xr2:uid="{17537234-88D5-407B-84CE-5FD6E2D82EC0}"/>
  </bookViews>
  <sheets>
    <sheet name="FCU-2" sheetId="2" r:id="rId1"/>
    <sheet name="FCU-2 - SUPTRAV-VEL" sheetId="3" r:id="rId2"/>
    <sheet name="FCU-2 - SUPTRAV-PTO" sheetId="4" r:id="rId3"/>
    <sheet name="FCU-2 - SUPTRAV-RNDPTO" sheetId="5" r:id="rId4"/>
    <sheet name="FCU-2 - OUTLETSUM-1" sheetId="6" r:id="rId5"/>
  </sheets>
  <externalReferences>
    <externalReference r:id="rId6"/>
    <externalReference r:id="rId7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4">[1]CURVEMT!$A$34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'FCU-2'!$A$1:$AI$62</definedName>
    <definedName name="_xlnm.Print_Area" localSheetId="4">'FCU-2 - OUTLETSUM-1'!$A$1:$AI$62</definedName>
    <definedName name="_xlnm.Print_Area" localSheetId="2">'FCU-2 - SUPTRAV-PTO'!$A$1:$AV$42</definedName>
    <definedName name="_xlnm.Print_Area" localSheetId="3">'FCU-2 - SUPTRAV-RNDPTO'!$A$1:$AV$42</definedName>
    <definedName name="_xlnm.Print_Area" localSheetId="1">'FCU-2 - SUPTRAV-VEL'!$A$1:$AV$42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4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6" l="1"/>
  <c r="Z53" i="6"/>
  <c r="W53" i="6"/>
  <c r="T53" i="6"/>
  <c r="Q53" i="6"/>
  <c r="AC52" i="6"/>
  <c r="AU52" i="6" s="1"/>
  <c r="Z52" i="6"/>
  <c r="W52" i="6"/>
  <c r="T52" i="6"/>
  <c r="Q52" i="6"/>
  <c r="AU51" i="6"/>
  <c r="AU50" i="6"/>
  <c r="AU49" i="6"/>
  <c r="AU48" i="6"/>
  <c r="AU47" i="6"/>
  <c r="AU46" i="6"/>
  <c r="AU45" i="6"/>
  <c r="AU44" i="6"/>
  <c r="AU43" i="6"/>
  <c r="AU42" i="6"/>
  <c r="AU41" i="6"/>
  <c r="AU40" i="6"/>
  <c r="AU39" i="6"/>
  <c r="AU38" i="6"/>
  <c r="AU37" i="6"/>
  <c r="AU36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P36" i="5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AP36" i="4" s="1"/>
  <c r="BD17" i="4"/>
  <c r="BD18" i="4" s="1"/>
  <c r="N13" i="4"/>
  <c r="AP39" i="4" s="1"/>
  <c r="AP36" i="3"/>
  <c r="BD27" i="3"/>
  <c r="BD26" i="3"/>
  <c r="D21" i="3" s="1"/>
  <c r="AZ33" i="3" s="1"/>
  <c r="BD20" i="3"/>
  <c r="G20" i="3" s="1"/>
  <c r="N13" i="3"/>
  <c r="T13" i="3" s="1"/>
  <c r="AH43" i="2"/>
  <c r="AG43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D43" i="2"/>
  <c r="M40" i="2"/>
  <c r="M39" i="2"/>
  <c r="M38" i="2"/>
  <c r="AK34" i="2"/>
  <c r="AT24" i="2"/>
  <c r="AD24" i="2"/>
  <c r="AT23" i="2"/>
  <c r="AT22" i="2"/>
  <c r="P22" i="2"/>
  <c r="AT21" i="2"/>
  <c r="AQ16" i="2"/>
  <c r="AN16" i="2"/>
  <c r="BH15" i="2"/>
  <c r="AZ15" i="2"/>
  <c r="BH14" i="2"/>
  <c r="AZ14" i="2"/>
  <c r="BH13" i="2"/>
  <c r="AZ13" i="2"/>
  <c r="J28" i="5" l="1"/>
  <c r="P28" i="5"/>
  <c r="AK52" i="6"/>
  <c r="AN51" i="6" s="1"/>
  <c r="AN18" i="6"/>
  <c r="AN41" i="6"/>
  <c r="AN38" i="6"/>
  <c r="AN29" i="6"/>
  <c r="AN43" i="6"/>
  <c r="AN40" i="6"/>
  <c r="AN34" i="6"/>
  <c r="AN31" i="6"/>
  <c r="AN28" i="6"/>
  <c r="T13" i="5"/>
  <c r="H14" i="4"/>
  <c r="C20" i="4" s="1"/>
  <c r="BK11" i="4" s="1"/>
  <c r="BD25" i="4"/>
  <c r="T13" i="4"/>
  <c r="BD19" i="4"/>
  <c r="H13" i="4"/>
  <c r="E18" i="4" s="1"/>
  <c r="BB32" i="3"/>
  <c r="G31" i="3"/>
  <c r="AP39" i="3"/>
  <c r="BD28" i="3"/>
  <c r="D22" i="3" s="1"/>
  <c r="BD21" i="3"/>
  <c r="AN37" i="6" l="1"/>
  <c r="AN21" i="6"/>
  <c r="AN24" i="6"/>
  <c r="AN27" i="6"/>
  <c r="C21" i="4"/>
  <c r="BK12" i="4" s="1"/>
  <c r="AN20" i="6"/>
  <c r="AN30" i="6"/>
  <c r="AN23" i="6"/>
  <c r="AQ23" i="6" s="1"/>
  <c r="AN33" i="6"/>
  <c r="AN26" i="6"/>
  <c r="AQ26" i="6" s="1"/>
  <c r="AN36" i="6"/>
  <c r="AQ36" i="6" s="1"/>
  <c r="AN22" i="6"/>
  <c r="AQ22" i="6" s="1"/>
  <c r="AN32" i="6"/>
  <c r="AN25" i="6"/>
  <c r="AN35" i="6"/>
  <c r="AP35" i="5"/>
  <c r="AP37" i="5" s="1"/>
  <c r="AN39" i="6"/>
  <c r="AN46" i="6"/>
  <c r="AN44" i="6"/>
  <c r="AN42" i="6"/>
  <c r="AN13" i="6"/>
  <c r="AN49" i="6"/>
  <c r="AQ49" i="6" s="1"/>
  <c r="AN47" i="6"/>
  <c r="AK47" i="6" s="1"/>
  <c r="AN45" i="6"/>
  <c r="AQ45" i="6" s="1"/>
  <c r="AN16" i="6"/>
  <c r="AN14" i="6"/>
  <c r="AN50" i="6"/>
  <c r="AQ50" i="6" s="1"/>
  <c r="AN48" i="6"/>
  <c r="AQ48" i="6" s="1"/>
  <c r="AN19" i="6"/>
  <c r="AQ19" i="6" s="1"/>
  <c r="AN17" i="6"/>
  <c r="AN15" i="6"/>
  <c r="AQ20" i="6"/>
  <c r="AK20" i="6"/>
  <c r="AQ18" i="6"/>
  <c r="AK18" i="6"/>
  <c r="AQ21" i="6"/>
  <c r="AK21" i="6"/>
  <c r="AQ28" i="6"/>
  <c r="AK28" i="6"/>
  <c r="AQ24" i="6"/>
  <c r="AK24" i="6"/>
  <c r="AQ31" i="6"/>
  <c r="AK31" i="6"/>
  <c r="AQ29" i="6"/>
  <c r="AK29" i="6"/>
  <c r="AQ27" i="6"/>
  <c r="AK27" i="6"/>
  <c r="AQ34" i="6"/>
  <c r="AK34" i="6"/>
  <c r="AQ32" i="6"/>
  <c r="AK32" i="6"/>
  <c r="AQ30" i="6"/>
  <c r="AK30" i="6"/>
  <c r="AQ37" i="6"/>
  <c r="AK37" i="6"/>
  <c r="AQ35" i="6"/>
  <c r="AK35" i="6"/>
  <c r="AQ33" i="6"/>
  <c r="AK33" i="6"/>
  <c r="AQ40" i="6"/>
  <c r="AK40" i="6"/>
  <c r="AQ38" i="6"/>
  <c r="AK38" i="6"/>
  <c r="AQ43" i="6"/>
  <c r="AK43" i="6"/>
  <c r="AQ41" i="6"/>
  <c r="AK41" i="6"/>
  <c r="AQ39" i="6"/>
  <c r="AK39" i="6"/>
  <c r="AQ46" i="6"/>
  <c r="AK46" i="6"/>
  <c r="AQ44" i="6"/>
  <c r="AK44" i="6"/>
  <c r="AQ42" i="6"/>
  <c r="AK42" i="6"/>
  <c r="AQ13" i="6"/>
  <c r="AK13" i="6"/>
  <c r="AQ16" i="6"/>
  <c r="AK16" i="6"/>
  <c r="AQ14" i="6"/>
  <c r="AK14" i="6"/>
  <c r="AQ25" i="6"/>
  <c r="AK25" i="6"/>
  <c r="AK19" i="6"/>
  <c r="AQ17" i="6"/>
  <c r="AK17" i="6"/>
  <c r="AQ15" i="6"/>
  <c r="AK15" i="6"/>
  <c r="AQ51" i="6"/>
  <c r="AK51" i="6"/>
  <c r="C22" i="4"/>
  <c r="BM10" i="4"/>
  <c r="G30" i="4"/>
  <c r="I18" i="4"/>
  <c r="AZ34" i="3"/>
  <c r="D23" i="3"/>
  <c r="BD22" i="3"/>
  <c r="J20" i="3" s="1"/>
  <c r="AK26" i="6" l="1"/>
  <c r="AK22" i="6"/>
  <c r="AK45" i="6"/>
  <c r="AK36" i="6"/>
  <c r="AJ13" i="5"/>
  <c r="AP40" i="5"/>
  <c r="AR13" i="5" s="1"/>
  <c r="AX13" i="5" s="1"/>
  <c r="AK49" i="6"/>
  <c r="AK23" i="6"/>
  <c r="AQ47" i="6"/>
  <c r="AK50" i="6"/>
  <c r="AK48" i="6"/>
  <c r="K30" i="4"/>
  <c r="BO10" i="4"/>
  <c r="M18" i="4"/>
  <c r="BK13" i="4"/>
  <c r="C23" i="4"/>
  <c r="J31" i="3"/>
  <c r="BD32" i="3"/>
  <c r="M20" i="3"/>
  <c r="AZ35" i="3"/>
  <c r="D24" i="3"/>
  <c r="BK14" i="4" l="1"/>
  <c r="C24" i="4"/>
  <c r="O30" i="4"/>
  <c r="BQ10" i="4"/>
  <c r="Q18" i="4"/>
  <c r="AZ36" i="3"/>
  <c r="D25" i="3"/>
  <c r="BF32" i="3"/>
  <c r="M31" i="3"/>
  <c r="P20" i="3"/>
  <c r="S30" i="4" l="1"/>
  <c r="BS10" i="4"/>
  <c r="U18" i="4"/>
  <c r="BK15" i="4"/>
  <c r="C25" i="4"/>
  <c r="BJ32" i="3"/>
  <c r="BH32" i="3"/>
  <c r="P31" i="3"/>
  <c r="S20" i="3"/>
  <c r="AZ37" i="3"/>
  <c r="D26" i="3"/>
  <c r="BU10" i="4" l="1"/>
  <c r="W30" i="4"/>
  <c r="Y18" i="4"/>
  <c r="BK16" i="4"/>
  <c r="C26" i="4"/>
  <c r="AZ38" i="3"/>
  <c r="D27" i="3"/>
  <c r="S31" i="3"/>
  <c r="BL32" i="3"/>
  <c r="V20" i="3"/>
  <c r="BK17" i="4" l="1"/>
  <c r="C27" i="4"/>
  <c r="BW10" i="4"/>
  <c r="AA30" i="4"/>
  <c r="AC18" i="4"/>
  <c r="AZ39" i="3"/>
  <c r="D28" i="3"/>
  <c r="V31" i="3"/>
  <c r="BN32" i="3"/>
  <c r="Y20" i="3"/>
  <c r="BY10" i="4" l="1"/>
  <c r="AE30" i="4"/>
  <c r="AG18" i="4"/>
  <c r="BK18" i="4"/>
  <c r="C28" i="4"/>
  <c r="AZ40" i="3"/>
  <c r="D29" i="3"/>
  <c r="Y31" i="3"/>
  <c r="BP32" i="3"/>
  <c r="AB20" i="3"/>
  <c r="BK19" i="4" l="1"/>
  <c r="C29" i="4"/>
  <c r="BK20" i="4" s="1"/>
  <c r="CA10" i="4"/>
  <c r="AI30" i="4"/>
  <c r="AK18" i="4"/>
  <c r="AB31" i="3"/>
  <c r="AE20" i="3"/>
  <c r="AZ41" i="3"/>
  <c r="D30" i="3"/>
  <c r="AZ42" i="3" s="1"/>
  <c r="CC10" i="4" l="1"/>
  <c r="AM30" i="4"/>
  <c r="AO18" i="4"/>
  <c r="AE31" i="3"/>
  <c r="BR32" i="3"/>
  <c r="AH20" i="3"/>
  <c r="CE10" i="4" l="1"/>
  <c r="AQ30" i="4"/>
  <c r="AS18" i="4"/>
  <c r="AH31" i="3"/>
  <c r="BT32" i="3"/>
  <c r="AK20" i="3"/>
  <c r="CG10" i="4" l="1"/>
  <c r="AU30" i="4"/>
  <c r="AP35" i="4" s="1"/>
  <c r="AP37" i="4" s="1"/>
  <c r="BV32" i="3"/>
  <c r="AK31" i="3"/>
  <c r="AN20" i="3"/>
  <c r="AJ13" i="4" l="1"/>
  <c r="AP40" i="4"/>
  <c r="AR13" i="4" s="1"/>
  <c r="AX13" i="4" s="1"/>
  <c r="BX32" i="3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<sst xmlns="http://schemas.openxmlformats.org/spreadsheetml/2006/main" count="402" uniqueCount="197">
  <si>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</si>
  <si>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</si>
  <si>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</si>
  <si>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</si>
  <si>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</si>
  <si>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</si>
  <si>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</si>
  <si>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</si>
  <si>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</si>
  <si>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</si>
  <si>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</si>
  <si>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</si>
  <si>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</si>
  <si>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</si>
  <si>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</si>
  <si>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</si>
  <si>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</si>
  <si>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</si>
  <si>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</si>
  <si>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</si>
  <si>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</si>
  <si>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</si>
  <si>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</si>
  <si>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Conditioned Air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</si>
  <si>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</si>
  <si>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</si>
  <si>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</si>
  <si>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</si>
  <si>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</si>
  <si>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</si>
  <si>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</si>
  <si>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</si>
  <si>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</si>
  <si>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</si>
  <si>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</si>
  <si>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</si>
  <si>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</si>
  <si>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</si>
  <si>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</si>
  <si>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</si>
  <si>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</si>
  <si>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</si>
  <si>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</si>
  <si>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</si>
  <si>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</si>
  <si>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</si>
  <si>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</si>
  <si>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</si>
  <si>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</si>
  <si>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</si>
  <si>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</si>
  <si>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</si>
  <si>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</si>
  <si>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</si>
  <si>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</si>
  <si>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</si>
  <si>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</si>
  <si>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</si>
  <si>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</si>
  <si>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</si>
  <si>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</si>
  <si>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</si>
  <si>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</si>
  <si>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</si>
  <si>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</si>
  <si>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</si>
  <si>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</si>
  <si>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</si>
  <si>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</si>
  <si>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</si>
  <si>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</si>
  <si>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</si>
  <si>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</si>
  <si>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</si>
  <si>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</si>
  <si>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</si>
  <si>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</si>
  <si>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</si>
  <si>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</si>
  <si>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</si>
  <si>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</si>
  <si>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</si>
  <si>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</si>
  <si>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</si>
  <si>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</si>
  <si>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</si>
  <si>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</si>
  <si>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</si>
  <si>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</si>
  <si>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</si>
  <si>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</si>
  <si>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</si>
  <si>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</si>
  <si>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</si>
  <si>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</si>
  <si>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</si>
  <si>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</si>
  <si>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</si>
  <si>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</si>
  <si>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</si>
  <si>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</si>
  <si>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</si>
  <si>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</si>
  <si>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</si>
  <si>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</si>
  <si>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</si>
  <si>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</si>
  <si>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</si>
  <si>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</si>
  <si>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</si>
  <si>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</si>
  <si>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</si>
  <si>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</si>
  <si>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</si>
  <si>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</si>
  <si>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</si>
  <si>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</si>
  <si>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</si>
  <si>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</si>
  <si>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</si>
  <si>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</si>
  <si>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</si>
  <si>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</si>
  <si>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</si>
  <si>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FAN COIL UNIT TEST REPORT</t>
  </si>
  <si>
    <t>FCU-2</t>
  </si>
  <si>
    <t>EHC - Tallahassee Reno. &amp; Add.</t>
  </si>
  <si>
    <t>Mechanical F108</t>
  </si>
  <si>
    <t>York</t>
  </si>
  <si>
    <t>HDT</t>
  </si>
  <si>
    <t>DHX24NWB21S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</si>
  <si>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</si>
  <si>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</si>
  <si>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</si>
  <si>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</si>
  <si>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</si>
  <si>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</si>
  <si>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</si>
  <si>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</si>
  <si>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</si>
  <si>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</si>
  <si>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</si>
  <si>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</si>
  <si>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</si>
  <si>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</si>
  <si>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</si>
  <si>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</si>
  <si>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</si>
  <si>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</si>
  <si>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</si>
  <si>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</si>
  <si>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NO.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</si>
  <si>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</si>
  <si>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</si>
  <si>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</si>
  <si>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</si>
  <si>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</si>
  <si>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</si>
  <si>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</si>
  <si>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SUB-TOTAL</t>
  </si>
  <si>
    <t>POSITION</t>
  </si>
  <si>
    <t>CENTERLINE TRAVERSE SP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</si>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</sst>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0.000"/>
    <numFmt numFmtId="167" formatCode="#\ ??/100"/>
    <numFmt numFmtId="168" formatCode="mm/dd/yy;@"/>
    <numFmt numFmtId="169" formatCode="#\ ?/4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0" borderId="0" xfId="0" applyFont="1"/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8" fillId="2" borderId="23" xfId="0" applyFont="1" applyFill="1" applyBorder="1" applyAlignment="1" applyProtection="1">
      <alignment horizontal="center" vertical="top"/>
      <protection locked="0"/>
    </xf>
    <xf numFmtId="0" fontId="8" fillId="2" borderId="24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center" vertical="top"/>
      <protection locked="0"/>
    </xf>
    <xf numFmtId="0" fontId="8" fillId="2" borderId="5" xfId="0" applyFont="1" applyFill="1" applyBorder="1" applyAlignment="1" applyProtection="1">
      <alignment horizontal="center" vertical="top"/>
      <protection locked="0"/>
    </xf>
    <xf numFmtId="0" fontId="8" fillId="2" borderId="8" xfId="0" applyFont="1" applyFill="1" applyBorder="1" applyAlignment="1" applyProtection="1">
      <alignment horizontal="center" vertical="top"/>
      <protection locked="0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65" fontId="8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right" vertical="center"/>
      <protection locked="0"/>
    </xf>
    <xf numFmtId="2" fontId="8" fillId="2" borderId="10" xfId="0" applyNumberFormat="1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5" fontId="8" fillId="3" borderId="25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left" vertical="center" wrapText="1"/>
    </xf>
    <xf numFmtId="0" fontId="10" fillId="3" borderId="31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1" fontId="11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6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1" fontId="11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10" fillId="3" borderId="41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0" fillId="3" borderId="42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center" vertical="top"/>
    </xf>
    <xf numFmtId="0" fontId="4" fillId="2" borderId="44" xfId="0" applyFont="1" applyFill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0" fillId="3" borderId="0" xfId="0" applyFont="1" applyFill="1" applyAlignment="1" applyProtection="1">
      <alignment horizontal="left" vertical="center" wrapText="1"/>
      <protection locked="0"/>
    </xf>
    <xf numFmtId="2" fontId="8" fillId="2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25" xfId="0" quotePrefix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67" fontId="8" fillId="3" borderId="23" xfId="1" applyNumberFormat="1" applyFont="1" applyFill="1" applyBorder="1" applyAlignment="1" applyProtection="1">
      <alignment horizontal="center" vertical="center"/>
    </xf>
    <xf numFmtId="167" fontId="8" fillId="3" borderId="24" xfId="1" applyNumberFormat="1" applyFont="1" applyFill="1" applyBorder="1" applyAlignment="1" applyProtection="1">
      <alignment horizontal="center" vertical="center"/>
    </xf>
    <xf numFmtId="0" fontId="4" fillId="3" borderId="48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7" xfId="0" applyFont="1" applyFill="1" applyBorder="1" applyAlignment="1">
      <alignment vertical="center"/>
    </xf>
    <xf numFmtId="2" fontId="8" fillId="2" borderId="28" xfId="0" applyNumberFormat="1" applyFont="1" applyFill="1" applyBorder="1" applyAlignment="1" applyProtection="1">
      <alignment horizontal="center" vertical="center"/>
      <protection locked="0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right" vertical="center"/>
    </xf>
    <xf numFmtId="2" fontId="8" fillId="3" borderId="12" xfId="0" applyNumberFormat="1" applyFont="1" applyFill="1" applyBorder="1" applyAlignment="1">
      <alignment horizontal="right" vertical="center"/>
    </xf>
    <xf numFmtId="2" fontId="8" fillId="3" borderId="13" xfId="0" applyNumberFormat="1" applyFont="1" applyFill="1" applyBorder="1" applyAlignment="1">
      <alignment vertical="center"/>
    </xf>
    <xf numFmtId="1" fontId="8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center" vertical="top"/>
    </xf>
    <xf numFmtId="0" fontId="4" fillId="2" borderId="50" xfId="0" applyFont="1" applyFill="1" applyBorder="1" applyAlignment="1">
      <alignment horizontal="center" vertical="top"/>
    </xf>
    <xf numFmtId="0" fontId="10" fillId="3" borderId="27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4" fillId="2" borderId="5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49" xfId="0" applyFont="1" applyFill="1" applyBorder="1" applyAlignment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2" fontId="8" fillId="2" borderId="31" xfId="0" applyNumberFormat="1" applyFont="1" applyFill="1" applyBorder="1" applyAlignment="1" applyProtection="1">
      <alignment horizontal="right" vertical="center"/>
      <protection locked="0"/>
    </xf>
    <xf numFmtId="0" fontId="8" fillId="2" borderId="31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9" fontId="8" fillId="2" borderId="18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left" vertical="center"/>
    </xf>
    <xf numFmtId="9" fontId="8" fillId="2" borderId="17" xfId="1" applyFont="1" applyFill="1" applyBorder="1" applyAlignment="1" applyProtection="1">
      <alignment horizontal="left" vertical="center"/>
    </xf>
    <xf numFmtId="9" fontId="8" fillId="2" borderId="19" xfId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8" fillId="2" borderId="12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3" xfId="0" applyFont="1" applyFill="1" applyBorder="1" applyAlignment="1" applyProtection="1">
      <alignment horizontal="left" vertical="center"/>
      <protection locked="0"/>
    </xf>
    <xf numFmtId="2" fontId="8" fillId="2" borderId="18" xfId="0" applyNumberFormat="1" applyFont="1" applyFill="1" applyBorder="1" applyAlignment="1" applyProtection="1">
      <alignment horizontal="right" vertical="center"/>
      <protection locked="0"/>
    </xf>
    <xf numFmtId="2" fontId="8" fillId="2" borderId="16" xfId="0" applyNumberFormat="1" applyFont="1" applyFill="1" applyBorder="1" applyAlignment="1" applyProtection="1">
      <alignment horizontal="right" vertical="center"/>
      <protection locked="0"/>
    </xf>
    <xf numFmtId="0" fontId="8" fillId="2" borderId="16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2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8" fillId="2" borderId="52" xfId="0" quotePrefix="1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left" vertical="center" wrapText="1"/>
    </xf>
    <xf numFmtId="0" fontId="4" fillId="3" borderId="58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4" fillId="2" borderId="60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2" fontId="8" fillId="2" borderId="64" xfId="0" applyNumberFormat="1" applyFont="1" applyFill="1" applyBorder="1" applyAlignment="1" applyProtection="1">
      <alignment horizontal="center" vertical="center"/>
      <protection locked="0"/>
    </xf>
    <xf numFmtId="2" fontId="8" fillId="2" borderId="21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1" fontId="8" fillId="2" borderId="23" xfId="0" applyNumberFormat="1" applyFont="1" applyFill="1" applyBorder="1" applyAlignment="1" applyProtection="1">
      <alignment horizontal="center" vertical="top"/>
      <protection locked="0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2" fontId="8" fillId="2" borderId="41" xfId="0" applyNumberFormat="1" applyFont="1" applyFill="1" applyBorder="1" applyAlignment="1" applyProtection="1">
      <alignment horizontal="center" vertical="center"/>
      <protection locked="0"/>
    </xf>
    <xf numFmtId="2" fontId="8" fillId="2" borderId="39" xfId="0" applyNumberFormat="1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25" xfId="0" quotePrefix="1" applyNumberFormat="1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>
      <alignment horizontal="center" vertical="center"/>
    </xf>
    <xf numFmtId="165" fontId="8" fillId="2" borderId="26" xfId="0" applyNumberFormat="1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vertical="center" shrinkToFit="1"/>
    </xf>
    <xf numFmtId="2" fontId="8" fillId="2" borderId="65" xfId="0" applyNumberFormat="1" applyFont="1" applyFill="1" applyBorder="1" applyAlignment="1" applyProtection="1">
      <alignment vertical="center"/>
      <protection locked="0"/>
    </xf>
    <xf numFmtId="0" fontId="8" fillId="2" borderId="65" xfId="0" applyFont="1" applyFill="1" applyBorder="1" applyAlignment="1">
      <alignment vertical="center"/>
    </xf>
    <xf numFmtId="0" fontId="4" fillId="3" borderId="38" xfId="0" applyFont="1" applyFill="1" applyBorder="1" applyAlignment="1">
      <alignment horizontal="left" vertical="center" wrapText="1"/>
    </xf>
    <xf numFmtId="0" fontId="4" fillId="3" borderId="39" xfId="0" applyFont="1" applyFill="1" applyBorder="1" applyAlignment="1">
      <alignment horizontal="left" vertical="center" wrapText="1"/>
    </xf>
    <xf numFmtId="0" fontId="4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65" xfId="0" applyFont="1" applyFill="1" applyBorder="1" applyAlignment="1" applyProtection="1">
      <alignment vertical="center"/>
      <protection locked="0"/>
    </xf>
    <xf numFmtId="0" fontId="4" fillId="3" borderId="69" xfId="0" applyFont="1" applyFill="1" applyBorder="1" applyAlignment="1" applyProtection="1">
      <alignment vertical="center"/>
      <protection locked="0"/>
    </xf>
    <xf numFmtId="1" fontId="8" fillId="2" borderId="28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2" fontId="8" fillId="2" borderId="70" xfId="0" applyNumberFormat="1" applyFont="1" applyFill="1" applyBorder="1" applyAlignment="1" applyProtection="1">
      <alignment horizontal="left" vertical="center"/>
      <protection locked="0"/>
    </xf>
    <xf numFmtId="2" fontId="8" fillId="2" borderId="71" xfId="0" applyNumberFormat="1" applyFont="1" applyFill="1" applyBorder="1" applyAlignment="1" applyProtection="1">
      <alignment horizontal="left" vertical="center"/>
      <protection locked="0"/>
    </xf>
    <xf numFmtId="2" fontId="8" fillId="2" borderId="72" xfId="0" applyNumberFormat="1" applyFont="1" applyFill="1" applyBorder="1" applyAlignment="1" applyProtection="1">
      <alignment horizontal="left" vertical="center"/>
      <protection locked="0"/>
    </xf>
    <xf numFmtId="0" fontId="8" fillId="2" borderId="73" xfId="0" quotePrefix="1" applyFont="1" applyFill="1" applyBorder="1" applyAlignment="1" applyProtection="1">
      <alignment horizontal="right" vertical="center"/>
      <protection locked="0"/>
    </xf>
    <xf numFmtId="0" fontId="8" fillId="2" borderId="41" xfId="0" quotePrefix="1" applyFont="1" applyFill="1" applyBorder="1" applyAlignment="1" applyProtection="1">
      <alignment horizontal="righ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8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44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50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>
      <alignment horizontal="left" vertical="center"/>
    </xf>
    <xf numFmtId="0" fontId="10" fillId="2" borderId="57" xfId="0" applyFont="1" applyFill="1" applyBorder="1" applyAlignment="1">
      <alignment horizontal="center" vertical="top"/>
    </xf>
    <xf numFmtId="0" fontId="10" fillId="2" borderId="58" xfId="0" applyFont="1" applyFill="1" applyBorder="1" applyAlignment="1">
      <alignment horizontal="center" vertical="top"/>
    </xf>
    <xf numFmtId="0" fontId="10" fillId="2" borderId="75" xfId="0" applyFont="1" applyFill="1" applyBorder="1" applyAlignment="1">
      <alignment horizontal="center" vertical="top"/>
    </xf>
    <xf numFmtId="0" fontId="4" fillId="2" borderId="76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top"/>
    </xf>
    <xf numFmtId="0" fontId="13" fillId="2" borderId="77" xfId="0" applyFont="1" applyFill="1" applyBorder="1" applyAlignment="1">
      <alignment horizontal="center" vertical="center" textRotation="90" shrinkToFit="1"/>
    </xf>
    <xf numFmtId="0" fontId="4" fillId="2" borderId="36" xfId="0" applyFont="1" applyFill="1" applyBorder="1" applyAlignment="1">
      <alignment horizontal="center" vertical="top"/>
    </xf>
    <xf numFmtId="0" fontId="4" fillId="2" borderId="78" xfId="0" applyFont="1" applyFill="1" applyBorder="1" applyAlignment="1">
      <alignment horizontal="center" vertical="top"/>
    </xf>
    <xf numFmtId="0" fontId="13" fillId="2" borderId="79" xfId="0" applyFont="1" applyFill="1" applyBorder="1" applyAlignment="1">
      <alignment horizontal="center" vertical="center" textRotation="90" shrinkToFit="1"/>
    </xf>
    <xf numFmtId="0" fontId="4" fillId="2" borderId="37" xfId="0" applyFont="1" applyFill="1" applyBorder="1" applyAlignment="1">
      <alignment horizontal="center" vertical="top"/>
    </xf>
    <xf numFmtId="0" fontId="4" fillId="2" borderId="48" xfId="0" applyFont="1" applyFill="1" applyBorder="1" applyAlignment="1">
      <alignment vertical="center"/>
    </xf>
    <xf numFmtId="2" fontId="8" fillId="2" borderId="0" xfId="0" applyNumberFormat="1" applyFont="1" applyFill="1" applyAlignment="1">
      <alignment vertical="center"/>
    </xf>
    <xf numFmtId="2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2" fontId="8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73" xfId="0" applyFont="1" applyFill="1" applyBorder="1" applyAlignment="1">
      <alignment horizontal="center" vertical="center" textRotation="90" shrinkToFit="1"/>
    </xf>
    <xf numFmtId="2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  <protection locked="0"/>
    </xf>
    <xf numFmtId="0" fontId="4" fillId="4" borderId="2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 hidden="1"/>
    </xf>
    <xf numFmtId="0" fontId="8" fillId="2" borderId="0" xfId="0" applyFont="1" applyFill="1" applyAlignment="1" applyProtection="1">
      <alignment horizontal="left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168" fontId="8" fillId="2" borderId="14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0" fontId="4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4" fillId="3" borderId="69" xfId="0" applyFont="1" applyFill="1" applyBorder="1"/>
    <xf numFmtId="0" fontId="4" fillId="3" borderId="48" xfId="0" applyFont="1" applyFill="1" applyBorder="1"/>
    <xf numFmtId="0" fontId="4" fillId="3" borderId="23" xfId="0" applyFont="1" applyFill="1" applyBorder="1" applyAlignment="1">
      <alignment horizontal="left"/>
    </xf>
    <xf numFmtId="9" fontId="4" fillId="3" borderId="44" xfId="1" applyFont="1" applyFill="1" applyBorder="1" applyAlignment="1" applyProtection="1">
      <alignment horizontal="center"/>
      <protection locked="0"/>
    </xf>
    <xf numFmtId="9" fontId="4" fillId="3" borderId="49" xfId="1" applyFont="1" applyFill="1" applyBorder="1" applyAlignment="1" applyProtection="1">
      <alignment horizontal="center"/>
      <protection locked="0"/>
    </xf>
    <xf numFmtId="9" fontId="4" fillId="3" borderId="37" xfId="0" applyNumberFormat="1" applyFont="1" applyFill="1" applyBorder="1"/>
    <xf numFmtId="0" fontId="4" fillId="3" borderId="25" xfId="0" applyFont="1" applyFill="1" applyBorder="1" applyAlignment="1">
      <alignment horizontal="left"/>
    </xf>
    <xf numFmtId="9" fontId="4" fillId="3" borderId="12" xfId="1" applyFont="1" applyFill="1" applyBorder="1" applyAlignment="1" applyProtection="1">
      <alignment horizontal="center"/>
      <protection locked="0"/>
    </xf>
    <xf numFmtId="9" fontId="4" fillId="3" borderId="11" xfId="1" applyFont="1" applyFill="1" applyBorder="1" applyAlignment="1" applyProtection="1">
      <alignment horizontal="center"/>
      <protection locked="0"/>
    </xf>
    <xf numFmtId="0" fontId="4" fillId="3" borderId="37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2" xfId="0" applyFont="1" applyFill="1" applyBorder="1"/>
    <xf numFmtId="0" fontId="4" fillId="2" borderId="4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>
      <alignment horizontal="left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 applyProtection="1">
      <alignment horizontal="center" vertical="center"/>
      <protection locked="0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1" fontId="8" fillId="2" borderId="19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/>
    </xf>
    <xf numFmtId="166" fontId="4" fillId="3" borderId="39" xfId="0" applyNumberFormat="1" applyFont="1" applyFill="1" applyBorder="1" applyAlignment="1">
      <alignment horizontal="left"/>
    </xf>
    <xf numFmtId="166" fontId="4" fillId="3" borderId="42" xfId="0" applyNumberFormat="1" applyFont="1" applyFill="1" applyBorder="1" applyAlignment="1">
      <alignment horizontal="left"/>
    </xf>
    <xf numFmtId="0" fontId="3" fillId="3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8" fillId="2" borderId="83" xfId="0" applyNumberFormat="1" applyFont="1" applyFill="1" applyBorder="1" applyAlignment="1" applyProtection="1">
      <alignment horizontal="left" vertical="center"/>
      <protection locked="0"/>
    </xf>
    <xf numFmtId="2" fontId="8" fillId="2" borderId="73" xfId="0" applyNumberFormat="1" applyFont="1" applyFill="1" applyBorder="1" applyAlignment="1" applyProtection="1">
      <alignment horizontal="left" vertical="center"/>
      <protection locked="0"/>
    </xf>
    <xf numFmtId="0" fontId="4" fillId="2" borderId="83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7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1" fontId="4" fillId="3" borderId="0" xfId="0" applyNumberFormat="1" applyFont="1" applyFill="1" applyAlignment="1" applyProtection="1">
      <alignment vertical="center"/>
      <protection locked="0"/>
    </xf>
    <xf numFmtId="0" fontId="4" fillId="2" borderId="60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2" fontId="8" fillId="2" borderId="86" xfId="0" applyNumberFormat="1" applyFont="1" applyFill="1" applyBorder="1" applyAlignment="1">
      <alignment horizontal="center" vertical="center"/>
    </xf>
    <xf numFmtId="2" fontId="8" fillId="2" borderId="87" xfId="0" applyNumberFormat="1" applyFont="1" applyFill="1" applyBorder="1" applyAlignment="1">
      <alignment horizontal="center" vertical="center"/>
    </xf>
    <xf numFmtId="2" fontId="8" fillId="2" borderId="88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2" fontId="8" fillId="2" borderId="89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84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 applyProtection="1">
      <alignment horizontal="center" vertical="center"/>
      <protection locked="0"/>
    </xf>
    <xf numFmtId="1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2" fontId="8" fillId="3" borderId="28" xfId="0" applyNumberFormat="1" applyFont="1" applyFill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left" vertical="center"/>
    </xf>
    <xf numFmtId="1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2" borderId="61" xfId="0" applyNumberFormat="1" applyFont="1" applyFill="1" applyBorder="1" applyAlignment="1">
      <alignment horizontal="center" vertical="center"/>
    </xf>
    <xf numFmtId="2" fontId="8" fillId="2" borderId="85" xfId="0" applyNumberFormat="1" applyFont="1" applyFill="1" applyBorder="1" applyAlignment="1">
      <alignment horizontal="center" vertical="center"/>
    </xf>
    <xf numFmtId="1" fontId="8" fillId="2" borderId="90" xfId="0" applyNumberFormat="1" applyFont="1" applyFill="1" applyBorder="1" applyAlignment="1" applyProtection="1">
      <alignment horizontal="center" vertical="center"/>
      <protection locked="0"/>
    </xf>
    <xf numFmtId="1" fontId="8" fillId="2" borderId="61" xfId="0" applyNumberFormat="1" applyFont="1" applyFill="1" applyBorder="1" applyAlignment="1" applyProtection="1">
      <alignment horizontal="center" vertical="center"/>
      <protection locked="0"/>
    </xf>
    <xf numFmtId="1" fontId="8" fillId="2" borderId="62" xfId="0" applyNumberFormat="1" applyFont="1" applyFill="1" applyBorder="1" applyAlignment="1" applyProtection="1">
      <alignment horizontal="center" vertical="center"/>
      <protection locked="0"/>
    </xf>
    <xf numFmtId="0" fontId="4" fillId="2" borderId="70" xfId="0" applyFont="1" applyFill="1" applyBorder="1" applyAlignment="1">
      <alignment horizontal="center"/>
    </xf>
    <xf numFmtId="0" fontId="4" fillId="2" borderId="71" xfId="0" applyFont="1" applyFill="1" applyBorder="1" applyAlignment="1">
      <alignment horizontal="center"/>
    </xf>
    <xf numFmtId="1" fontId="8" fillId="2" borderId="91" xfId="0" applyNumberFormat="1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center" vertical="center"/>
    </xf>
    <xf numFmtId="1" fontId="8" fillId="2" borderId="93" xfId="0" applyNumberFormat="1" applyFont="1" applyFill="1" applyBorder="1" applyAlignment="1">
      <alignment horizontal="center" vertical="center"/>
    </xf>
    <xf numFmtId="1" fontId="8" fillId="2" borderId="71" xfId="0" applyNumberFormat="1" applyFont="1" applyFill="1" applyBorder="1" applyAlignment="1">
      <alignment horizontal="center" vertical="center"/>
    </xf>
    <xf numFmtId="1" fontId="8" fillId="2" borderId="72" xfId="0" applyNumberFormat="1" applyFont="1" applyFill="1" applyBorder="1" applyAlignment="1">
      <alignment horizontal="center" vertical="center"/>
    </xf>
    <xf numFmtId="1" fontId="8" fillId="2" borderId="9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69" fontId="8" fillId="3" borderId="28" xfId="0" applyNumberFormat="1" applyFont="1" applyFill="1" applyBorder="1" applyAlignment="1">
      <alignment horizontal="center" vertical="center" shrinkToFit="1"/>
    </xf>
    <xf numFmtId="169" fontId="8" fillId="3" borderId="29" xfId="0" applyNumberFormat="1" applyFont="1" applyFill="1" applyBorder="1" applyAlignment="1">
      <alignment horizontal="center" vertical="center" shrinkToFit="1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2" fontId="8" fillId="2" borderId="64" xfId="0" applyNumberFormat="1" applyFont="1" applyFill="1" applyBorder="1" applyAlignment="1" applyProtection="1">
      <alignment horizontal="right" vertical="center"/>
      <protection locked="0"/>
    </xf>
    <xf numFmtId="2" fontId="8" fillId="2" borderId="21" xfId="0" applyNumberFormat="1" applyFont="1" applyFill="1" applyBorder="1" applyAlignment="1" applyProtection="1">
      <alignment horizontal="right" vertical="center"/>
      <protection locked="0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169" fontId="8" fillId="3" borderId="25" xfId="0" applyNumberFormat="1" applyFont="1" applyFill="1" applyBorder="1" applyAlignment="1">
      <alignment horizontal="center" vertical="center" shrinkToFit="1"/>
    </xf>
    <xf numFmtId="169" fontId="8" fillId="3" borderId="26" xfId="0" applyNumberFormat="1" applyFont="1" applyFill="1" applyBorder="1" applyAlignment="1">
      <alignment horizontal="center" vertical="center" shrinkToFit="1"/>
    </xf>
    <xf numFmtId="0" fontId="8" fillId="2" borderId="0" xfId="0" applyFont="1" applyFill="1" applyAlignment="1" applyProtection="1">
      <alignment vertical="center"/>
      <protection locked="0"/>
    </xf>
    <xf numFmtId="165" fontId="8" fillId="2" borderId="12" xfId="0" applyNumberFormat="1" applyFont="1" applyFill="1" applyBorder="1" applyAlignment="1" applyProtection="1">
      <alignment horizontal="right" vertical="center"/>
      <protection locked="0"/>
    </xf>
    <xf numFmtId="165" fontId="8" fillId="2" borderId="10" xfId="0" applyNumberFormat="1" applyFont="1" applyFill="1" applyBorder="1" applyAlignment="1" applyProtection="1">
      <alignment horizontal="right" vertical="center"/>
      <protection locked="0"/>
    </xf>
    <xf numFmtId="0" fontId="4" fillId="2" borderId="13" xfId="0" applyFont="1" applyFill="1" applyBorder="1" applyAlignment="1">
      <alignment horizontal="left" vertical="center"/>
    </xf>
    <xf numFmtId="1" fontId="8" fillId="2" borderId="12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2" fontId="8" fillId="2" borderId="10" xfId="0" applyNumberFormat="1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right" vertical="center"/>
    </xf>
    <xf numFmtId="2" fontId="8" fillId="2" borderId="10" xfId="0" applyNumberFormat="1" applyFont="1" applyFill="1" applyBorder="1" applyAlignment="1">
      <alignment horizontal="right" vertical="center"/>
    </xf>
    <xf numFmtId="1" fontId="8" fillId="2" borderId="18" xfId="0" applyNumberFormat="1" applyFont="1" applyFill="1" applyBorder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 vertical="top"/>
    </xf>
    <xf numFmtId="166" fontId="4" fillId="3" borderId="39" xfId="0" applyNumberFormat="1" applyFont="1" applyFill="1" applyBorder="1" applyAlignment="1">
      <alignment horizontal="left" vertical="top"/>
    </xf>
    <xf numFmtId="166" fontId="4" fillId="3" borderId="42" xfId="0" applyNumberFormat="1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0" fontId="4" fillId="2" borderId="65" xfId="0" applyFont="1" applyFill="1" applyBorder="1" applyAlignment="1">
      <alignment vertical="center"/>
    </xf>
    <xf numFmtId="0" fontId="8" fillId="2" borderId="96" xfId="0" applyFont="1" applyFill="1" applyBorder="1" applyAlignment="1">
      <alignment horizontal="center" vertical="center"/>
    </xf>
    <xf numFmtId="0" fontId="8" fillId="2" borderId="97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49" xfId="0" applyNumberFormat="1" applyFont="1" applyFill="1" applyBorder="1" applyAlignment="1">
      <alignment horizontal="center" vertical="center"/>
    </xf>
    <xf numFmtId="2" fontId="4" fillId="2" borderId="64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0" fontId="4" fillId="2" borderId="98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horizontal="center" vertical="center"/>
    </xf>
    <xf numFmtId="0" fontId="4" fillId="2" borderId="87" xfId="0" applyFont="1" applyFill="1" applyBorder="1" applyAlignment="1">
      <alignment horizontal="center" vertical="center"/>
    </xf>
    <xf numFmtId="2" fontId="15" fillId="2" borderId="61" xfId="0" applyNumberFormat="1" applyFont="1" applyFill="1" applyBorder="1" applyAlignment="1">
      <alignment horizontal="center" vertical="center"/>
    </xf>
    <xf numFmtId="2" fontId="15" fillId="2" borderId="99" xfId="0" applyNumberFormat="1" applyFont="1" applyFill="1" applyBorder="1" applyAlignment="1">
      <alignment horizontal="center" vertical="center"/>
    </xf>
    <xf numFmtId="2" fontId="15" fillId="2" borderId="6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 applyProtection="1">
      <alignment horizontal="center" vertical="center"/>
      <protection locked="0"/>
    </xf>
    <xf numFmtId="2" fontId="8" fillId="2" borderId="6" xfId="0" applyNumberFormat="1" applyFont="1" applyFill="1" applyBorder="1" applyAlignment="1" applyProtection="1">
      <alignment horizontal="center" vertical="center"/>
      <protection locked="0"/>
    </xf>
    <xf numFmtId="1" fontId="8" fillId="2" borderId="23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 applyProtection="1">
      <alignment horizontal="center" vertical="center"/>
      <protection locked="0"/>
    </xf>
    <xf numFmtId="2" fontId="8" fillId="2" borderId="49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2" fontId="8" fillId="2" borderId="79" xfId="0" applyNumberFormat="1" applyFont="1" applyFill="1" applyBorder="1" applyAlignment="1" applyProtection="1">
      <alignment horizontal="center" vertical="center"/>
      <protection locked="0"/>
    </xf>
    <xf numFmtId="1" fontId="8" fillId="2" borderId="79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top"/>
    </xf>
    <xf numFmtId="0" fontId="4" fillId="2" borderId="71" xfId="0" applyFont="1" applyFill="1" applyBorder="1" applyAlignment="1">
      <alignment horizontal="center" vertical="top"/>
    </xf>
    <xf numFmtId="0" fontId="8" fillId="2" borderId="10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2" fontId="15" fillId="2" borderId="64" xfId="0" applyNumberFormat="1" applyFont="1" applyFill="1" applyBorder="1" applyAlignment="1">
      <alignment horizontal="center" vertical="center"/>
    </xf>
    <xf numFmtId="2" fontId="15" fillId="2" borderId="21" xfId="0" applyNumberFormat="1" applyFont="1" applyFill="1" applyBorder="1" applyAlignment="1">
      <alignment vertical="center"/>
    </xf>
    <xf numFmtId="2" fontId="8" fillId="2" borderId="21" xfId="0" applyNumberFormat="1" applyFont="1" applyFill="1" applyBorder="1" applyAlignment="1" applyProtection="1">
      <alignment horizontal="left" vertical="center"/>
      <protection locked="0"/>
    </xf>
    <xf numFmtId="0" fontId="4" fillId="0" borderId="21" xfId="0" applyFont="1" applyBorder="1" applyAlignment="1">
      <alignment vertical="center"/>
    </xf>
    <xf numFmtId="2" fontId="8" fillId="2" borderId="22" xfId="0" applyNumberFormat="1" applyFont="1" applyFill="1" applyBorder="1" applyAlignment="1" applyProtection="1">
      <alignment horizontal="left" vertical="center"/>
      <protection locked="0"/>
    </xf>
    <xf numFmtId="0" fontId="17" fillId="5" borderId="0" xfId="0" applyFon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4" fillId="3" borderId="0" xfId="0" applyFont="1" applyFill="1" applyProtection="1"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169" fontId="15" fillId="2" borderId="86" xfId="0" applyNumberFormat="1" applyFont="1" applyFill="1" applyBorder="1" applyAlignment="1">
      <alignment horizontal="center" vertical="center"/>
    </xf>
    <xf numFmtId="169" fontId="15" fillId="2" borderId="87" xfId="0" applyNumberFormat="1" applyFont="1" applyFill="1" applyBorder="1" applyAlignment="1">
      <alignment horizontal="center" vertical="center"/>
    </xf>
    <xf numFmtId="169" fontId="15" fillId="2" borderId="88" xfId="0" applyNumberFormat="1" applyFont="1" applyFill="1" applyBorder="1" applyAlignment="1">
      <alignment horizontal="center" vertical="center"/>
    </xf>
    <xf numFmtId="0" fontId="4" fillId="2" borderId="101" xfId="0" applyFont="1" applyFill="1" applyBorder="1" applyAlignment="1">
      <alignment horizontal="center" vertical="center"/>
    </xf>
    <xf numFmtId="0" fontId="4" fillId="2" borderId="102" xfId="0" applyFont="1" applyFill="1" applyBorder="1" applyAlignment="1">
      <alignment horizontal="center" vertical="center"/>
    </xf>
    <xf numFmtId="2" fontId="4" fillId="2" borderId="102" xfId="0" applyNumberFormat="1" applyFont="1" applyFill="1" applyBorder="1" applyAlignment="1">
      <alignment horizontal="center" vertical="center"/>
    </xf>
    <xf numFmtId="1" fontId="8" fillId="2" borderId="49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4" fillId="2" borderId="23" xfId="0" applyNumberFormat="1" applyFont="1" applyFill="1" applyBorder="1" applyAlignment="1">
      <alignment horizontal="center" vertical="center"/>
    </xf>
    <xf numFmtId="2" fontId="4" fillId="2" borderId="61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 applyProtection="1">
      <alignment horizontal="center" vertical="center"/>
      <protection locked="0"/>
    </xf>
    <xf numFmtId="2" fontId="8" fillId="2" borderId="52" xfId="0" applyNumberFormat="1" applyFont="1" applyFill="1" applyBorder="1" applyAlignment="1" applyProtection="1">
      <alignment horizontal="center" vertical="center"/>
      <protection locked="0"/>
    </xf>
    <xf numFmtId="1" fontId="8" fillId="2" borderId="35" xfId="0" applyNumberFormat="1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2" fontId="8" fillId="2" borderId="78" xfId="0" applyNumberFormat="1" applyFont="1" applyFill="1" applyBorder="1" applyAlignment="1" applyProtection="1">
      <alignment horizontal="center" vertical="center"/>
      <protection locked="0"/>
    </xf>
    <xf numFmtId="1" fontId="8" fillId="2" borderId="78" xfId="0" applyNumberFormat="1" applyFont="1" applyFill="1" applyBorder="1" applyAlignment="1">
      <alignment horizontal="center" vertical="center"/>
    </xf>
    <xf numFmtId="1" fontId="8" fillId="2" borderId="103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166" fontId="8" fillId="2" borderId="91" xfId="0" quotePrefix="1" applyNumberFormat="1" applyFont="1" applyFill="1" applyBorder="1" applyAlignment="1">
      <alignment horizontal="center" vertical="center"/>
    </xf>
    <xf numFmtId="166" fontId="8" fillId="2" borderId="92" xfId="0" applyNumberFormat="1" applyFont="1" applyFill="1" applyBorder="1" applyAlignment="1">
      <alignment horizontal="center" vertical="center"/>
    </xf>
    <xf numFmtId="1" fontId="8" fillId="2" borderId="92" xfId="0" applyNumberFormat="1" applyFont="1" applyFill="1" applyBorder="1" applyAlignment="1">
      <alignment horizontal="center" vertical="center"/>
    </xf>
    <xf numFmtId="166" fontId="8" fillId="2" borderId="92" xfId="0" quotePrefix="1" applyNumberFormat="1" applyFont="1" applyFill="1" applyBorder="1" applyAlignment="1">
      <alignment horizontal="center" vertical="center"/>
    </xf>
    <xf numFmtId="0" fontId="8" fillId="2" borderId="104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left"/>
      <protection locked="0"/>
    </xf>
    <xf numFmtId="0" fontId="4" fillId="3" borderId="54" xfId="0" applyFont="1" applyFill="1" applyBorder="1" applyAlignment="1" applyProtection="1">
      <alignment horizontal="center"/>
      <protection locked="0"/>
    </xf>
    <xf numFmtId="0" fontId="4" fillId="3" borderId="55" xfId="0" applyFont="1" applyFill="1" applyBorder="1" applyAlignment="1" applyProtection="1">
      <alignment horizontal="center"/>
      <protection locked="0"/>
    </xf>
    <xf numFmtId="0" fontId="4" fillId="3" borderId="56" xfId="0" applyFont="1" applyFill="1" applyBorder="1" applyAlignment="1" applyProtection="1">
      <alignment horizontal="center"/>
      <protection locked="0"/>
    </xf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4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105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106" xfId="0" applyFont="1" applyFill="1" applyBorder="1" applyAlignment="1">
      <alignment horizontal="center" vertical="center"/>
    </xf>
    <xf numFmtId="0" fontId="4" fillId="2" borderId="107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8" fillId="2" borderId="43" xfId="0" applyFont="1" applyFill="1" applyBorder="1" applyAlignment="1" applyProtection="1">
      <alignment horizontal="center" shrinkToFit="1"/>
      <protection locked="0"/>
    </xf>
    <xf numFmtId="0" fontId="8" fillId="2" borderId="23" xfId="0" applyFont="1" applyFill="1" applyBorder="1" applyAlignment="1" applyProtection="1">
      <alignment horizontal="center" shrinkToFit="1"/>
      <protection locked="0"/>
    </xf>
    <xf numFmtId="1" fontId="8" fillId="2" borderId="23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4" fillId="3" borderId="4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6" fontId="4" fillId="3" borderId="48" xfId="0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left"/>
    </xf>
    <xf numFmtId="166" fontId="4" fillId="3" borderId="37" xfId="0" applyNumberFormat="1" applyFont="1" applyFill="1" applyBorder="1" applyAlignment="1">
      <alignment horizontal="left"/>
    </xf>
    <xf numFmtId="0" fontId="8" fillId="2" borderId="27" xfId="0" applyFont="1" applyFill="1" applyBorder="1" applyAlignment="1" applyProtection="1">
      <alignment horizontal="center" vertical="center" shrinkToFit="1"/>
      <protection locked="0"/>
    </xf>
    <xf numFmtId="0" fontId="8" fillId="2" borderId="25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>
      <alignment horizontal="right" vertical="center"/>
    </xf>
    <xf numFmtId="0" fontId="15" fillId="2" borderId="39" xfId="0" applyFont="1" applyFill="1" applyBorder="1" applyAlignment="1">
      <alignment horizontal="right" vertic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</cellXfs>
  <cellStyles count="2">
    <cellStyle name="Normal" xfId="0" builtinId="0"/>
    <cellStyle name="Percent" xfId="1" builtinId="5"/>
  </cellStyles>
  <dxfs count="72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4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0B1C516-8663-41A6-8A26-5D8D28B51B7B}"/>
            </a:ext>
          </a:extLst>
        </xdr:cNvPr>
        <xdr:cNvGrpSpPr/>
      </xdr:nvGrpSpPr>
      <xdr:grpSpPr>
        <a:xfrm>
          <a:off x="9934575" y="32491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FA4DFCCF-9C4A-E70A-7EFD-DC72E3B35F5A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E790F585-59E5-6A47-D45E-122C7F6396E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892926CE-2510-D5FF-2253-BEA748797D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EF901353-FA37-D61D-50B1-5327CCA1A2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A3F73518-89B2-D61B-F26E-D455B6C36F2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61E33E04-7CE7-485F-9DCA-D8649EC784D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B488EE9E-35F0-8F1E-8AAF-119FE2728D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F0DB5F01-B3B3-C9CB-DAA2-D217DB66CC8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037B48FB-DCAB-D2FD-A340-1BF6B4FB28E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7DA8B2F1-47C5-63A3-3613-6514E7AFFA4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39BEAA54-CD4E-A861-67EA-53ED18BE10BD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FC7D95ED-EBFA-DB40-C6F3-6C42A00BD5B7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2FE64BCE-6BCE-A97C-FFE4-8299DFE28BD8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C659B2F4-C6F3-B047-2EC7-BE0C725101BE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B7EAAE9D-6C00-D6D9-2707-74AE0583EEDF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244EF861-47A7-EB58-4C1F-A4C53590D5F1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F112BD1E-9D51-9980-966A-7B81B99B8FF2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996F9E04-AC92-D4FF-042B-57BB8FE77365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42EB9707-3270-EC03-609D-B1B81EAE5886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6C12E1D4-BAB2-E697-38AC-CC9C0D5D46DB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2FCDAED5-2C15-3AD9-93C9-2BC393D1B352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E3F2CFA1-4F48-4DBC-BB7C-CF8D0A62283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2BE9660A-F3F8-9037-A420-C52E38EDD90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0A3925D4-B39E-A662-A91A-35EA3F1ABFF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283F801C-3BD4-4BB9-112C-081B57366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EB08E779-2C1C-0898-D84C-F2D3081FA9C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4ACCB65F-003E-7374-F1F5-79956E3BEAA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491F5E83-EDF9-B0B0-ADC8-7BD19F7C0A8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941C6F32-35C3-B66E-026F-52EAC275EB7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2F68173B-05D5-B579-B396-94F2EBAA6E8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9173E415-0EE2-AF5C-6132-AA784FAFF21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1406DECB-1AB0-516B-5CD8-9283CBD2B1CC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99F498B1-7541-0817-BF1F-924EF567B2D6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357B22CC-F3BE-7839-C617-365110E201FE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9489A3E4-CD30-D041-4DEF-0C5D5A0900F5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99DDD47B-723E-7434-0B30-906B905D11E1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FD2A85A9-31DA-7E3F-8FA3-ED3D3AD21C15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9B5A88E2-6DE0-A557-5D93-55463FB848D2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64A6576A-ADAC-B67F-C306-85A1A5A9A58A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B0818464-359A-7168-980F-B99B07478A50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D9435433-7582-066F-DA65-F55AA36AA639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51AC47D9-2842-C6D9-CFB9-EDD4915A0B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A4E2C51-F329-F1CF-8A6A-33EDFC0463E8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E861917-8C37-A2A2-CDCF-ABFDF48CEF3A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CCF8795B-2192-4C10-B763-C6278667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D70B17C-2807-456B-B34C-566827B0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51294E5-93E6-4AF3-9345-842318AAC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6FD2E0-4A0D-4B7B-AECF-309A5A02A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A7C303B-DDF0-4F3B-A39B-3EC3F5CFA07C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78C03A8E-CE46-551A-FCF6-D03B99942918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1C8350A6-AD83-EF4F-CE22-4A3A8D3892CD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4C184651-C317-1165-4188-66F080C0D93F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3B205843-94DA-0941-5959-D23B56C139E4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74933443-22B6-2591-FED8-F7CD68B5D5D5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0CA5AF8-644F-CC6B-D165-F4BEE30F81D4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92EC203-1B2A-7AEE-2AE5-ACF9D6A8873A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5587432D-EAF9-48BD-BB03-6D0F4D281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4FFB38-0D3C-4FC8-879C-1EB286E70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4F5512F-C7C0-4EC7-A876-A1AF99E6C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FB6A-045E-4817-87E8-7154CCBC644D}">
  <sheetPr codeName="Sheet2"/>
  <dimension ref="A1:FW62"/>
  <sheetViews>
    <sheetView tabSelected="1" topLeftCell="A12" zoomScaleNormal="100" workbookViewId="0">
      <selection activeCell="U34" sqref="U34"/>
    </sheetView>
  </sheetViews>
  <sheetFormatPr defaultColWidth="0" defaultRowHeight="12" customHeight="1" zeroHeight="1" x14ac:dyDescent="0.2"/>
  <cols>
    <col min="1" max="80" width="2.7109375" style="3" customWidth="1"/>
    <col min="81" max="179" width="2.7109375" style="3" hidden="1" customWidth="1"/>
    <col min="180" max="180" width="9.140625" style="3" hidden="1" customWidth="1"/>
    <col min="181" max="16384" width="9.140625" style="3" hidden="1"/>
  </cols>
  <sheetData>
    <row r="1" spans="1:10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9" ht="12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109" ht="12" customHeight="1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7" t="s">
        <v>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9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thickTop="1" x14ac:dyDescent="0.2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11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124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6"/>
      <c r="AK5" s="17"/>
      <c r="AL5" s="18"/>
      <c r="AM5" s="18"/>
      <c r="AN5" s="18"/>
      <c r="AO5" s="19"/>
      <c r="AP5" s="20"/>
      <c r="AQ5" s="18"/>
      <c r="AR5" s="18"/>
      <c r="AS5" s="18"/>
      <c r="AT5" s="19"/>
      <c r="AU5" s="20"/>
      <c r="AV5" s="18"/>
      <c r="AW5" s="18"/>
      <c r="AX5" s="18"/>
      <c r="AY5" s="21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/>
      <c r="AK6" s="17"/>
      <c r="AL6" s="18"/>
      <c r="AM6" s="18"/>
      <c r="AN6" s="18"/>
      <c r="AO6" s="19"/>
      <c r="AP6" s="20"/>
      <c r="AQ6" s="18"/>
      <c r="AR6" s="18"/>
      <c r="AS6" s="18"/>
      <c r="AT6" s="19"/>
      <c r="AU6" s="20"/>
      <c r="AV6" s="18"/>
      <c r="AW6" s="18"/>
      <c r="AX6" s="18"/>
      <c r="AY6" s="2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x14ac:dyDescent="0.2">
      <c r="A7" s="22" t="s">
        <v>2</v>
      </c>
      <c r="B7" s="22"/>
      <c r="C7" s="22"/>
      <c r="D7" s="22"/>
      <c r="E7" s="22"/>
      <c r="F7" s="23" t="s">
        <v>126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125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6"/>
      <c r="AK7" s="17"/>
      <c r="AL7" s="18"/>
      <c r="AM7" s="18"/>
      <c r="AN7" s="18"/>
      <c r="AO7" s="19"/>
      <c r="AP7" s="20"/>
      <c r="AQ7" s="18"/>
      <c r="AR7" s="18"/>
      <c r="AS7" s="18"/>
      <c r="AT7" s="19"/>
      <c r="AU7" s="20"/>
      <c r="AV7" s="18"/>
      <c r="AW7" s="18"/>
      <c r="AX7" s="18"/>
      <c r="AY7" s="21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17"/>
      <c r="AL8" s="18"/>
      <c r="AM8" s="18"/>
      <c r="AN8" s="18"/>
      <c r="AO8" s="19"/>
      <c r="AP8" s="20"/>
      <c r="AQ8" s="18"/>
      <c r="AR8" s="18"/>
      <c r="AS8" s="18"/>
      <c r="AT8" s="19"/>
      <c r="AU8" s="20"/>
      <c r="AV8" s="18"/>
      <c r="AW8" s="18"/>
      <c r="AX8" s="18"/>
      <c r="AY8" s="2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thickBot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22" t="s">
        <v>5</v>
      </c>
      <c r="U9" s="22"/>
      <c r="V9" s="22"/>
      <c r="W9" s="22"/>
      <c r="X9" s="22"/>
      <c r="Y9" s="24" t="s">
        <v>127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6"/>
      <c r="AK9" s="25"/>
      <c r="AL9" s="26"/>
      <c r="AM9" s="26"/>
      <c r="AN9" s="26"/>
      <c r="AO9" s="27"/>
      <c r="AP9" s="28"/>
      <c r="AQ9" s="26"/>
      <c r="AR9" s="26"/>
      <c r="AS9" s="26"/>
      <c r="AT9" s="27"/>
      <c r="AU9" s="28"/>
      <c r="AV9" s="26"/>
      <c r="AW9" s="26"/>
      <c r="AX9" s="26"/>
      <c r="AY9" s="29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.75" thickBot="1" x14ac:dyDescent="0.25">
      <c r="A11" s="30" t="s"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4"/>
      <c r="R11" s="4"/>
      <c r="S11" s="4"/>
      <c r="T11" s="30" t="s">
        <v>7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  <c r="AJ11" s="6"/>
      <c r="AK11" s="33" t="s">
        <v>8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5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</row>
    <row r="12" spans="1:109" ht="12" customHeight="1" thickTop="1" x14ac:dyDescent="0.2">
      <c r="A12" s="37" t="s">
        <v>9</v>
      </c>
      <c r="B12" s="38"/>
      <c r="C12" s="38"/>
      <c r="D12" s="38"/>
      <c r="E12" s="38"/>
      <c r="F12" s="39"/>
      <c r="G12" s="40" t="s">
        <v>128</v>
      </c>
      <c r="H12" s="40"/>
      <c r="I12" s="40"/>
      <c r="J12" s="40"/>
      <c r="K12" s="40"/>
      <c r="L12" s="40"/>
      <c r="M12" s="40"/>
      <c r="N12" s="40"/>
      <c r="O12" s="40"/>
      <c r="P12" s="41"/>
      <c r="Q12" s="4"/>
      <c r="R12" s="4"/>
      <c r="S12" s="4"/>
      <c r="T12" s="42" t="s">
        <v>10</v>
      </c>
      <c r="U12" s="43"/>
      <c r="V12" s="43"/>
      <c r="W12" s="43"/>
      <c r="X12" s="43"/>
      <c r="Y12" s="44"/>
      <c r="Z12" s="40"/>
      <c r="AA12" s="40"/>
      <c r="AB12" s="40"/>
      <c r="AC12" s="40"/>
      <c r="AD12" s="40"/>
      <c r="AE12" s="45"/>
      <c r="AF12" s="46"/>
      <c r="AG12" s="46"/>
      <c r="AH12" s="46"/>
      <c r="AI12" s="47"/>
      <c r="AJ12" s="6"/>
      <c r="AK12" s="48"/>
      <c r="AL12" s="49"/>
      <c r="AM12" s="50"/>
      <c r="AN12" s="51" t="s">
        <v>11</v>
      </c>
      <c r="AO12" s="51"/>
      <c r="AP12" s="51"/>
      <c r="AQ12" s="51" t="s">
        <v>12</v>
      </c>
      <c r="AR12" s="51"/>
      <c r="AS12" s="51"/>
      <c r="AT12" s="51"/>
      <c r="AU12" s="51"/>
      <c r="AV12" s="51"/>
      <c r="AW12" s="51"/>
      <c r="AX12" s="51"/>
      <c r="AY12" s="52"/>
      <c r="AZ12" s="51" t="s">
        <v>13</v>
      </c>
      <c r="BA12" s="51"/>
      <c r="BB12" s="51"/>
      <c r="BC12" s="51"/>
      <c r="BD12" s="51"/>
      <c r="BE12" s="51"/>
      <c r="BF12" s="51"/>
      <c r="BG12" s="51"/>
      <c r="BH12" s="52" t="s">
        <v>14</v>
      </c>
      <c r="BI12" s="53"/>
      <c r="BJ12" s="53"/>
      <c r="BK12" s="53"/>
      <c r="BL12" s="53"/>
      <c r="BM12" s="53"/>
      <c r="BN12" s="53"/>
      <c r="BO12" s="54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2" customHeight="1" x14ac:dyDescent="0.2">
      <c r="A13" s="55" t="s">
        <v>15</v>
      </c>
      <c r="B13" s="56"/>
      <c r="C13" s="56"/>
      <c r="D13" s="56"/>
      <c r="E13" s="56"/>
      <c r="F13" s="57"/>
      <c r="G13" s="58" t="s">
        <v>129</v>
      </c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60" t="s">
        <v>16</v>
      </c>
      <c r="U13" s="61"/>
      <c r="V13" s="61"/>
      <c r="W13" s="61"/>
      <c r="X13" s="61"/>
      <c r="Y13" s="61"/>
      <c r="Z13" s="58"/>
      <c r="AA13" s="58"/>
      <c r="AB13" s="58"/>
      <c r="AC13" s="58"/>
      <c r="AD13" s="58"/>
      <c r="AE13" s="62"/>
      <c r="AF13" s="63"/>
      <c r="AG13" s="63"/>
      <c r="AH13" s="63"/>
      <c r="AI13" s="64"/>
      <c r="AJ13" s="6"/>
      <c r="AK13" s="65" t="s">
        <v>17</v>
      </c>
      <c r="AL13" s="66"/>
      <c r="AM13" s="66"/>
      <c r="AN13" s="67"/>
      <c r="AO13" s="67"/>
      <c r="AP13" s="67"/>
      <c r="AQ13" s="68"/>
      <c r="AR13" s="68"/>
      <c r="AS13" s="68"/>
      <c r="AT13" s="69" t="s">
        <v>18</v>
      </c>
      <c r="AU13" s="69"/>
      <c r="AV13" s="69"/>
      <c r="AW13" s="69"/>
      <c r="AX13" s="69"/>
      <c r="AY13" s="70"/>
      <c r="AZ13" s="71" t="str">
        <f>IF(AN13="","",IF(100*(ABS(AN13-$AN$16)/$AN$16)&gt;10,"T1 Exceeds 10% by "&amp;ROUND(100*(ABS(AN13-$AN$16)/$AN$16)-10,1)&amp;"%",""))</f>
        <v/>
      </c>
      <c r="BA13" s="71"/>
      <c r="BB13" s="71"/>
      <c r="BC13" s="71"/>
      <c r="BD13" s="71"/>
      <c r="BE13" s="71"/>
      <c r="BF13" s="71"/>
      <c r="BG13" s="71"/>
      <c r="BH13" s="71" t="str">
        <f>IF(AQ13="","",IF(100*(ABS(AQ13-$AQ$16)/$AQ$16)&gt;2,"T1 Exceeds 2% by "&amp;ROUND(100*(ABS(AQ13-$AQ$16)/$AQ$16)-2,1)&amp;"%",""))</f>
        <v/>
      </c>
      <c r="BI13" s="71"/>
      <c r="BJ13" s="71"/>
      <c r="BK13" s="71"/>
      <c r="BL13" s="71"/>
      <c r="BM13" s="71"/>
      <c r="BN13" s="71"/>
      <c r="BO13" s="72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09" ht="12" customHeight="1" x14ac:dyDescent="0.2">
      <c r="A14" s="55" t="s">
        <v>19</v>
      </c>
      <c r="B14" s="56"/>
      <c r="C14" s="56"/>
      <c r="D14" s="56"/>
      <c r="E14" s="56"/>
      <c r="F14" s="57"/>
      <c r="G14" s="58" t="s">
        <v>130</v>
      </c>
      <c r="H14" s="58"/>
      <c r="I14" s="58"/>
      <c r="J14" s="58"/>
      <c r="K14" s="58"/>
      <c r="L14" s="58"/>
      <c r="M14" s="58"/>
      <c r="N14" s="58"/>
      <c r="O14" s="58"/>
      <c r="P14" s="59"/>
      <c r="Q14" s="4"/>
      <c r="R14" s="4"/>
      <c r="S14" s="4"/>
      <c r="T14" s="60" t="s">
        <v>20</v>
      </c>
      <c r="U14" s="61"/>
      <c r="V14" s="61"/>
      <c r="W14" s="61"/>
      <c r="X14" s="61"/>
      <c r="Y14" s="61"/>
      <c r="Z14" s="58"/>
      <c r="AA14" s="58"/>
      <c r="AB14" s="58"/>
      <c r="AC14" s="58"/>
      <c r="AD14" s="58"/>
      <c r="AE14" s="62"/>
      <c r="AF14" s="63"/>
      <c r="AG14" s="63"/>
      <c r="AH14" s="63"/>
      <c r="AI14" s="64"/>
      <c r="AJ14" s="6"/>
      <c r="AK14" s="65" t="s">
        <v>21</v>
      </c>
      <c r="AL14" s="66"/>
      <c r="AM14" s="66"/>
      <c r="AN14" s="67"/>
      <c r="AO14" s="67"/>
      <c r="AP14" s="67"/>
      <c r="AQ14" s="68"/>
      <c r="AR14" s="68"/>
      <c r="AS14" s="68"/>
      <c r="AT14" s="68"/>
      <c r="AU14" s="68"/>
      <c r="AV14" s="68"/>
      <c r="AW14" s="68"/>
      <c r="AX14" s="68"/>
      <c r="AY14" s="73"/>
      <c r="AZ14" s="71" t="str">
        <f>IF(AN14="","",IF(100*(ABS(AN14-$AN$16)/$AN$16)&gt;10,"T2 Exceeds 10% by "&amp;ROUND(100*(ABS(AN14-$AN$16)/$AN$16)-10,1)&amp;"%",""))</f>
        <v/>
      </c>
      <c r="BA14" s="71"/>
      <c r="BB14" s="71"/>
      <c r="BC14" s="71"/>
      <c r="BD14" s="71"/>
      <c r="BE14" s="71"/>
      <c r="BF14" s="71"/>
      <c r="BG14" s="71"/>
      <c r="BH14" s="71" t="str">
        <f>IF(AQ14="","",IF(100*(ABS(AQ14-$AQ$16)/$AQ$16)&gt;2,"T2 Exceeds 2% by "&amp;ROUND(100*(ABS(AQ14-$AQ$16)/$AQ$16)-2,1)&amp;"%",""))</f>
        <v/>
      </c>
      <c r="BI14" s="71"/>
      <c r="BJ14" s="71"/>
      <c r="BK14" s="71"/>
      <c r="BL14" s="71"/>
      <c r="BM14" s="71"/>
      <c r="BN14" s="71"/>
      <c r="BO14" s="72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5"/>
    </row>
    <row r="15" spans="1:109" ht="12" customHeight="1" x14ac:dyDescent="0.2">
      <c r="A15" s="55" t="s">
        <v>22</v>
      </c>
      <c r="B15" s="56"/>
      <c r="C15" s="56"/>
      <c r="D15" s="56"/>
      <c r="E15" s="56"/>
      <c r="F15" s="57"/>
      <c r="G15" s="76" t="s">
        <v>23</v>
      </c>
      <c r="H15" s="76"/>
      <c r="I15" s="76"/>
      <c r="J15" s="76"/>
      <c r="K15" s="76"/>
      <c r="L15" s="76"/>
      <c r="M15" s="76"/>
      <c r="N15" s="76"/>
      <c r="O15" s="76"/>
      <c r="P15" s="77"/>
      <c r="Q15" s="4"/>
      <c r="R15" s="4"/>
      <c r="S15" s="4"/>
      <c r="T15" s="60" t="s">
        <v>15</v>
      </c>
      <c r="U15" s="61"/>
      <c r="V15" s="61"/>
      <c r="W15" s="61"/>
      <c r="X15" s="61"/>
      <c r="Y15" s="61"/>
      <c r="Z15" s="58"/>
      <c r="AA15" s="58"/>
      <c r="AB15" s="58"/>
      <c r="AC15" s="58"/>
      <c r="AD15" s="58"/>
      <c r="AE15" s="62"/>
      <c r="AF15" s="63"/>
      <c r="AG15" s="63"/>
      <c r="AH15" s="63"/>
      <c r="AI15" s="64"/>
      <c r="AJ15" s="6"/>
      <c r="AK15" s="65" t="s">
        <v>24</v>
      </c>
      <c r="AL15" s="66"/>
      <c r="AM15" s="66"/>
      <c r="AN15" s="67"/>
      <c r="AO15" s="67"/>
      <c r="AP15" s="67"/>
      <c r="AQ15" s="68"/>
      <c r="AR15" s="68"/>
      <c r="AS15" s="68"/>
      <c r="AT15" s="69" t="s">
        <v>25</v>
      </c>
      <c r="AU15" s="69"/>
      <c r="AV15" s="69"/>
      <c r="AW15" s="69"/>
      <c r="AX15" s="69"/>
      <c r="AY15" s="70"/>
      <c r="AZ15" s="71" t="str">
        <f>IF(AN15="","",IF(100*(ABS(AN15-$AN$16)/$AN$16)&gt;10,"T3 Exceeds 10% by "&amp;ROUND(100*(ABS(AN15-$AN$16)/$AN$16)-10,1)&amp;"%",""))</f>
        <v/>
      </c>
      <c r="BA15" s="71"/>
      <c r="BB15" s="71"/>
      <c r="BC15" s="71"/>
      <c r="BD15" s="71"/>
      <c r="BE15" s="71"/>
      <c r="BF15" s="71"/>
      <c r="BG15" s="71"/>
      <c r="BH15" s="71" t="str">
        <f>IF(AQ15="","",IF(100*(ABS(AQ15-$AQ$16)/$AQ$16)&gt;2,"T3 Exceeds 2% by "&amp;ROUND(100*(ABS(AQ15-$AQ$16)/$AQ$16)-2,1)&amp;"%",""))</f>
        <v/>
      </c>
      <c r="BI15" s="71"/>
      <c r="BJ15" s="71"/>
      <c r="BK15" s="71"/>
      <c r="BL15" s="71"/>
      <c r="BM15" s="71"/>
      <c r="BN15" s="71"/>
      <c r="BO15" s="72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5"/>
    </row>
    <row r="16" spans="1:109" ht="12" customHeight="1" thickBot="1" x14ac:dyDescent="0.25">
      <c r="A16" s="78" t="s">
        <v>26</v>
      </c>
      <c r="B16" s="79"/>
      <c r="C16" s="79"/>
      <c r="D16" s="79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4"/>
      <c r="R16" s="4"/>
      <c r="S16" s="4"/>
      <c r="T16" s="60" t="s">
        <v>27</v>
      </c>
      <c r="U16" s="61"/>
      <c r="V16" s="61"/>
      <c r="W16" s="61"/>
      <c r="X16" s="61"/>
      <c r="Y16" s="61"/>
      <c r="Z16" s="83"/>
      <c r="AA16" s="84"/>
      <c r="AB16" s="84"/>
      <c r="AC16" s="85" t="s">
        <v>28</v>
      </c>
      <c r="AD16" s="86"/>
      <c r="AE16" s="83"/>
      <c r="AF16" s="84"/>
      <c r="AG16" s="84"/>
      <c r="AH16" s="85" t="s">
        <v>28</v>
      </c>
      <c r="AI16" s="87"/>
      <c r="AJ16" s="6"/>
      <c r="AK16" s="65" t="s">
        <v>29</v>
      </c>
      <c r="AL16" s="66"/>
      <c r="AM16" s="66"/>
      <c r="AN16" s="88" t="str">
        <f>IFERROR(AVERAGE(AN13:AP15),"")</f>
        <v/>
      </c>
      <c r="AO16" s="88"/>
      <c r="AP16" s="88"/>
      <c r="AQ16" s="89" t="str">
        <f>IFERROR(AVERAGE(AQ13:AS15),"")</f>
        <v/>
      </c>
      <c r="AR16" s="89"/>
      <c r="AS16" s="89"/>
      <c r="AT16" s="68"/>
      <c r="AU16" s="68"/>
      <c r="AV16" s="68"/>
      <c r="AW16" s="68"/>
      <c r="AX16" s="68"/>
      <c r="AY16" s="73"/>
      <c r="AZ16" s="90" t="s">
        <v>30</v>
      </c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5"/>
    </row>
    <row r="17" spans="1:109" ht="12" customHeight="1" thickBo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93" t="s">
        <v>31</v>
      </c>
      <c r="U17" s="94"/>
      <c r="V17" s="94"/>
      <c r="W17" s="94"/>
      <c r="X17" s="94"/>
      <c r="Y17" s="94"/>
      <c r="Z17" s="81"/>
      <c r="AA17" s="81"/>
      <c r="AB17" s="81"/>
      <c r="AC17" s="81"/>
      <c r="AD17" s="81"/>
      <c r="AE17" s="95"/>
      <c r="AF17" s="96"/>
      <c r="AG17" s="96"/>
      <c r="AH17" s="96"/>
      <c r="AI17" s="97"/>
      <c r="AJ17" s="6"/>
      <c r="AK17" s="98"/>
      <c r="AL17" s="99"/>
      <c r="AM17" s="99"/>
      <c r="AN17" s="99"/>
      <c r="AO17" s="99"/>
      <c r="AP17" s="99"/>
      <c r="AQ17" s="99"/>
      <c r="AR17" s="99"/>
      <c r="AS17" s="100"/>
      <c r="AT17" s="69" t="s">
        <v>32</v>
      </c>
      <c r="AU17" s="69"/>
      <c r="AV17" s="69"/>
      <c r="AW17" s="69"/>
      <c r="AX17" s="69"/>
      <c r="AY17" s="70"/>
      <c r="AZ17" s="101" t="s">
        <v>33</v>
      </c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5"/>
    </row>
    <row r="18" spans="1:109" ht="12" customHeight="1" thickBo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/>
      <c r="AK18" s="104"/>
      <c r="AL18" s="105"/>
      <c r="AM18" s="105"/>
      <c r="AN18" s="105"/>
      <c r="AO18" s="105"/>
      <c r="AP18" s="105"/>
      <c r="AQ18" s="105"/>
      <c r="AR18" s="105"/>
      <c r="AS18" s="106"/>
      <c r="AT18" s="107"/>
      <c r="AU18" s="108"/>
      <c r="AV18" s="108"/>
      <c r="AW18" s="108"/>
      <c r="AX18" s="108"/>
      <c r="AY18" s="109"/>
      <c r="AZ18" s="11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2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5"/>
    </row>
    <row r="19" spans="1:109" ht="12.75" thickBot="1" x14ac:dyDescent="0.25">
      <c r="A19" s="30" t="s">
        <v>34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5"/>
    </row>
    <row r="20" spans="1:109" ht="12" customHeight="1" thickTop="1" thickBot="1" x14ac:dyDescent="0.25">
      <c r="A20" s="113"/>
      <c r="B20" s="114"/>
      <c r="C20" s="114"/>
      <c r="D20" s="115" t="s">
        <v>35</v>
      </c>
      <c r="E20" s="115"/>
      <c r="F20" s="115"/>
      <c r="G20" s="115" t="s">
        <v>36</v>
      </c>
      <c r="H20" s="115"/>
      <c r="I20" s="115"/>
      <c r="J20" s="115" t="s">
        <v>37</v>
      </c>
      <c r="K20" s="115"/>
      <c r="L20" s="115"/>
      <c r="M20" s="115" t="s">
        <v>38</v>
      </c>
      <c r="N20" s="115"/>
      <c r="O20" s="115"/>
      <c r="P20" s="115" t="s">
        <v>39</v>
      </c>
      <c r="Q20" s="115"/>
      <c r="R20" s="116"/>
      <c r="S20" s="115" t="s">
        <v>40</v>
      </c>
      <c r="T20" s="115"/>
      <c r="U20" s="115"/>
      <c r="V20" s="117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6"/>
      <c r="AK20" s="118" t="s">
        <v>41</v>
      </c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20"/>
      <c r="AX20" s="121"/>
      <c r="AY20" s="121"/>
      <c r="AZ20" s="121"/>
      <c r="BA20" s="121"/>
      <c r="BB20" s="6"/>
      <c r="BC20" s="7" t="s">
        <v>42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9"/>
      <c r="BT20" s="6"/>
      <c r="BU20" s="6"/>
      <c r="BV20" s="6"/>
      <c r="BW20" s="6"/>
      <c r="BX20" s="6"/>
      <c r="BY20" s="6"/>
      <c r="BZ20" s="6"/>
      <c r="CA20" s="6"/>
      <c r="CB20" s="6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5"/>
    </row>
    <row r="21" spans="1:109" ht="12" customHeight="1" thickTop="1" x14ac:dyDescent="0.2">
      <c r="A21" s="60" t="s">
        <v>43</v>
      </c>
      <c r="B21" s="61"/>
      <c r="C21" s="61"/>
      <c r="D21" s="58">
        <v>706</v>
      </c>
      <c r="E21" s="58"/>
      <c r="F21" s="58"/>
      <c r="G21" s="122" t="s">
        <v>81</v>
      </c>
      <c r="H21" s="122"/>
      <c r="I21" s="122"/>
      <c r="J21" s="122" t="s">
        <v>81</v>
      </c>
      <c r="K21" s="122"/>
      <c r="L21" s="122"/>
      <c r="M21" s="58" t="s">
        <v>81</v>
      </c>
      <c r="N21" s="58"/>
      <c r="O21" s="58"/>
      <c r="P21" s="122" t="s">
        <v>81</v>
      </c>
      <c r="Q21" s="122"/>
      <c r="R21" s="123"/>
      <c r="S21" s="124"/>
      <c r="T21" s="58"/>
      <c r="U21" s="58"/>
      <c r="V21" s="59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6"/>
      <c r="AK21" s="125" t="s">
        <v>44</v>
      </c>
      <c r="AL21" s="126"/>
      <c r="AM21" s="126"/>
      <c r="AN21" s="126"/>
      <c r="AO21" s="126"/>
      <c r="AP21" s="126"/>
      <c r="AQ21" s="126"/>
      <c r="AR21" s="126"/>
      <c r="AS21" s="126"/>
      <c r="AT21" s="127" t="str">
        <f>IFERROR(Z27/Z29,"")</f>
        <v/>
      </c>
      <c r="AU21" s="127"/>
      <c r="AV21" s="127"/>
      <c r="AW21" s="128"/>
      <c r="AX21" s="121"/>
      <c r="AY21" s="121"/>
      <c r="AZ21" s="121"/>
      <c r="BA21" s="121"/>
      <c r="BB21" s="6"/>
      <c r="BC21" s="129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1"/>
      <c r="BT21" s="6"/>
      <c r="BU21" s="6"/>
      <c r="BV21" s="6"/>
      <c r="BW21" s="6"/>
      <c r="BX21" s="6"/>
      <c r="BY21" s="6"/>
      <c r="BZ21" s="6"/>
      <c r="CA21" s="6"/>
      <c r="CB21" s="6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5"/>
    </row>
    <row r="22" spans="1:109" ht="12" customHeight="1" thickBot="1" x14ac:dyDescent="0.25">
      <c r="A22" s="93" t="s">
        <v>45</v>
      </c>
      <c r="B22" s="94"/>
      <c r="C22" s="94"/>
      <c r="D22" s="81"/>
      <c r="E22" s="81"/>
      <c r="F22" s="81"/>
      <c r="G22" s="132"/>
      <c r="H22" s="132"/>
      <c r="I22" s="132"/>
      <c r="J22" s="132"/>
      <c r="K22" s="132"/>
      <c r="L22" s="132"/>
      <c r="M22" s="81"/>
      <c r="N22" s="81"/>
      <c r="O22" s="81"/>
      <c r="P22" s="133" t="str">
        <f>IFERROR(IF(AT18="Single Phase",((H33*AN13*AQ13)/(H37*H40))*G30,IF(AT18="Three Phase",(AQ16*AN16*AT14*AT16*1.73/746)*G30,"")),"")</f>
        <v/>
      </c>
      <c r="Q22" s="133"/>
      <c r="R22" s="134"/>
      <c r="S22" s="81"/>
      <c r="T22" s="81"/>
      <c r="U22" s="81"/>
      <c r="V22" s="8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6"/>
      <c r="AK22" s="65" t="s">
        <v>46</v>
      </c>
      <c r="AL22" s="66"/>
      <c r="AM22" s="66"/>
      <c r="AN22" s="66"/>
      <c r="AO22" s="66"/>
      <c r="AP22" s="66"/>
      <c r="AQ22" s="66"/>
      <c r="AR22" s="66"/>
      <c r="AS22" s="66"/>
      <c r="AT22" s="135" t="str">
        <f>IFERROR(IF((Z27*1.57)+(Z29*1.57)+(Z32*2)&lt;&gt;0,(Z27*1.57)+(Z29*1.57)+(Z32*2),""),"")</f>
        <v/>
      </c>
      <c r="AU22" s="135"/>
      <c r="AV22" s="136"/>
      <c r="AW22" s="137" t="s">
        <v>47</v>
      </c>
      <c r="AX22" s="121"/>
      <c r="AY22" s="121"/>
      <c r="AZ22" s="121"/>
      <c r="BA22" s="121"/>
      <c r="BB22" s="6"/>
      <c r="BC22" s="129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1"/>
      <c r="BT22" s="6"/>
      <c r="BU22" s="6"/>
      <c r="BV22" s="6"/>
      <c r="BW22" s="6"/>
      <c r="BX22" s="6"/>
      <c r="BY22" s="6"/>
      <c r="BZ22" s="6"/>
      <c r="CA22" s="6"/>
      <c r="CB22" s="6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5"/>
    </row>
    <row r="23" spans="1:109" ht="12" customHeight="1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6"/>
      <c r="AK23" s="65" t="s">
        <v>48</v>
      </c>
      <c r="AL23" s="66"/>
      <c r="AM23" s="66"/>
      <c r="AN23" s="66"/>
      <c r="AO23" s="66"/>
      <c r="AP23" s="66"/>
      <c r="AQ23" s="66"/>
      <c r="AR23" s="66"/>
      <c r="AS23" s="66"/>
      <c r="AT23" s="89" t="str">
        <f>IFERROR(IF(OR(X40="VFD SETTING",X40="ECM SETTING"),((AF40/60)*(H36))*AT21,AT21*M36),"")</f>
        <v/>
      </c>
      <c r="AU23" s="89"/>
      <c r="AV23" s="89"/>
      <c r="AW23" s="138"/>
      <c r="AX23" s="6"/>
      <c r="AY23" s="6"/>
      <c r="AZ23" s="6"/>
      <c r="BA23" s="6"/>
      <c r="BB23" s="6"/>
      <c r="BC23" s="129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1"/>
      <c r="BT23" s="6"/>
      <c r="BU23" s="6"/>
      <c r="BV23" s="6"/>
      <c r="BW23" s="6"/>
      <c r="BX23" s="6"/>
      <c r="BY23" s="6"/>
      <c r="BZ23" s="6"/>
      <c r="CA23" s="6"/>
      <c r="CB23" s="6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5"/>
    </row>
    <row r="24" spans="1:109" ht="12.75" customHeight="1" thickBot="1" x14ac:dyDescent="0.25">
      <c r="A24" s="30" t="s">
        <v>49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  <c r="Q24" s="4"/>
      <c r="R24" s="4"/>
      <c r="S24" s="30" t="s">
        <v>50</v>
      </c>
      <c r="T24" s="31"/>
      <c r="U24" s="31"/>
      <c r="V24" s="31"/>
      <c r="W24" s="31"/>
      <c r="X24" s="31"/>
      <c r="Y24" s="31"/>
      <c r="Z24" s="31"/>
      <c r="AA24" s="31"/>
      <c r="AB24" s="31"/>
      <c r="AC24" s="139" t="s">
        <v>51</v>
      </c>
      <c r="AD24" s="31" t="str">
        <f>IF(G30&lt;&gt;0,G30,"")</f>
        <v/>
      </c>
      <c r="AE24" s="31"/>
      <c r="AF24" s="31"/>
      <c r="AG24" s="31"/>
      <c r="AH24" s="31"/>
      <c r="AI24" s="32"/>
      <c r="AJ24" s="6"/>
      <c r="AK24" s="65" t="s">
        <v>52</v>
      </c>
      <c r="AL24" s="66"/>
      <c r="AM24" s="66"/>
      <c r="AN24" s="66"/>
      <c r="AO24" s="66"/>
      <c r="AP24" s="66"/>
      <c r="AQ24" s="66"/>
      <c r="AR24" s="66"/>
      <c r="AS24" s="66"/>
      <c r="AT24" s="140" t="str">
        <f>IFERROR(IF(((AF40/60)*(H36))*((Z27-0.5))/((Z29-0.5))&lt;&gt;0,((AF40/60)*(H36))*((Z27-0.5))/((Z29-0.5)),""),"")</f>
        <v/>
      </c>
      <c r="AU24" s="141"/>
      <c r="AV24" s="141"/>
      <c r="AW24" s="142"/>
      <c r="AX24" s="6"/>
      <c r="AY24" s="6"/>
      <c r="AZ24" s="6"/>
      <c r="BA24" s="6"/>
      <c r="BB24" s="6"/>
      <c r="BC24" s="129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1"/>
      <c r="BT24" s="6"/>
      <c r="BU24" s="6"/>
      <c r="BV24" s="6"/>
      <c r="BW24" s="6"/>
      <c r="BX24" s="6"/>
      <c r="BY24" s="6"/>
      <c r="BZ24" s="6"/>
      <c r="CA24" s="6"/>
      <c r="CB24" s="6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5"/>
    </row>
    <row r="25" spans="1:109" ht="12" customHeight="1" thickTop="1" x14ac:dyDescent="0.2">
      <c r="A25" s="143"/>
      <c r="B25" s="144"/>
      <c r="C25" s="144"/>
      <c r="D25" s="144"/>
      <c r="E25" s="144"/>
      <c r="F25" s="145"/>
      <c r="G25" s="116" t="s">
        <v>53</v>
      </c>
      <c r="H25" s="146"/>
      <c r="I25" s="146"/>
      <c r="J25" s="146"/>
      <c r="K25" s="147"/>
      <c r="L25" s="146" t="s">
        <v>54</v>
      </c>
      <c r="M25" s="146"/>
      <c r="N25" s="146"/>
      <c r="O25" s="146"/>
      <c r="P25" s="148"/>
      <c r="Q25" s="4"/>
      <c r="R25" s="4"/>
      <c r="S25" s="113" t="s">
        <v>55</v>
      </c>
      <c r="T25" s="114"/>
      <c r="U25" s="114"/>
      <c r="V25" s="114"/>
      <c r="W25" s="114"/>
      <c r="X25" s="114"/>
      <c r="Y25" s="114"/>
      <c r="Z25" s="45"/>
      <c r="AA25" s="46"/>
      <c r="AB25" s="46"/>
      <c r="AC25" s="46"/>
      <c r="AD25" s="46"/>
      <c r="AE25" s="46"/>
      <c r="AF25" s="46"/>
      <c r="AG25" s="46"/>
      <c r="AH25" s="46"/>
      <c r="AI25" s="47"/>
      <c r="AJ25" s="6"/>
      <c r="AK25" s="149" t="s">
        <v>56</v>
      </c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1"/>
      <c r="AX25" s="6"/>
      <c r="AY25" s="6"/>
      <c r="AZ25" s="6"/>
      <c r="BA25" s="6"/>
      <c r="BB25" s="6"/>
      <c r="BC25" s="129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1"/>
      <c r="BT25" s="6"/>
      <c r="BU25" s="6"/>
      <c r="BV25" s="6"/>
      <c r="BW25" s="6"/>
      <c r="BX25" s="6"/>
      <c r="BY25" s="6"/>
      <c r="BZ25" s="6"/>
      <c r="CA25" s="6"/>
      <c r="CB25" s="6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5"/>
    </row>
    <row r="26" spans="1:109" ht="12" customHeight="1" thickBot="1" x14ac:dyDescent="0.25">
      <c r="A26" s="152" t="s">
        <v>57</v>
      </c>
      <c r="B26" s="153"/>
      <c r="C26" s="153"/>
      <c r="D26" s="153"/>
      <c r="E26" s="153"/>
      <c r="F26" s="154"/>
      <c r="G26" s="155">
        <v>706</v>
      </c>
      <c r="H26" s="155"/>
      <c r="I26" s="155"/>
      <c r="J26" s="155"/>
      <c r="K26" s="155"/>
      <c r="L26" s="155">
        <v>0</v>
      </c>
      <c r="M26" s="155"/>
      <c r="N26" s="155"/>
      <c r="O26" s="155"/>
      <c r="P26" s="156"/>
      <c r="Q26" s="4"/>
      <c r="R26" s="4"/>
      <c r="S26" s="157" t="s">
        <v>58</v>
      </c>
      <c r="T26" s="158"/>
      <c r="U26" s="158"/>
      <c r="V26" s="158"/>
      <c r="W26" s="158"/>
      <c r="X26" s="158"/>
      <c r="Y26" s="158"/>
      <c r="Z26" s="62"/>
      <c r="AA26" s="63"/>
      <c r="AB26" s="63"/>
      <c r="AC26" s="63"/>
      <c r="AD26" s="63"/>
      <c r="AE26" s="63"/>
      <c r="AF26" s="63"/>
      <c r="AG26" s="63"/>
      <c r="AH26" s="63"/>
      <c r="AI26" s="64"/>
      <c r="AJ26" s="6"/>
      <c r="AK26" s="159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1"/>
      <c r="AX26" s="6"/>
      <c r="AY26" s="6"/>
      <c r="AZ26" s="6"/>
      <c r="BA26" s="6"/>
      <c r="BB26" s="6"/>
      <c r="BC26" s="129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1"/>
      <c r="BT26" s="6"/>
      <c r="BU26" s="6"/>
      <c r="BV26" s="6"/>
      <c r="BW26" s="6"/>
      <c r="BX26" s="6"/>
      <c r="BY26" s="6"/>
      <c r="BZ26" s="6"/>
      <c r="CA26" s="6"/>
      <c r="CB26" s="6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5"/>
    </row>
    <row r="27" spans="1:109" ht="12" customHeight="1" x14ac:dyDescent="0.2">
      <c r="A27" s="55" t="s">
        <v>59</v>
      </c>
      <c r="B27" s="56"/>
      <c r="C27" s="56"/>
      <c r="D27" s="56"/>
      <c r="E27" s="56"/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4"/>
      <c r="R27" s="4"/>
      <c r="S27" s="60" t="s">
        <v>60</v>
      </c>
      <c r="T27" s="61"/>
      <c r="U27" s="61"/>
      <c r="V27" s="61"/>
      <c r="W27" s="61"/>
      <c r="X27" s="61"/>
      <c r="Y27" s="61"/>
      <c r="Z27" s="162"/>
      <c r="AA27" s="162"/>
      <c r="AB27" s="162"/>
      <c r="AC27" s="163" t="s">
        <v>61</v>
      </c>
      <c r="AD27" s="164"/>
      <c r="AE27" s="162"/>
      <c r="AF27" s="162"/>
      <c r="AG27" s="162"/>
      <c r="AH27" s="163" t="s">
        <v>62</v>
      </c>
      <c r="AI27" s="16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29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1"/>
      <c r="BT27" s="6"/>
      <c r="BU27" s="6"/>
      <c r="BV27" s="6"/>
      <c r="BW27" s="6"/>
      <c r="BX27" s="6"/>
      <c r="BY27" s="6"/>
      <c r="BZ27" s="6"/>
      <c r="CA27" s="6"/>
      <c r="CB27" s="6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5"/>
    </row>
    <row r="28" spans="1:109" ht="12" customHeight="1" thickBot="1" x14ac:dyDescent="0.25">
      <c r="A28" s="78" t="s">
        <v>63</v>
      </c>
      <c r="B28" s="79"/>
      <c r="C28" s="79"/>
      <c r="D28" s="79"/>
      <c r="E28" s="79"/>
      <c r="F28" s="80"/>
      <c r="G28" s="166"/>
      <c r="H28" s="167"/>
      <c r="I28" s="167"/>
      <c r="J28" s="168" t="s">
        <v>64</v>
      </c>
      <c r="K28" s="169"/>
      <c r="L28" s="166"/>
      <c r="M28" s="167"/>
      <c r="N28" s="167"/>
      <c r="O28" s="168" t="s">
        <v>64</v>
      </c>
      <c r="P28" s="170"/>
      <c r="Q28" s="4"/>
      <c r="R28" s="4"/>
      <c r="S28" s="60" t="s">
        <v>65</v>
      </c>
      <c r="T28" s="61"/>
      <c r="U28" s="61"/>
      <c r="V28" s="61"/>
      <c r="W28" s="61"/>
      <c r="X28" s="61"/>
      <c r="Y28" s="61"/>
      <c r="Z28" s="62"/>
      <c r="AA28" s="63"/>
      <c r="AB28" s="63"/>
      <c r="AC28" s="63"/>
      <c r="AD28" s="63"/>
      <c r="AE28" s="63"/>
      <c r="AF28" s="63"/>
      <c r="AG28" s="63"/>
      <c r="AH28" s="63"/>
      <c r="AI28" s="64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71"/>
      <c r="AW28" s="171"/>
      <c r="AX28" s="6"/>
      <c r="AY28" s="6"/>
      <c r="AZ28" s="6"/>
      <c r="BA28" s="6"/>
      <c r="BB28" s="6"/>
      <c r="BC28" s="129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1"/>
      <c r="BT28" s="6"/>
      <c r="BU28" s="6"/>
      <c r="BV28" s="6"/>
      <c r="BW28" s="6"/>
      <c r="BX28" s="6"/>
      <c r="BY28" s="6"/>
      <c r="BZ28" s="6"/>
      <c r="CA28" s="6"/>
      <c r="CB28" s="6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5"/>
    </row>
    <row r="29" spans="1:109" ht="12" customHeight="1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0" t="s">
        <v>66</v>
      </c>
      <c r="T29" s="61"/>
      <c r="U29" s="61"/>
      <c r="V29" s="61"/>
      <c r="W29" s="61"/>
      <c r="X29" s="61"/>
      <c r="Y29" s="61"/>
      <c r="Z29" s="162"/>
      <c r="AA29" s="162"/>
      <c r="AB29" s="162"/>
      <c r="AC29" s="163" t="s">
        <v>61</v>
      </c>
      <c r="AD29" s="164"/>
      <c r="AE29" s="162"/>
      <c r="AF29" s="162"/>
      <c r="AG29" s="162"/>
      <c r="AH29" s="163" t="s">
        <v>62</v>
      </c>
      <c r="AI29" s="16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129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1"/>
      <c r="BT29" s="6"/>
      <c r="BU29" s="6"/>
      <c r="BV29" s="6"/>
      <c r="BW29" s="6"/>
      <c r="BX29" s="6"/>
      <c r="BY29" s="6"/>
      <c r="BZ29" s="6"/>
      <c r="CA29" s="6"/>
      <c r="CB29" s="6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5"/>
    </row>
    <row r="30" spans="1:109" ht="12.75" thickBot="1" x14ac:dyDescent="0.25">
      <c r="A30" s="30" t="s">
        <v>67</v>
      </c>
      <c r="B30" s="31"/>
      <c r="C30" s="31"/>
      <c r="D30" s="31"/>
      <c r="E30" s="31"/>
      <c r="F30" s="139" t="s">
        <v>51</v>
      </c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"/>
      <c r="S30" s="60" t="s">
        <v>68</v>
      </c>
      <c r="T30" s="61"/>
      <c r="U30" s="61"/>
      <c r="V30" s="61"/>
      <c r="W30" s="61"/>
      <c r="X30" s="61"/>
      <c r="Y30" s="61"/>
      <c r="Z30" s="62"/>
      <c r="AA30" s="63"/>
      <c r="AB30" s="63"/>
      <c r="AC30" s="63"/>
      <c r="AD30" s="63"/>
      <c r="AE30" s="63"/>
      <c r="AF30" s="63"/>
      <c r="AG30" s="63"/>
      <c r="AH30" s="63"/>
      <c r="AI30" s="64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129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1"/>
      <c r="BT30" s="6"/>
      <c r="BU30" s="6"/>
      <c r="BV30" s="6"/>
      <c r="BW30" s="6"/>
      <c r="BX30" s="6"/>
      <c r="BY30" s="6"/>
      <c r="BZ30" s="6"/>
      <c r="CA30" s="6"/>
      <c r="CB30" s="6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5"/>
    </row>
    <row r="31" spans="1:109" ht="12" customHeight="1" thickTop="1" x14ac:dyDescent="0.2">
      <c r="A31" s="113" t="s">
        <v>9</v>
      </c>
      <c r="B31" s="114"/>
      <c r="C31" s="114"/>
      <c r="D31" s="114"/>
      <c r="E31" s="114"/>
      <c r="F31" s="114"/>
      <c r="G31" s="114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"/>
      <c r="S31" s="60" t="s">
        <v>69</v>
      </c>
      <c r="T31" s="61"/>
      <c r="U31" s="61"/>
      <c r="V31" s="61"/>
      <c r="W31" s="61"/>
      <c r="X31" s="61"/>
      <c r="Y31" s="61"/>
      <c r="Z31" s="174"/>
      <c r="AA31" s="175"/>
      <c r="AB31" s="175"/>
      <c r="AC31" s="175"/>
      <c r="AD31" s="85" t="s">
        <v>70</v>
      </c>
      <c r="AE31" s="85"/>
      <c r="AF31" s="176"/>
      <c r="AG31" s="176"/>
      <c r="AH31" s="176"/>
      <c r="AI31" s="177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129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1"/>
      <c r="BT31" s="6"/>
      <c r="BU31" s="6"/>
      <c r="BV31" s="6"/>
      <c r="BW31" s="6"/>
      <c r="BX31" s="6"/>
      <c r="BY31" s="6"/>
      <c r="BZ31" s="6"/>
      <c r="CA31" s="6"/>
      <c r="CB31" s="6"/>
      <c r="CC31" s="74"/>
      <c r="CD31" s="74"/>
      <c r="CE31" s="74"/>
      <c r="CF31" s="74"/>
      <c r="CG31" s="74"/>
    </row>
    <row r="32" spans="1:109" ht="12" customHeight="1" thickBot="1" x14ac:dyDescent="0.25">
      <c r="A32" s="60" t="s">
        <v>71</v>
      </c>
      <c r="B32" s="61"/>
      <c r="C32" s="61"/>
      <c r="D32" s="61"/>
      <c r="E32" s="61"/>
      <c r="F32" s="61"/>
      <c r="G32" s="61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4"/>
      <c r="S32" s="93" t="s">
        <v>72</v>
      </c>
      <c r="T32" s="94"/>
      <c r="U32" s="94"/>
      <c r="V32" s="94"/>
      <c r="W32" s="94"/>
      <c r="X32" s="94"/>
      <c r="Y32" s="94"/>
      <c r="Z32" s="178"/>
      <c r="AA32" s="179"/>
      <c r="AB32" s="179"/>
      <c r="AC32" s="179"/>
      <c r="AD32" s="179"/>
      <c r="AE32" s="180" t="s">
        <v>73</v>
      </c>
      <c r="AF32" s="180"/>
      <c r="AG32" s="180"/>
      <c r="AH32" s="180"/>
      <c r="AI32" s="181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129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1"/>
      <c r="BT32" s="6"/>
      <c r="BU32" s="6"/>
      <c r="BV32" s="6"/>
      <c r="BW32" s="6"/>
      <c r="BX32" s="6"/>
      <c r="BY32" s="6"/>
      <c r="BZ32" s="6"/>
      <c r="CA32" s="6"/>
      <c r="CB32" s="6"/>
      <c r="CC32" s="74"/>
      <c r="CD32" s="74"/>
      <c r="CE32" s="74"/>
      <c r="CF32" s="74"/>
      <c r="CG32" s="74"/>
    </row>
    <row r="33" spans="1:85" ht="12" customHeight="1" thickBot="1" x14ac:dyDescent="0.25">
      <c r="A33" s="55" t="s">
        <v>74</v>
      </c>
      <c r="B33" s="56"/>
      <c r="C33" s="56"/>
      <c r="D33" s="56"/>
      <c r="E33" s="56"/>
      <c r="F33" s="56"/>
      <c r="G33" s="57"/>
      <c r="H33" s="122"/>
      <c r="I33" s="122"/>
      <c r="J33" s="122"/>
      <c r="K33" s="122"/>
      <c r="L33" s="122"/>
      <c r="M33" s="122"/>
      <c r="N33" s="122"/>
      <c r="O33" s="122"/>
      <c r="P33" s="122"/>
      <c r="Q33" s="1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6"/>
      <c r="AK33" s="183" t="s">
        <v>75</v>
      </c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6"/>
      <c r="AX33" s="6"/>
      <c r="AY33" s="6"/>
      <c r="AZ33" s="6"/>
      <c r="BA33" s="6"/>
      <c r="BB33" s="6"/>
      <c r="BC33" s="129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1"/>
      <c r="BT33" s="6"/>
      <c r="BU33" s="6"/>
      <c r="BV33" s="6"/>
      <c r="BW33" s="6"/>
      <c r="BX33" s="6"/>
      <c r="BY33" s="6"/>
      <c r="BZ33" s="6"/>
      <c r="CA33" s="6"/>
      <c r="CB33" s="6"/>
      <c r="CC33" s="74"/>
      <c r="CD33" s="74"/>
      <c r="CE33" s="74"/>
      <c r="CF33" s="74"/>
      <c r="CG33" s="74"/>
    </row>
    <row r="34" spans="1:85" ht="15.6" customHeight="1" thickTop="1" thickBot="1" x14ac:dyDescent="0.25">
      <c r="A34" s="60" t="s">
        <v>76</v>
      </c>
      <c r="B34" s="61"/>
      <c r="C34" s="61"/>
      <c r="D34" s="61"/>
      <c r="E34" s="61"/>
      <c r="F34" s="61"/>
      <c r="G34" s="61"/>
      <c r="H34" s="186"/>
      <c r="I34" s="187"/>
      <c r="J34" s="187"/>
      <c r="K34" s="187"/>
      <c r="L34" s="187"/>
      <c r="M34" s="187"/>
      <c r="N34" s="187"/>
      <c r="O34" s="187"/>
      <c r="P34" s="187"/>
      <c r="Q34" s="188"/>
      <c r="R34" s="4"/>
      <c r="S34" s="4"/>
      <c r="T34" s="4"/>
      <c r="U34" s="4"/>
      <c r="V34" s="4"/>
      <c r="W34" s="4"/>
      <c r="X34" s="4"/>
      <c r="Y34" s="4"/>
      <c r="Z34" s="189" t="s">
        <v>77</v>
      </c>
      <c r="AA34" s="190"/>
      <c r="AB34" s="190"/>
      <c r="AC34" s="190"/>
      <c r="AD34" s="190"/>
      <c r="AE34" s="190"/>
      <c r="AF34" s="190"/>
      <c r="AG34" s="190"/>
      <c r="AH34" s="190"/>
      <c r="AI34" s="191"/>
      <c r="AJ34" s="6"/>
      <c r="AK34" s="192" t="str">
        <f>IF(AF35&lt;&gt;"",IF(AF35&gt;=#REF!*1.2,"Actual DP setpoint exceeds Design + 20% by "&amp;AF35-#REF!*1.2&amp;" in. w.c. If higher DP is correct create a write-up for Remarks of why.",""),"")</f>
        <v/>
      </c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4"/>
      <c r="AW34" s="6"/>
      <c r="AX34" s="6"/>
      <c r="AY34" s="6"/>
      <c r="AZ34" s="6"/>
      <c r="BA34" s="6"/>
      <c r="BB34" s="6"/>
      <c r="BC34" s="129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1"/>
      <c r="BT34" s="6"/>
      <c r="BU34" s="6"/>
      <c r="BV34" s="6"/>
      <c r="BW34" s="6"/>
      <c r="BX34" s="6"/>
      <c r="BY34" s="6"/>
      <c r="BZ34" s="6"/>
      <c r="CA34" s="6"/>
      <c r="CB34" s="6"/>
    </row>
    <row r="35" spans="1:85" ht="12.75" customHeight="1" thickBot="1" x14ac:dyDescent="0.25">
      <c r="A35" s="195"/>
      <c r="B35" s="196"/>
      <c r="C35" s="196"/>
      <c r="D35" s="196"/>
      <c r="E35" s="196"/>
      <c r="F35" s="196"/>
      <c r="G35" s="196"/>
      <c r="H35" s="197" t="s">
        <v>43</v>
      </c>
      <c r="I35" s="197"/>
      <c r="J35" s="197"/>
      <c r="K35" s="197"/>
      <c r="L35" s="197"/>
      <c r="M35" s="197" t="s">
        <v>45</v>
      </c>
      <c r="N35" s="197"/>
      <c r="O35" s="197"/>
      <c r="P35" s="197"/>
      <c r="Q35" s="198"/>
      <c r="R35" s="4"/>
      <c r="S35" s="4"/>
      <c r="T35" s="4"/>
      <c r="U35" s="4"/>
      <c r="V35" s="4"/>
      <c r="W35" s="4"/>
      <c r="X35" s="4"/>
      <c r="Y35" s="4"/>
      <c r="Z35" s="199" t="s">
        <v>78</v>
      </c>
      <c r="AA35" s="200"/>
      <c r="AB35" s="200"/>
      <c r="AC35" s="200"/>
      <c r="AD35" s="200"/>
      <c r="AE35" s="201"/>
      <c r="AF35" s="202"/>
      <c r="AG35" s="203"/>
      <c r="AH35" s="204" t="s">
        <v>28</v>
      </c>
      <c r="AI35" s="205"/>
      <c r="AJ35" s="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8"/>
      <c r="AW35" s="6"/>
      <c r="AX35" s="6"/>
      <c r="AY35" s="6"/>
      <c r="AZ35" s="6"/>
      <c r="BA35" s="6"/>
      <c r="BB35" s="6"/>
      <c r="BC35" s="209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1"/>
      <c r="BT35" s="6"/>
      <c r="BU35" s="6"/>
      <c r="BV35" s="6"/>
      <c r="BW35" s="6"/>
      <c r="BX35" s="6"/>
      <c r="BY35" s="6"/>
      <c r="BZ35" s="6"/>
      <c r="CA35" s="6"/>
      <c r="CB35" s="6"/>
    </row>
    <row r="36" spans="1:85" ht="12.75" customHeight="1" thickTop="1" thickBot="1" x14ac:dyDescent="0.25">
      <c r="A36" s="113" t="s">
        <v>38</v>
      </c>
      <c r="B36" s="114"/>
      <c r="C36" s="114"/>
      <c r="D36" s="114"/>
      <c r="E36" s="114"/>
      <c r="F36" s="114"/>
      <c r="G36" s="114"/>
      <c r="H36" s="40"/>
      <c r="I36" s="40"/>
      <c r="J36" s="40"/>
      <c r="K36" s="40"/>
      <c r="L36" s="40"/>
      <c r="M36" s="212"/>
      <c r="N36" s="40"/>
      <c r="O36" s="40"/>
      <c r="P36" s="40"/>
      <c r="Q36" s="41"/>
      <c r="R36" s="4"/>
      <c r="S36" s="4"/>
      <c r="T36" s="4"/>
      <c r="U36" s="4"/>
      <c r="V36" s="4"/>
      <c r="W36" s="4"/>
      <c r="X36" s="4"/>
      <c r="Y36" s="4"/>
      <c r="Z36" s="213" t="s">
        <v>79</v>
      </c>
      <c r="AA36" s="214"/>
      <c r="AB36" s="214"/>
      <c r="AC36" s="214"/>
      <c r="AD36" s="214"/>
      <c r="AE36" s="215"/>
      <c r="AF36" s="216"/>
      <c r="AG36" s="217"/>
      <c r="AH36" s="218" t="s">
        <v>28</v>
      </c>
      <c r="AI36" s="219"/>
      <c r="AJ36" s="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8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5" ht="12" customHeight="1" thickBot="1" x14ac:dyDescent="0.25">
      <c r="A37" s="60" t="s">
        <v>80</v>
      </c>
      <c r="B37" s="61"/>
      <c r="C37" s="61"/>
      <c r="D37" s="61"/>
      <c r="E37" s="61"/>
      <c r="F37" s="61"/>
      <c r="G37" s="61"/>
      <c r="H37" s="220"/>
      <c r="I37" s="220"/>
      <c r="J37" s="220"/>
      <c r="K37" s="220"/>
      <c r="L37" s="220"/>
      <c r="M37" s="221" t="s">
        <v>81</v>
      </c>
      <c r="N37" s="222"/>
      <c r="O37" s="222"/>
      <c r="P37" s="222"/>
      <c r="Q37" s="223"/>
      <c r="R37" s="4"/>
      <c r="S37" s="4"/>
      <c r="T37" s="4"/>
      <c r="U37" s="4"/>
      <c r="V37" s="4"/>
      <c r="W37" s="4"/>
      <c r="X37" s="4"/>
      <c r="Y37" s="4"/>
      <c r="Z37" s="224"/>
      <c r="AA37" s="224"/>
      <c r="AB37" s="224"/>
      <c r="AC37" s="224"/>
      <c r="AD37" s="224"/>
      <c r="AE37" s="224"/>
      <c r="AF37" s="225"/>
      <c r="AG37" s="225"/>
      <c r="AH37" s="226"/>
      <c r="AI37" s="226"/>
      <c r="AJ37" s="6"/>
      <c r="AK37" s="227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9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5" ht="12.75" thickBot="1" x14ac:dyDescent="0.25">
      <c r="A38" s="60" t="s">
        <v>82</v>
      </c>
      <c r="B38" s="61"/>
      <c r="C38" s="61"/>
      <c r="D38" s="61"/>
      <c r="E38" s="61"/>
      <c r="F38" s="61"/>
      <c r="G38" s="61"/>
      <c r="H38" s="221" t="s">
        <v>81</v>
      </c>
      <c r="I38" s="222"/>
      <c r="J38" s="222"/>
      <c r="K38" s="222"/>
      <c r="L38" s="222"/>
      <c r="M38" s="222" t="str">
        <f>IF(H34&lt;&gt;"---",IF(H37*H34&lt;&gt;0,H37*H34, ""),"---")</f>
        <v/>
      </c>
      <c r="N38" s="222"/>
      <c r="O38" s="222"/>
      <c r="P38" s="222"/>
      <c r="Q38" s="2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5" ht="12" customHeight="1" thickBot="1" x14ac:dyDescent="0.25">
      <c r="A39" s="60" t="s">
        <v>83</v>
      </c>
      <c r="B39" s="61"/>
      <c r="C39" s="61"/>
      <c r="D39" s="61"/>
      <c r="E39" s="61"/>
      <c r="F39" s="61"/>
      <c r="G39" s="61"/>
      <c r="H39" s="221" t="s">
        <v>81</v>
      </c>
      <c r="I39" s="222"/>
      <c r="J39" s="222"/>
      <c r="K39" s="222"/>
      <c r="L39" s="222"/>
      <c r="M39" s="222" t="str">
        <f>IF(AT18="Single Phase",AN13,IF(AT18="Three Phase",IF(MOD(AN13,1)=0,AN13&amp;".0",AN13)&amp;", "&amp;IF(MOD(AN14,1)=0,AN14&amp;".0",AN14)&amp;", "&amp;IF(MOD(AN15,1)=0,AN15&amp;".0",AN15),""))</f>
        <v/>
      </c>
      <c r="N39" s="222"/>
      <c r="O39" s="222"/>
      <c r="P39" s="222"/>
      <c r="Q39" s="223"/>
      <c r="R39" s="4"/>
      <c r="S39" s="4"/>
      <c r="T39" s="4"/>
      <c r="U39" s="4"/>
      <c r="V39" s="4"/>
      <c r="W39" s="4"/>
      <c r="X39" s="230" t="s">
        <v>84</v>
      </c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2"/>
      <c r="AJ39" s="6"/>
      <c r="AK39" s="233" t="s">
        <v>85</v>
      </c>
      <c r="AL39" s="234"/>
      <c r="AM39" s="234"/>
      <c r="AN39" s="234"/>
      <c r="AO39" s="234"/>
      <c r="AP39" s="234"/>
      <c r="AQ39" s="234"/>
      <c r="AR39" s="234"/>
      <c r="AS39" s="235"/>
      <c r="AT39" s="6"/>
      <c r="AU39" s="236" t="s">
        <v>86</v>
      </c>
      <c r="AV39" s="237"/>
      <c r="AW39" s="237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9"/>
      <c r="CB39" s="6"/>
    </row>
    <row r="40" spans="1:85" ht="12.6" customHeight="1" thickTop="1" thickBot="1" x14ac:dyDescent="0.25">
      <c r="A40" s="93" t="s">
        <v>12</v>
      </c>
      <c r="B40" s="94"/>
      <c r="C40" s="94"/>
      <c r="D40" s="94"/>
      <c r="E40" s="94"/>
      <c r="F40" s="94"/>
      <c r="G40" s="94"/>
      <c r="H40" s="81"/>
      <c r="I40" s="81"/>
      <c r="J40" s="81"/>
      <c r="K40" s="81"/>
      <c r="L40" s="81"/>
      <c r="M40" s="240" t="str">
        <f>IF(AT18="Single Phase",AQ13,IF(AT18="Three Phase",AQ13 &amp;", "&amp; AQ14 &amp; ", " &amp; AQ15,""))</f>
        <v/>
      </c>
      <c r="N40" s="241"/>
      <c r="O40" s="241"/>
      <c r="P40" s="241"/>
      <c r="Q40" s="242"/>
      <c r="R40" s="4"/>
      <c r="S40" s="4"/>
      <c r="T40" s="4"/>
      <c r="U40" s="4"/>
      <c r="V40" s="4"/>
      <c r="W40" s="4"/>
      <c r="X40" s="243"/>
      <c r="Y40" s="244"/>
      <c r="Z40" s="244"/>
      <c r="AA40" s="244"/>
      <c r="AB40" s="244"/>
      <c r="AC40" s="244"/>
      <c r="AD40" s="244"/>
      <c r="AE40" s="245"/>
      <c r="AF40" s="246"/>
      <c r="AG40" s="247"/>
      <c r="AH40" s="248"/>
      <c r="AI40" s="249"/>
      <c r="AJ40" s="6"/>
      <c r="AK40" s="250"/>
      <c r="AL40" s="251"/>
      <c r="AM40" s="251"/>
      <c r="AN40" s="251"/>
      <c r="AO40" s="251"/>
      <c r="AP40" s="251"/>
      <c r="AQ40" s="251"/>
      <c r="AR40" s="251"/>
      <c r="AS40" s="252"/>
      <c r="AT40" s="6"/>
      <c r="AU40" s="11"/>
      <c r="AV40" s="13"/>
      <c r="AW40" s="253">
        <v>1</v>
      </c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54"/>
      <c r="CB40" s="6"/>
    </row>
    <row r="41" spans="1:85" ht="12" customHeight="1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6"/>
      <c r="AK41" s="255" t="s">
        <v>87</v>
      </c>
      <c r="AL41" s="256"/>
      <c r="AM41" s="257"/>
      <c r="AN41" s="258"/>
      <c r="AO41" s="258"/>
      <c r="AP41" s="258"/>
      <c r="AQ41" s="258"/>
      <c r="AR41" s="258"/>
      <c r="AS41" s="259"/>
      <c r="AT41" s="6"/>
      <c r="AU41" s="260"/>
      <c r="AV41" s="261"/>
      <c r="AW41" s="262">
        <v>2</v>
      </c>
      <c r="AX41" s="253"/>
      <c r="AY41" s="126" t="s">
        <v>88</v>
      </c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263"/>
      <c r="CB41" s="6"/>
    </row>
    <row r="42" spans="1:85" ht="12" customHeight="1" thickBot="1" x14ac:dyDescent="0.25">
      <c r="A42" s="30" t="s">
        <v>89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/>
      <c r="AJ42" s="6"/>
      <c r="AK42" s="264" t="s">
        <v>90</v>
      </c>
      <c r="AL42" s="51"/>
      <c r="AM42" s="265"/>
      <c r="AN42" s="265"/>
      <c r="AO42" s="265"/>
      <c r="AP42" s="265"/>
      <c r="AQ42" s="265"/>
      <c r="AR42" s="265"/>
      <c r="AS42" s="266"/>
      <c r="AT42" s="6"/>
      <c r="AU42" s="260"/>
      <c r="AV42" s="261"/>
      <c r="AW42" s="262">
        <v>3</v>
      </c>
      <c r="AX42" s="262"/>
      <c r="AY42" s="66" t="s">
        <v>91</v>
      </c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267"/>
      <c r="CB42" s="6"/>
    </row>
    <row r="43" spans="1:85" ht="12" customHeight="1" thickTop="1" x14ac:dyDescent="0.2">
      <c r="A43" s="268" t="s">
        <v>92</v>
      </c>
      <c r="B43" s="269"/>
      <c r="C43" s="270"/>
      <c r="D43" s="271" t="str">
        <f>IF(AM41&lt;&gt;"","A","")</f>
        <v/>
      </c>
      <c r="E43" s="272"/>
      <c r="F43" s="273" t="str">
        <f>IF(AM41&lt;&gt;"",AM41,"")</f>
        <v/>
      </c>
      <c r="G43" s="274" t="str">
        <f>IF(AM41&lt;&gt;"","B","")</f>
        <v/>
      </c>
      <c r="H43" s="275"/>
      <c r="I43" s="276" t="str">
        <f>IF(AM42&lt;&gt;"",AM42,"")</f>
        <v/>
      </c>
      <c r="J43" s="274" t="str">
        <f>IF(AM42&lt;&gt;"","C","")</f>
        <v/>
      </c>
      <c r="K43" s="275"/>
      <c r="L43" s="276" t="str">
        <f>IF(AM43&lt;&gt;"",AM43,"")</f>
        <v/>
      </c>
      <c r="M43" s="274" t="str">
        <f>IF(AM43&lt;&gt;"","D","")</f>
        <v/>
      </c>
      <c r="N43" s="275"/>
      <c r="O43" s="276" t="str">
        <f>IF(AM44&lt;&gt;"",AM44,"")</f>
        <v/>
      </c>
      <c r="P43" s="274" t="str">
        <f>IF(AM44&lt;&gt;"","E","")</f>
        <v/>
      </c>
      <c r="Q43" s="275"/>
      <c r="R43" s="276" t="str">
        <f>IF(AM45&lt;&gt;"",AM45,"")</f>
        <v/>
      </c>
      <c r="S43" s="274" t="str">
        <f>IF(AM45&lt;&gt;"","F","")</f>
        <v/>
      </c>
      <c r="T43" s="275"/>
      <c r="U43" s="276" t="str">
        <f>IF(AM46&lt;&gt;"",AM46,"")</f>
        <v/>
      </c>
      <c r="V43" s="274" t="str">
        <f>IF(AM46&lt;&gt;"","G","")</f>
        <v/>
      </c>
      <c r="W43" s="275"/>
      <c r="X43" s="276" t="str">
        <f>IF(AM47&lt;&gt;"",AM47,"")</f>
        <v/>
      </c>
      <c r="Y43" s="274" t="str">
        <f>IF(AM47&lt;&gt;"","H","")</f>
        <v/>
      </c>
      <c r="Z43" s="275"/>
      <c r="AA43" s="276" t="str">
        <f>IF(AM48&lt;&gt;"",AM48,"")</f>
        <v/>
      </c>
      <c r="AB43" s="274" t="str">
        <f>IF(AM48&lt;&gt;"","I","")</f>
        <v/>
      </c>
      <c r="AC43" s="275"/>
      <c r="AD43" s="276" t="str">
        <f>IF(AM49&lt;&gt;"",AM49,"")</f>
        <v/>
      </c>
      <c r="AE43" s="274" t="str">
        <f>IF(AM49&lt;&gt;"","J","")</f>
        <v/>
      </c>
      <c r="AF43" s="275"/>
      <c r="AG43" s="273" t="str">
        <f>IF(AM50&lt;&gt;"",AM50,"")</f>
        <v/>
      </c>
      <c r="AH43" s="274" t="str">
        <f>IF(AM50&lt;&gt;"","K","")</f>
        <v/>
      </c>
      <c r="AI43" s="277"/>
      <c r="AJ43" s="6"/>
      <c r="AK43" s="264" t="s">
        <v>93</v>
      </c>
      <c r="AL43" s="51"/>
      <c r="AM43" s="265"/>
      <c r="AN43" s="265"/>
      <c r="AO43" s="265"/>
      <c r="AP43" s="265"/>
      <c r="AQ43" s="265"/>
      <c r="AR43" s="265"/>
      <c r="AS43" s="266"/>
      <c r="AT43" s="6"/>
      <c r="AU43" s="260"/>
      <c r="AV43" s="261"/>
      <c r="AW43" s="262">
        <v>4</v>
      </c>
      <c r="AX43" s="262"/>
      <c r="AY43" s="66" t="s">
        <v>94</v>
      </c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267"/>
      <c r="CB43" s="6"/>
    </row>
    <row r="44" spans="1:85" ht="12" customHeight="1" x14ac:dyDescent="0.2">
      <c r="A44" s="278"/>
      <c r="B44" s="279"/>
      <c r="C44" s="279"/>
      <c r="D44" s="280"/>
      <c r="E44" s="281"/>
      <c r="F44" s="276"/>
      <c r="G44" s="280"/>
      <c r="H44" s="281"/>
      <c r="I44" s="276"/>
      <c r="J44" s="280"/>
      <c r="K44" s="281"/>
      <c r="L44" s="276"/>
      <c r="M44" s="280"/>
      <c r="N44" s="281"/>
      <c r="O44" s="276"/>
      <c r="P44" s="280"/>
      <c r="Q44" s="281"/>
      <c r="R44" s="276"/>
      <c r="S44" s="280"/>
      <c r="T44" s="281"/>
      <c r="U44" s="276"/>
      <c r="V44" s="280"/>
      <c r="W44" s="281"/>
      <c r="X44" s="276"/>
      <c r="Y44" s="280"/>
      <c r="Z44" s="281"/>
      <c r="AA44" s="276"/>
      <c r="AB44" s="280"/>
      <c r="AC44" s="281"/>
      <c r="AD44" s="276"/>
      <c r="AE44" s="280"/>
      <c r="AF44" s="281"/>
      <c r="AG44" s="276"/>
      <c r="AH44" s="280"/>
      <c r="AI44" s="282"/>
      <c r="AJ44" s="6"/>
      <c r="AK44" s="264" t="s">
        <v>95</v>
      </c>
      <c r="AL44" s="51"/>
      <c r="AM44" s="265"/>
      <c r="AN44" s="265"/>
      <c r="AO44" s="265"/>
      <c r="AP44" s="265"/>
      <c r="AQ44" s="265"/>
      <c r="AR44" s="265"/>
      <c r="AS44" s="266"/>
      <c r="AT44" s="6"/>
      <c r="AU44" s="260"/>
      <c r="AV44" s="261"/>
      <c r="AW44" s="262">
        <v>5</v>
      </c>
      <c r="AX44" s="262"/>
      <c r="AY44" s="66" t="s">
        <v>96</v>
      </c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267"/>
      <c r="CB44" s="6"/>
    </row>
    <row r="45" spans="1:85" ht="12" customHeight="1" x14ac:dyDescent="0.2">
      <c r="A45" s="278"/>
      <c r="B45" s="279"/>
      <c r="C45" s="279"/>
      <c r="D45" s="280"/>
      <c r="E45" s="281"/>
      <c r="F45" s="276"/>
      <c r="G45" s="280"/>
      <c r="H45" s="281"/>
      <c r="I45" s="276"/>
      <c r="J45" s="280"/>
      <c r="K45" s="281"/>
      <c r="L45" s="276"/>
      <c r="M45" s="280"/>
      <c r="N45" s="281"/>
      <c r="O45" s="276"/>
      <c r="P45" s="280"/>
      <c r="Q45" s="281"/>
      <c r="R45" s="276"/>
      <c r="S45" s="280"/>
      <c r="T45" s="281"/>
      <c r="U45" s="276"/>
      <c r="V45" s="280"/>
      <c r="W45" s="281"/>
      <c r="X45" s="276"/>
      <c r="Y45" s="280"/>
      <c r="Z45" s="281"/>
      <c r="AA45" s="276"/>
      <c r="AB45" s="280"/>
      <c r="AC45" s="281"/>
      <c r="AD45" s="276"/>
      <c r="AE45" s="280"/>
      <c r="AF45" s="281"/>
      <c r="AG45" s="276"/>
      <c r="AH45" s="280"/>
      <c r="AI45" s="282"/>
      <c r="AJ45" s="6"/>
      <c r="AK45" s="264" t="s">
        <v>97</v>
      </c>
      <c r="AL45" s="51"/>
      <c r="AM45" s="265"/>
      <c r="AN45" s="265"/>
      <c r="AO45" s="265"/>
      <c r="AP45" s="265"/>
      <c r="AQ45" s="265"/>
      <c r="AR45" s="265"/>
      <c r="AS45" s="266"/>
      <c r="AT45" s="6"/>
      <c r="AU45" s="260"/>
      <c r="AV45" s="261"/>
      <c r="AW45" s="262">
        <v>6</v>
      </c>
      <c r="AX45" s="262"/>
      <c r="AY45" s="66" t="s">
        <v>98</v>
      </c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267"/>
      <c r="CB45" s="6"/>
    </row>
    <row r="46" spans="1:85" ht="12" customHeight="1" x14ac:dyDescent="0.2">
      <c r="A46" s="278"/>
      <c r="B46" s="279"/>
      <c r="C46" s="279"/>
      <c r="D46" s="280"/>
      <c r="E46" s="281"/>
      <c r="F46" s="276"/>
      <c r="G46" s="280"/>
      <c r="H46" s="281"/>
      <c r="I46" s="276"/>
      <c r="J46" s="280"/>
      <c r="K46" s="281"/>
      <c r="L46" s="276"/>
      <c r="M46" s="280"/>
      <c r="N46" s="281"/>
      <c r="O46" s="276"/>
      <c r="P46" s="280"/>
      <c r="Q46" s="281"/>
      <c r="R46" s="276"/>
      <c r="S46" s="280"/>
      <c r="T46" s="281"/>
      <c r="U46" s="276"/>
      <c r="V46" s="280"/>
      <c r="W46" s="281"/>
      <c r="X46" s="276"/>
      <c r="Y46" s="280"/>
      <c r="Z46" s="281"/>
      <c r="AA46" s="276"/>
      <c r="AB46" s="280"/>
      <c r="AC46" s="281"/>
      <c r="AD46" s="276"/>
      <c r="AE46" s="280"/>
      <c r="AF46" s="281"/>
      <c r="AG46" s="276"/>
      <c r="AH46" s="280"/>
      <c r="AI46" s="282"/>
      <c r="AJ46" s="6"/>
      <c r="AK46" s="264" t="s">
        <v>99</v>
      </c>
      <c r="AL46" s="51"/>
      <c r="AM46" s="265"/>
      <c r="AN46" s="265"/>
      <c r="AO46" s="265"/>
      <c r="AP46" s="265"/>
      <c r="AQ46" s="265"/>
      <c r="AR46" s="265"/>
      <c r="AS46" s="266"/>
      <c r="AT46" s="6"/>
      <c r="AU46" s="260"/>
      <c r="AV46" s="261"/>
      <c r="AW46" s="262">
        <v>7</v>
      </c>
      <c r="AX46" s="262"/>
      <c r="AY46" s="66" t="s">
        <v>100</v>
      </c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267"/>
      <c r="CB46" s="6"/>
    </row>
    <row r="47" spans="1:85" ht="12" customHeight="1" thickBot="1" x14ac:dyDescent="0.25">
      <c r="A47" s="283" t="s">
        <v>101</v>
      </c>
      <c r="B47" s="284"/>
      <c r="C47" s="285"/>
      <c r="D47" s="286"/>
      <c r="E47" s="287"/>
      <c r="F47" s="288"/>
      <c r="G47" s="286"/>
      <c r="H47" s="287"/>
      <c r="I47" s="288"/>
      <c r="J47" s="286"/>
      <c r="K47" s="287"/>
      <c r="L47" s="288"/>
      <c r="M47" s="286"/>
      <c r="N47" s="287"/>
      <c r="O47" s="288"/>
      <c r="P47" s="286"/>
      <c r="Q47" s="287"/>
      <c r="R47" s="288"/>
      <c r="S47" s="286"/>
      <c r="T47" s="287"/>
      <c r="U47" s="288"/>
      <c r="V47" s="286"/>
      <c r="W47" s="287"/>
      <c r="X47" s="288"/>
      <c r="Y47" s="286"/>
      <c r="Z47" s="287"/>
      <c r="AA47" s="288"/>
      <c r="AB47" s="286"/>
      <c r="AC47" s="287"/>
      <c r="AD47" s="288"/>
      <c r="AE47" s="286"/>
      <c r="AF47" s="287"/>
      <c r="AG47" s="288"/>
      <c r="AH47" s="286"/>
      <c r="AI47" s="289"/>
      <c r="AJ47" s="6"/>
      <c r="AK47" s="264" t="s">
        <v>102</v>
      </c>
      <c r="AL47" s="51"/>
      <c r="AM47" s="265"/>
      <c r="AN47" s="265"/>
      <c r="AO47" s="265"/>
      <c r="AP47" s="265"/>
      <c r="AQ47" s="265"/>
      <c r="AR47" s="265"/>
      <c r="AS47" s="266"/>
      <c r="AT47" s="6"/>
      <c r="AU47" s="260"/>
      <c r="AV47" s="261"/>
      <c r="AW47" s="262">
        <v>8</v>
      </c>
      <c r="AX47" s="262"/>
      <c r="AY47" s="66" t="s">
        <v>103</v>
      </c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267"/>
      <c r="CB47" s="6"/>
    </row>
    <row r="48" spans="1:85" ht="12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290"/>
      <c r="K48" s="290"/>
      <c r="L48" s="290"/>
      <c r="M48" s="279"/>
      <c r="N48" s="279"/>
      <c r="O48" s="291"/>
      <c r="P48" s="291"/>
      <c r="Q48" s="291"/>
      <c r="R48" s="291"/>
      <c r="S48" s="291"/>
      <c r="T48" s="291"/>
      <c r="U48" s="291"/>
      <c r="V48" s="291"/>
      <c r="W48" s="292"/>
      <c r="X48" s="292"/>
      <c r="Y48" s="292"/>
      <c r="Z48" s="292"/>
      <c r="AA48" s="292"/>
      <c r="AB48" s="292"/>
      <c r="AC48" s="290"/>
      <c r="AD48" s="290"/>
      <c r="AE48" s="290"/>
      <c r="AF48" s="290"/>
      <c r="AG48" s="290"/>
      <c r="AH48" s="290"/>
      <c r="AI48" s="290"/>
      <c r="AJ48" s="6"/>
      <c r="AK48" s="264" t="s">
        <v>104</v>
      </c>
      <c r="AL48" s="51"/>
      <c r="AM48" s="265"/>
      <c r="AN48" s="265"/>
      <c r="AO48" s="265"/>
      <c r="AP48" s="265"/>
      <c r="AQ48" s="265"/>
      <c r="AR48" s="265"/>
      <c r="AS48" s="266"/>
      <c r="AT48" s="6"/>
      <c r="AU48" s="260"/>
      <c r="AV48" s="261"/>
      <c r="AW48" s="262">
        <v>9</v>
      </c>
      <c r="AX48" s="262"/>
      <c r="AY48" s="66" t="s">
        <v>105</v>
      </c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267"/>
      <c r="CB48" s="6"/>
    </row>
    <row r="49" spans="1:80" ht="12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290"/>
      <c r="K49" s="290"/>
      <c r="L49" s="290"/>
      <c r="M49" s="279"/>
      <c r="N49" s="279"/>
      <c r="O49" s="291"/>
      <c r="P49" s="291"/>
      <c r="Q49" s="291"/>
      <c r="R49" s="291"/>
      <c r="S49" s="291"/>
      <c r="T49" s="291"/>
      <c r="U49" s="291"/>
      <c r="V49" s="291"/>
      <c r="W49" s="292"/>
      <c r="X49" s="292"/>
      <c r="Y49" s="292"/>
      <c r="Z49" s="292"/>
      <c r="AA49" s="292"/>
      <c r="AB49" s="292"/>
      <c r="AC49" s="290"/>
      <c r="AD49" s="290"/>
      <c r="AE49" s="290"/>
      <c r="AF49" s="290"/>
      <c r="AG49" s="290"/>
      <c r="AH49" s="290"/>
      <c r="AI49" s="290"/>
      <c r="AJ49" s="6"/>
      <c r="AK49" s="264" t="s">
        <v>106</v>
      </c>
      <c r="AL49" s="51"/>
      <c r="AM49" s="265"/>
      <c r="AN49" s="265"/>
      <c r="AO49" s="265"/>
      <c r="AP49" s="265"/>
      <c r="AQ49" s="265"/>
      <c r="AR49" s="265"/>
      <c r="AS49" s="266"/>
      <c r="AT49" s="6"/>
      <c r="AU49" s="260"/>
      <c r="AV49" s="261"/>
      <c r="AW49" s="262">
        <v>10</v>
      </c>
      <c r="AX49" s="262"/>
      <c r="AY49" s="66" t="s">
        <v>107</v>
      </c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267"/>
      <c r="CB49" s="6"/>
    </row>
    <row r="50" spans="1:80" ht="12" customHeight="1" thickBot="1" x14ac:dyDescent="0.25">
      <c r="A50" s="4"/>
      <c r="B50" s="4" t="s">
        <v>108</v>
      </c>
      <c r="C50" s="4"/>
      <c r="D50" s="4"/>
      <c r="E50" s="4"/>
      <c r="F50" s="4"/>
      <c r="G50" s="4"/>
      <c r="H50" s="4"/>
      <c r="I50" s="4"/>
      <c r="J50" s="290"/>
      <c r="K50" s="290"/>
      <c r="L50" s="290"/>
      <c r="M50" s="279"/>
      <c r="N50" s="279"/>
      <c r="O50" s="291"/>
      <c r="P50" s="291"/>
      <c r="Q50" s="291"/>
      <c r="R50" s="291"/>
      <c r="S50" s="291"/>
      <c r="T50" s="291"/>
      <c r="U50" s="291"/>
      <c r="V50" s="291"/>
      <c r="W50" s="292"/>
      <c r="X50" s="292"/>
      <c r="Y50" s="292"/>
      <c r="Z50" s="292"/>
      <c r="AA50" s="292"/>
      <c r="AB50" s="292"/>
      <c r="AC50" s="290"/>
      <c r="AD50" s="290"/>
      <c r="AE50" s="290"/>
      <c r="AF50" s="290"/>
      <c r="AG50" s="290"/>
      <c r="AH50" s="290"/>
      <c r="AI50" s="290"/>
      <c r="AJ50" s="6"/>
      <c r="AK50" s="293" t="s">
        <v>109</v>
      </c>
      <c r="AL50" s="294"/>
      <c r="AM50" s="295"/>
      <c r="AN50" s="295"/>
      <c r="AO50" s="295"/>
      <c r="AP50" s="295"/>
      <c r="AQ50" s="295"/>
      <c r="AR50" s="295"/>
      <c r="AS50" s="296"/>
      <c r="AT50" s="6"/>
      <c r="AU50" s="260"/>
      <c r="AV50" s="261"/>
      <c r="AW50" s="262">
        <v>11</v>
      </c>
      <c r="AX50" s="262"/>
      <c r="AY50" s="66" t="s">
        <v>110</v>
      </c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267"/>
      <c r="CB50" s="6"/>
    </row>
    <row r="51" spans="1:80" ht="12" customHeight="1" x14ac:dyDescent="0.2">
      <c r="A51" s="297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260"/>
      <c r="AV51" s="261"/>
      <c r="AW51" s="262">
        <v>12</v>
      </c>
      <c r="AX51" s="262"/>
      <c r="AY51" s="66" t="s">
        <v>111</v>
      </c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267"/>
      <c r="CB51" s="6"/>
    </row>
    <row r="52" spans="1:80" ht="12" customHeight="1" x14ac:dyDescent="0.2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260"/>
      <c r="AV52" s="261"/>
      <c r="AW52" s="262">
        <v>13</v>
      </c>
      <c r="AX52" s="262"/>
      <c r="AY52" s="66" t="s">
        <v>112</v>
      </c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267"/>
      <c r="CB52" s="6"/>
    </row>
    <row r="53" spans="1:80" ht="12" customHeight="1" x14ac:dyDescent="0.2">
      <c r="A53" s="297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260"/>
      <c r="AV53" s="261"/>
      <c r="AW53" s="262">
        <v>14</v>
      </c>
      <c r="AX53" s="262"/>
      <c r="AY53" s="66" t="s">
        <v>113</v>
      </c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267"/>
      <c r="CB53" s="6"/>
    </row>
    <row r="54" spans="1:80" ht="12" customHeight="1" x14ac:dyDescent="0.2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260"/>
      <c r="AV54" s="261"/>
      <c r="AW54" s="262">
        <v>15</v>
      </c>
      <c r="AX54" s="262"/>
      <c r="AY54" s="66" t="s">
        <v>114</v>
      </c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267"/>
      <c r="CB54" s="6"/>
    </row>
    <row r="55" spans="1:80" ht="12" customHeight="1" x14ac:dyDescent="0.2">
      <c r="A55" s="297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260"/>
      <c r="AV55" s="261"/>
      <c r="AW55" s="262">
        <v>16</v>
      </c>
      <c r="AX55" s="262"/>
      <c r="AY55" s="66" t="s">
        <v>115</v>
      </c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267"/>
      <c r="CB55" s="6"/>
    </row>
    <row r="56" spans="1:80" ht="12" customHeight="1" x14ac:dyDescent="0.2">
      <c r="A56" s="297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260"/>
      <c r="AV56" s="261"/>
      <c r="AW56" s="262">
        <v>17</v>
      </c>
      <c r="AX56" s="262"/>
      <c r="AY56" s="66" t="s">
        <v>116</v>
      </c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267"/>
      <c r="CB56" s="6"/>
    </row>
    <row r="57" spans="1:80" ht="12" customHeight="1" x14ac:dyDescent="0.2">
      <c r="A57" s="297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260"/>
      <c r="AV57" s="261"/>
      <c r="AW57" s="262">
        <v>18</v>
      </c>
      <c r="AX57" s="262"/>
      <c r="AY57" s="66" t="s">
        <v>117</v>
      </c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267"/>
      <c r="CB57" s="6"/>
    </row>
    <row r="58" spans="1:80" ht="12" customHeight="1" x14ac:dyDescent="0.2">
      <c r="A58" s="297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260"/>
      <c r="AV58" s="261"/>
      <c r="AW58" s="262">
        <v>19</v>
      </c>
      <c r="AX58" s="262"/>
      <c r="AY58" s="66" t="s">
        <v>118</v>
      </c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267"/>
      <c r="CB58" s="6"/>
    </row>
    <row r="59" spans="1:80" ht="12" customHeight="1" x14ac:dyDescent="0.2">
      <c r="A59" s="297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260"/>
      <c r="AV59" s="261"/>
      <c r="AW59" s="262">
        <v>20</v>
      </c>
      <c r="AX59" s="262"/>
      <c r="AY59" s="66" t="s">
        <v>119</v>
      </c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267"/>
      <c r="CB59" s="6"/>
    </row>
    <row r="60" spans="1:80" ht="12" customHeight="1" thickBot="1" x14ac:dyDescent="0.25">
      <c r="A60" s="297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299" t="s">
        <v>120</v>
      </c>
      <c r="AV60" s="300"/>
      <c r="AW60" s="300"/>
      <c r="AX60" s="301"/>
      <c r="AY60" s="302" t="s">
        <v>121</v>
      </c>
      <c r="AZ60" s="303"/>
      <c r="BA60" s="303"/>
      <c r="BB60" s="303"/>
      <c r="BC60" s="303"/>
      <c r="BD60" s="303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4"/>
      <c r="CB60" s="6"/>
    </row>
    <row r="61" spans="1:80" ht="12" customHeight="1" x14ac:dyDescent="0.2">
      <c r="A61" s="292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298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sheetProtection sheet="1" scenarios="1"/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71" priority="32">
      <formula>LEN(TRIM(AK34))&gt;0</formula>
    </cfRule>
  </conditionalFormatting>
  <conditionalFormatting sqref="F43:AG47">
    <cfRule type="containsBlanks" dxfId="70" priority="31">
      <formula>LEN(TRIM(F43))=0</formula>
    </cfRule>
  </conditionalFormatting>
  <conditionalFormatting sqref="D44:E47">
    <cfRule type="containsBlanks" dxfId="69" priority="30">
      <formula>LEN(TRIM(D44))=0</formula>
    </cfRule>
  </conditionalFormatting>
  <conditionalFormatting sqref="AH44:AI47 AE44:AF47 AB44:AC47 Y44:Z47 V44:W47 S44:T47 P44:Q47 M44:N47 J44:K47 G44:H47 D44:E47">
    <cfRule type="expression" dxfId="68" priority="29">
      <formula>D$43&lt;&gt;""</formula>
    </cfRule>
  </conditionalFormatting>
  <conditionalFormatting sqref="D44:E47 G44:H47 J44:K47 M44:N47 P44:Q47 S44:T47 V44:W47 Y44:Z47 AB44:AC47 AE44:AF47 AH44:AI47">
    <cfRule type="notContainsBlanks" dxfId="67" priority="28">
      <formula>LEN(TRIM(D44))&gt;0</formula>
    </cfRule>
  </conditionalFormatting>
  <conditionalFormatting sqref="F43:F47 I43:I47 L43:L47 O43:O47 R43:R47 U43:U47 X43:X47 AA43:AA47 AD43:AD47 AG43:AG47 AM41:AS50">
    <cfRule type="notContainsBlanks" dxfId="66" priority="27">
      <formula>LEN(TRIM(F41))&gt;0</formula>
    </cfRule>
  </conditionalFormatting>
  <conditionalFormatting sqref="AZ13:BO15">
    <cfRule type="notContainsBlanks" dxfId="65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64" priority="25">
      <formula>LEN(TRIM(D7))=0</formula>
    </cfRule>
  </conditionalFormatting>
  <conditionalFormatting sqref="AT22:AV22 AT21:AW21 M37:Q40 AN16:AS16 AT23:AW24">
    <cfRule type="containsText" dxfId="63" priority="24" operator="containsText" text="CALC.">
      <formula>NOT(ISERROR(SEARCH("CALC.",M16)))</formula>
    </cfRule>
  </conditionalFormatting>
  <conditionalFormatting sqref="S26:AI32 AK21:AW23 AK25:AW26 AT24:AW24">
    <cfRule type="expression" dxfId="62" priority="23">
      <formula>$Z$25="Direct Drive"</formula>
    </cfRule>
  </conditionalFormatting>
  <conditionalFormatting sqref="S28:Y28 S30:Y30 S27:AG27 S29:AG29 S31:AE31 S26:Y26 AK21:AS23">
    <cfRule type="expression" dxfId="61" priority="22">
      <formula>$Z$25="Direct Drive"</formula>
    </cfRule>
  </conditionalFormatting>
  <conditionalFormatting sqref="S32:Y32">
    <cfRule type="expression" dxfId="60" priority="21">
      <formula>$Z$25="Direct Drive"</formula>
    </cfRule>
  </conditionalFormatting>
  <conditionalFormatting sqref="Z13:AD16">
    <cfRule type="expression" dxfId="59" priority="20">
      <formula>$Z$12="N/A"</formula>
    </cfRule>
  </conditionalFormatting>
  <conditionalFormatting sqref="Z17:AD17">
    <cfRule type="expression" dxfId="58" priority="19">
      <formula>$Z$12="N/A"</formula>
    </cfRule>
  </conditionalFormatting>
  <conditionalFormatting sqref="AE13:AI16">
    <cfRule type="expression" dxfId="57" priority="18">
      <formula>$AE$12="N/A"</formula>
    </cfRule>
  </conditionalFormatting>
  <conditionalFormatting sqref="AE17:AI17">
    <cfRule type="expression" dxfId="56" priority="17">
      <formula>$AE$12="N/A"</formula>
    </cfRule>
  </conditionalFormatting>
  <conditionalFormatting sqref="Z26:AI26 AH27:AI27 Z28:AI28 AH29:AI29 Z30:AI30 AF31:AI31 AT21:AW24">
    <cfRule type="expression" dxfId="55" priority="16">
      <formula>$Z$25="Direct Drive"</formula>
    </cfRule>
  </conditionalFormatting>
  <conditionalFormatting sqref="P22:R22">
    <cfRule type="expression" dxfId="54" priority="14">
      <formula>$P$22&gt;$H$33</formula>
    </cfRule>
    <cfRule type="containsText" dxfId="53" priority="15" operator="containsText" text="CALC.">
      <formula>NOT(ISERROR(SEARCH("CALC.",P22)))</formula>
    </cfRule>
  </conditionalFormatting>
  <conditionalFormatting sqref="G30">
    <cfRule type="containsBlanks" dxfId="52" priority="13">
      <formula>LEN(TRIM(G30))=0</formula>
    </cfRule>
  </conditionalFormatting>
  <conditionalFormatting sqref="D43:E43">
    <cfRule type="containsBlanks" dxfId="51" priority="12">
      <formula>LEN(TRIM(D43))=0</formula>
    </cfRule>
  </conditionalFormatting>
  <conditionalFormatting sqref="D43:E43">
    <cfRule type="containsBlanks" dxfId="50" priority="11">
      <formula>LEN(TRIM(D43))=0</formula>
    </cfRule>
  </conditionalFormatting>
  <conditionalFormatting sqref="AK14:AS16 AZ12:BO18 AT12:AY16">
    <cfRule type="expression" dxfId="49" priority="10">
      <formula>$AT$18="Single Phase"</formula>
    </cfRule>
  </conditionalFormatting>
  <conditionalFormatting sqref="AU40:AW59">
    <cfRule type="expression" dxfId="48" priority="9">
      <formula>NOT(ISBLANK($AU40))</formula>
    </cfRule>
  </conditionalFormatting>
  <conditionalFormatting sqref="AF40:AI40">
    <cfRule type="expression" dxfId="47" priority="8">
      <formula>$X$40="FIXED SPEED"</formula>
    </cfRule>
  </conditionalFormatting>
  <conditionalFormatting sqref="X40">
    <cfRule type="containsBlanks" dxfId="46" priority="7">
      <formula>LEN(TRIM(X40))=0</formula>
    </cfRule>
  </conditionalFormatting>
  <conditionalFormatting sqref="AT24:AW24">
    <cfRule type="expression" dxfId="45" priority="6">
      <formula>IF(#REF!&lt;&gt;"CALC.",$M$36&lt;#REF!)</formula>
    </cfRule>
  </conditionalFormatting>
  <conditionalFormatting sqref="AX41:CA60">
    <cfRule type="expression" dxfId="44" priority="5">
      <formula>NOT(ISBLANK($AU40))</formula>
    </cfRule>
  </conditionalFormatting>
  <conditionalFormatting sqref="AK24:AS24">
    <cfRule type="expression" dxfId="43" priority="4">
      <formula>$Z$25="Direct Drive"</formula>
    </cfRule>
  </conditionalFormatting>
  <conditionalFormatting sqref="AK24:AS24">
    <cfRule type="expression" dxfId="42" priority="3">
      <formula>$Z$25="Direct Drive"</formula>
    </cfRule>
  </conditionalFormatting>
  <conditionalFormatting sqref="AH43:AI47">
    <cfRule type="containsBlanks" dxfId="41" priority="2">
      <formula>LEN(TRIM(AH43))=0</formula>
    </cfRule>
  </conditionalFormatting>
  <conditionalFormatting sqref="AF36:AG36">
    <cfRule type="containsBlanks" dxfId="40" priority="1">
      <formula>LEN(TRIM(AF36))=0</formula>
    </cfRule>
  </conditionalFormatting>
  <dataValidations count="31">
    <dataValidation type="whole" allowBlank="1" showInputMessage="1" showErrorMessage="1" error="This Remarks section is limited to 10." sqref="A51:A61" xr:uid="{F16769CA-9399-4262-A622-AD567DA52726}">
      <formula1>1</formula1>
      <formula2>100</formula2>
    </dataValidation>
    <dataValidation type="list" allowBlank="1" showInputMessage="1" showErrorMessage="1" sqref="X40" xr:uid="{DD465CF0-0285-4834-BA64-FBCC1B8EC713}">
      <formula1>"VFD SETTING, ECM SETTING, FIXED SPEED"</formula1>
    </dataValidation>
    <dataValidation type="list" allowBlank="1" showInputMessage="1" showErrorMessage="1" sqref="AM41:AS50" xr:uid="{8EDFE59E-6633-4696-B33B-3FA7B5A328DD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802C0D1C-DBA9-46CB-8220-CAFB968A86E6}"/>
    <dataValidation type="list" allowBlank="1" showInputMessage="1" showErrorMessage="1" sqref="AH40:AI40" xr:uid="{F15AFC35-BEF4-4478-B1D3-FCAB8A250E66}">
      <formula1>"Hz, %"</formula1>
    </dataValidation>
    <dataValidation type="list" allowBlank="1" showInputMessage="1" sqref="H33:Q33" xr:uid="{90CC34BE-9E08-4D79-BB43-940BFC62942B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15649806-BEEC-4E70-A0EE-EBD7612C1AA0}">
      <formula1>"Single Phase, Three Phase"</formula1>
    </dataValidation>
    <dataValidation type="list" allowBlank="1" showInputMessage="1" showErrorMessage="1" prompt="See Internal Use Area on right for assistance determining fan rotation." sqref="S21:V22" xr:uid="{798F6AA1-9E31-4000-A44C-A8116FBD9C62}">
      <formula1>"CW, CCW,'---"</formula1>
    </dataValidation>
    <dataValidation type="list" allowBlank="1" showInputMessage="1" sqref="G13:P13" xr:uid="{3AC00D5D-2FBC-4B03-B408-2CCF1A1D0394}">
      <formula1>"HDT,HBT,VBT,VDT"</formula1>
    </dataValidation>
    <dataValidation type="list" allowBlank="1" showInputMessage="1" sqref="H31:Q31" xr:uid="{992A8158-F031-495E-B8A8-8D9E277410C5}">
      <formula1>"Baldor,Dayton,Emmerson,FASCO,GE,GENTEQ,Marathon,Trane,WEG,Westinghouse"</formula1>
    </dataValidation>
    <dataValidation type="list" allowBlank="1" showInputMessage="1" sqref="Z12:AI12" xr:uid="{206C71FC-CE3B-4BC8-961E-90385963BB2B}">
      <formula1>"PRE FILTER,FINAL FILTER,N/A"</formula1>
    </dataValidation>
    <dataValidation type="list" allowBlank="1" showInputMessage="1" sqref="Z17:AI17" xr:uid="{73C28679-42AF-44AB-92BA-BE952FBAB54C}">
      <formula1>"Clean,Slightly Dirty, Dirty"</formula1>
    </dataValidation>
    <dataValidation type="list" allowBlank="1" showInputMessage="1" sqref="Z15:AI15" xr:uid="{586A70D5-7B85-4A28-A524-A87D7713D85C}">
      <formula1>"Bag,Box,Disposable,Electrostatic,HEPA,Fibrous,Pleated,Washable"</formula1>
    </dataValidation>
    <dataValidation type="list" allowBlank="1" showInputMessage="1" showErrorMessage="1" sqref="AH43:AI43" xr:uid="{E83E063E-6EAB-4B28-BC88-15A16EB126EB}">
      <formula1>"K"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4F912A34-8CF2-49EB-B5F6-AEAC1CAF54FC}"/>
    <dataValidation type="list" allowBlank="1" showInputMessage="1" showErrorMessage="1" sqref="D43:E43" xr:uid="{2891B23C-E970-49AC-8A47-1C95E7A93DD6}">
      <formula1>"A"</formula1>
    </dataValidation>
    <dataValidation type="list" allowBlank="1" showInputMessage="1" showErrorMessage="1" sqref="G43:H43" xr:uid="{C195950D-79B3-41E1-922F-51821F6BFA2A}">
      <formula1>"B"</formula1>
    </dataValidation>
    <dataValidation type="list" allowBlank="1" showInputMessage="1" showErrorMessage="1" sqref="J43:K43" xr:uid="{01A9A9E8-B577-45F9-BF9C-61528C216721}">
      <formula1>"C"</formula1>
    </dataValidation>
    <dataValidation type="list" allowBlank="1" showInputMessage="1" showErrorMessage="1" sqref="M43:N43" xr:uid="{4ED6F5AC-B042-4C4B-9FAC-8DA4E8F42063}">
      <formula1>"D"</formula1>
    </dataValidation>
    <dataValidation type="list" allowBlank="1" showInputMessage="1" showErrorMessage="1" sqref="P43:Q43" xr:uid="{79EBEF63-0D99-44D7-AA49-605D56495697}">
      <formula1>"E"</formula1>
    </dataValidation>
    <dataValidation type="list" allowBlank="1" showInputMessage="1" showErrorMessage="1" sqref="S43:T43" xr:uid="{875BBC18-04AD-4E53-AB53-64469EB105B8}">
      <formula1>"F"</formula1>
    </dataValidation>
    <dataValidation type="list" allowBlank="1" showInputMessage="1" showErrorMessage="1" sqref="V43:W43" xr:uid="{898826C0-495E-42C3-9A2C-F27945128D09}">
      <formula1>"G"</formula1>
    </dataValidation>
    <dataValidation type="list" allowBlank="1" showInputMessage="1" showErrorMessage="1" sqref="Y43:Z43" xr:uid="{D97E642C-D3D9-4324-AFBA-264C502299E0}">
      <formula1>"H"</formula1>
    </dataValidation>
    <dataValidation type="list" allowBlank="1" showInputMessage="1" showErrorMessage="1" sqref="AB43:AC43" xr:uid="{F44E5501-B017-4D2A-8C56-8DCE00CDDBBC}">
      <formula1>"I"</formula1>
    </dataValidation>
    <dataValidation type="list" allowBlank="1" showInputMessage="1" showErrorMessage="1" sqref="AE43:AF43" xr:uid="{ED5779E2-AFCC-4907-AC9D-2461BC8A9E77}">
      <formula1>"J"</formula1>
    </dataValidation>
    <dataValidation allowBlank="1" showInputMessage="1" showErrorMessage="1" prompt="If PF is unattainable use .80" sqref="AT16:AY16" xr:uid="{EB0BFAE1-1CF7-4364-9F6E-EC670A2DBDE9}"/>
    <dataValidation allowBlank="1" showInputMessage="1" showErrorMessage="1" prompt="If EFF is unatainable use .90" sqref="AT14:AY14" xr:uid="{B1AC11E1-70EC-4F13-939F-AB37B002FA6E}"/>
    <dataValidation type="list" allowBlank="1" showInputMessage="1" sqref="Z28:AI28 Z26:AI26" xr:uid="{18F36379-7510-4C13-9859-74D25B6035BB}">
      <formula1>"Browning,Campbell,Congress,Dayton,Fenner Drives, TB Wood's"</formula1>
    </dataValidation>
    <dataValidation type="list" allowBlank="1" showInputMessage="1" showErrorMessage="1" sqref="Z25:AI25" xr:uid="{ECE2D597-8663-4251-AB6A-E8802132E9AC}">
      <formula1>"Belt Drive,Direct Drive"</formula1>
    </dataValidation>
    <dataValidation allowBlank="1" showInputMessage="1" showErrorMessage="1" prompt="Typical Service Factor is 1.15. If unknown then use '---" sqref="H34:Q34" xr:uid="{ECD4D68A-1623-4E3C-8280-697821DCD2CE}"/>
    <dataValidation type="list" allowBlank="1" showInputMessage="1" sqref="G30:Q30" xr:uid="{E646150D-90CC-4B64-BB22-C0E0BBE8E9CD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79C4-989F-460D-8B80-A3069F6ADD50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170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131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132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133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135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136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137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138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139</v>
      </c>
      <c r="B13" s="80"/>
      <c r="C13" s="331" t="s">
        <v>140</v>
      </c>
      <c r="D13" s="332"/>
      <c r="E13" s="332"/>
      <c r="F13" s="332"/>
      <c r="G13" s="331" t="s">
        <v>141</v>
      </c>
      <c r="H13" s="332"/>
      <c r="I13" s="332"/>
      <c r="J13" s="333"/>
      <c r="K13" s="334" t="s">
        <v>142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143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706</v>
      </c>
      <c r="AC13" s="339"/>
      <c r="AD13" s="339"/>
      <c r="AE13" s="339"/>
      <c r="AF13" s="340"/>
      <c r="AG13" s="334" t="s">
        <v>143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144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145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146</v>
      </c>
      <c r="AH16" s="350"/>
      <c r="AI16" s="350"/>
      <c r="AJ16" s="350"/>
      <c r="AK16" s="350"/>
      <c r="AL16" s="351" t="s">
        <v>147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148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149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150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151</v>
      </c>
      <c r="B20" s="197"/>
      <c r="C20" s="197"/>
      <c r="D20" s="197" t="s">
        <v>152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153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154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155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156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157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154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155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158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159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160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151</v>
      </c>
      <c r="AY32" s="51"/>
      <c r="AZ32" s="51" t="s">
        <v>152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161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162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163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164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143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165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166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143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167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168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142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169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9" priority="9">
      <formula>LEN(TRIM(G21))&gt;0</formula>
    </cfRule>
    <cfRule type="expression" dxfId="38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7" priority="8">
      <formula>LEN(TRIM(D7))=0</formula>
    </cfRule>
  </conditionalFormatting>
  <conditionalFormatting sqref="AP39:AS40 AP35:AS35 BD26:BF28 BD20:BF22 AR13:AV13 AJ13:AN13 N13:P13 AP37:AS37 AP36 T13">
    <cfRule type="containsText" dxfId="36" priority="7" operator="containsText" text="CALC.">
      <formula>NOT(ISERROR(SEARCH("CALC.",N13)))</formula>
    </cfRule>
  </conditionalFormatting>
  <conditionalFormatting sqref="AX13:BG13">
    <cfRule type="notContainsBlanks" dxfId="35" priority="6">
      <formula>LEN(TRIM(AX13))&gt;0</formula>
    </cfRule>
  </conditionalFormatting>
  <conditionalFormatting sqref="BE9:BE10">
    <cfRule type="containsBlanks" dxfId="34" priority="5">
      <formula>LEN(TRIM(BE9))=0</formula>
    </cfRule>
  </conditionalFormatting>
  <conditionalFormatting sqref="AB16:AD16">
    <cfRule type="containsBlanks" dxfId="33" priority="3">
      <formula>LEN(TRIM(AB16))=0</formula>
    </cfRule>
  </conditionalFormatting>
  <conditionalFormatting sqref="T16">
    <cfRule type="containsBlanks" dxfId="32" priority="4">
      <formula>LEN(TRIM(T16))=0</formula>
    </cfRule>
  </conditionalFormatting>
  <conditionalFormatting sqref="AB16:AE16">
    <cfRule type="expression" dxfId="31" priority="1">
      <formula>$T$16="FIXED SPEED"</formula>
    </cfRule>
    <cfRule type="expression" dxfId="30" priority="2">
      <formula>$X$40="FIXED SPEED"</formula>
    </cfRule>
  </conditionalFormatting>
  <dataValidations count="7">
    <dataValidation type="list" allowBlank="1" showInputMessage="1" showErrorMessage="1" sqref="T16" xr:uid="{3B4B451D-D48E-4851-BA00-1A50F0BCDAD7}">
      <formula1>"VFD SETTING, ECM SETTING, FIXED SPEED"</formula1>
    </dataValidation>
    <dataValidation type="list" allowBlank="1" showInputMessage="1" showErrorMessage="1" sqref="AD16:AE16" xr:uid="{14529A04-E1F7-43DE-91F8-BDE4A73F5377}">
      <formula1>"Hz, %"</formula1>
    </dataValidation>
    <dataValidation type="list" allowBlank="1" showInputMessage="1" sqref="AL16:AV16" xr:uid="{2E076B6C-6B34-42E7-B462-937AF42565D0}">
      <formula1>"Air Data Multimeter - Velocity Grid"</formula1>
    </dataValidation>
    <dataValidation type="list" allowBlank="1" showInputMessage="1" sqref="AP38:AV38" xr:uid="{CAEBD2AC-95E2-4059-BFAB-5A4CF3908202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09A96397-B5E1-479B-BC4B-BCB8B9D30C3B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BD4658D4-C655-4909-9BAC-DEE92802DFE2}">
      <formula1>168</formula1>
    </dataValidation>
    <dataValidation type="whole" allowBlank="1" showInputMessage="1" showErrorMessage="1" error="This Remarks section is limited to 7." sqref="A34:A40" xr:uid="{E06081DE-B6AE-4797-BAA9-FB6B76366F45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F35D-AA0E-4021-93C8-FCCAC1FE2B65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170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131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158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132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150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133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151</v>
      </c>
      <c r="BJ10" s="446"/>
      <c r="BK10" s="446" t="s">
        <v>152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171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136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137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138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140</v>
      </c>
      <c r="B13" s="431"/>
      <c r="C13" s="431"/>
      <c r="D13" s="431"/>
      <c r="E13" s="452" t="s">
        <v>172</v>
      </c>
      <c r="F13" s="452"/>
      <c r="G13" s="452"/>
      <c r="H13" s="426" t="str">
        <f>BD18</f>
        <v/>
      </c>
      <c r="I13" s="426"/>
      <c r="J13" s="426"/>
      <c r="K13" s="79" t="s">
        <v>142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143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706</v>
      </c>
      <c r="AC13" s="339"/>
      <c r="AD13" s="339"/>
      <c r="AE13" s="339"/>
      <c r="AF13" s="340"/>
      <c r="AG13" s="334" t="s">
        <v>143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141</v>
      </c>
      <c r="B14" s="332"/>
      <c r="C14" s="332"/>
      <c r="D14" s="332"/>
      <c r="E14" s="457" t="s">
        <v>172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144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173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174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149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148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153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150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154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151</v>
      </c>
      <c r="B19" s="480"/>
      <c r="C19" s="481" t="s">
        <v>152</v>
      </c>
      <c r="D19" s="480"/>
      <c r="E19" s="482" t="s">
        <v>175</v>
      </c>
      <c r="F19" s="482"/>
      <c r="G19" s="482" t="s">
        <v>176</v>
      </c>
      <c r="H19" s="482"/>
      <c r="I19" s="482" t="s">
        <v>175</v>
      </c>
      <c r="J19" s="482"/>
      <c r="K19" s="482" t="s">
        <v>176</v>
      </c>
      <c r="L19" s="482"/>
      <c r="M19" s="482" t="s">
        <v>175</v>
      </c>
      <c r="N19" s="482"/>
      <c r="O19" s="482" t="s">
        <v>176</v>
      </c>
      <c r="P19" s="482"/>
      <c r="Q19" s="482" t="s">
        <v>175</v>
      </c>
      <c r="R19" s="482"/>
      <c r="S19" s="482" t="s">
        <v>176</v>
      </c>
      <c r="T19" s="482"/>
      <c r="U19" s="482" t="s">
        <v>175</v>
      </c>
      <c r="V19" s="482"/>
      <c r="W19" s="482" t="s">
        <v>176</v>
      </c>
      <c r="X19" s="482"/>
      <c r="Y19" s="482" t="s">
        <v>175</v>
      </c>
      <c r="Z19" s="482"/>
      <c r="AA19" s="482" t="s">
        <v>176</v>
      </c>
      <c r="AB19" s="482"/>
      <c r="AC19" s="482" t="s">
        <v>175</v>
      </c>
      <c r="AD19" s="482"/>
      <c r="AE19" s="482" t="s">
        <v>176</v>
      </c>
      <c r="AF19" s="482"/>
      <c r="AG19" s="482" t="s">
        <v>175</v>
      </c>
      <c r="AH19" s="482"/>
      <c r="AI19" s="482" t="s">
        <v>176</v>
      </c>
      <c r="AJ19" s="482"/>
      <c r="AK19" s="482" t="s">
        <v>175</v>
      </c>
      <c r="AL19" s="482"/>
      <c r="AM19" s="482" t="s">
        <v>176</v>
      </c>
      <c r="AN19" s="482"/>
      <c r="AO19" s="482" t="s">
        <v>175</v>
      </c>
      <c r="AP19" s="482"/>
      <c r="AQ19" s="482" t="s">
        <v>176</v>
      </c>
      <c r="AR19" s="482"/>
      <c r="AS19" s="483" t="s">
        <v>175</v>
      </c>
      <c r="AT19" s="482"/>
      <c r="AU19" s="482" t="s">
        <v>176</v>
      </c>
      <c r="AV19" s="484"/>
      <c r="AW19" s="6"/>
      <c r="AX19" s="386" t="s">
        <v>155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156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157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154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155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159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177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178</v>
      </c>
      <c r="AR33" s="507"/>
      <c r="AS33" s="507"/>
      <c r="AT33" s="508" t="s">
        <v>179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162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163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164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143</v>
      </c>
      <c r="AU35" s="56"/>
      <c r="AV35" s="422"/>
      <c r="AW35" s="6"/>
      <c r="AX35" s="510" t="s">
        <v>180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165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166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143</v>
      </c>
      <c r="AU37" s="56"/>
      <c r="AV37" s="422"/>
      <c r="AW37" s="6"/>
      <c r="AX37" s="510" t="s">
        <v>181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167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168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142</v>
      </c>
      <c r="AU39" s="56"/>
      <c r="AV39" s="422"/>
      <c r="AW39" s="6"/>
      <c r="AX39" s="512" t="s">
        <v>182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169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183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9" priority="9">
      <formula>LEN(TRIM(B7))=0</formula>
    </cfRule>
  </conditionalFormatting>
  <conditionalFormatting sqref="BD17:BF19 BD23:BF25 H13:H14 N13 T13 AJ13 AR13">
    <cfRule type="containsText" dxfId="28" priority="8" operator="containsText" text="CALC.">
      <formula>NOT(ISERROR(SEARCH("CALC.",H13)))</formula>
    </cfRule>
  </conditionalFormatting>
  <conditionalFormatting sqref="AX13:BG13">
    <cfRule type="notContainsBlanks" dxfId="27" priority="7">
      <formula>LEN(TRIM(AX13))&gt;0</formula>
    </cfRule>
  </conditionalFormatting>
  <conditionalFormatting sqref="U16:W16">
    <cfRule type="containsBlanks" dxfId="26" priority="5">
      <formula>LEN(TRIM(U16))=0</formula>
    </cfRule>
  </conditionalFormatting>
  <conditionalFormatting sqref="M16">
    <cfRule type="containsBlanks" dxfId="25" priority="6">
      <formula>LEN(TRIM(M16))=0</formula>
    </cfRule>
  </conditionalFormatting>
  <conditionalFormatting sqref="U16:X16">
    <cfRule type="expression" dxfId="24" priority="4">
      <formula>$M$16="FIXED SPEED"</formula>
    </cfRule>
  </conditionalFormatting>
  <conditionalFormatting sqref="E20:AR29">
    <cfRule type="notContainsBlanks" dxfId="23" priority="2">
      <formula>LEN(TRIM(E20))&gt;0</formula>
    </cfRule>
  </conditionalFormatting>
  <conditionalFormatting sqref="E20:F29 I20:J29 M20:N29 Q20:R29 U20:V29 Y20:Z29 AC20:AD29 AG20:AH29 AK20:AL29 AO20:AP29 AS20:AT29">
    <cfRule type="expression" dxfId="22" priority="3">
      <formula>AND(($C20&lt;&gt;""),(E$18&lt;&gt;""))</formula>
    </cfRule>
  </conditionalFormatting>
  <conditionalFormatting sqref="AS20:AV29">
    <cfRule type="notContainsBlanks" dxfId="21" priority="1">
      <formula>LEN(TRIM(AS20))&gt;0</formula>
    </cfRule>
  </conditionalFormatting>
  <dataValidations count="8">
    <dataValidation type="list" allowBlank="1" showInputMessage="1" showErrorMessage="1" sqref="M16" xr:uid="{D746206E-B9E7-4452-A0E2-384446C32E8C}">
      <formula1>"VFD SETTING, ECM SETTING, FIXED SPEED"</formula1>
    </dataValidation>
    <dataValidation type="list" allowBlank="1" showInputMessage="1" showErrorMessage="1" sqref="W16:X16" xr:uid="{9042FDC3-CB23-4DDF-937D-7373FDB136D1}">
      <formula1>"Hz, %"</formula1>
    </dataValidation>
    <dataValidation type="whole" allowBlank="1" showInputMessage="1" showErrorMessage="1" error="This Remarks section is limited to 7." sqref="A33:A41" xr:uid="{1C2F5664-84FB-4AFA-8D82-4FAE4AF17F94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A9D1272A-78A8-4867-8EEA-A231C64A1F20}">
      <formula1>66</formula1>
    </dataValidation>
    <dataValidation allowBlank="1" showInputMessage="1" sqref="AL15:AV15" xr:uid="{3F30EC21-5129-4B61-91D3-0A35E7BCC0FF}"/>
    <dataValidation type="list" allowBlank="1" showInputMessage="1" sqref="AP38:AV38" xr:uid="{A899EF78-E377-4FB8-AA7D-2CF73AC97B0B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FBFD6B7C-74FE-4402-A580-A14652EDDABD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A10074E7-5B9C-4933-8125-AD33D3851DE8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4BBD-1FAF-434C-B330-FADEFA07CAFA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170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131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132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133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135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136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137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138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139</v>
      </c>
      <c r="B13" s="517"/>
      <c r="C13" s="332"/>
      <c r="D13" s="332"/>
      <c r="E13" s="518" t="s">
        <v>184</v>
      </c>
      <c r="F13" s="518"/>
      <c r="G13" s="518"/>
      <c r="H13" s="519"/>
      <c r="I13" s="334" t="s">
        <v>142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143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706</v>
      </c>
      <c r="AC13" s="339"/>
      <c r="AD13" s="339"/>
      <c r="AE13" s="339"/>
      <c r="AF13" s="340"/>
      <c r="AG13" s="334" t="s">
        <v>143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148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144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145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160</v>
      </c>
      <c r="B16" s="359"/>
      <c r="C16" s="359"/>
      <c r="D16" s="359"/>
      <c r="E16" s="359"/>
      <c r="F16" s="359"/>
      <c r="G16" s="361" t="s">
        <v>185</v>
      </c>
      <c r="H16" s="361"/>
      <c r="I16" s="361"/>
      <c r="J16" s="361"/>
      <c r="K16" s="361"/>
      <c r="L16" s="523"/>
      <c r="M16" s="362" t="s">
        <v>186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146</v>
      </c>
      <c r="AH16" s="350"/>
      <c r="AI16" s="350"/>
      <c r="AJ16" s="350"/>
      <c r="AK16" s="350"/>
      <c r="AL16" s="351" t="s">
        <v>174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151</v>
      </c>
      <c r="B17" s="197"/>
      <c r="C17" s="197"/>
      <c r="D17" s="197" t="s">
        <v>152</v>
      </c>
      <c r="E17" s="197"/>
      <c r="F17" s="197"/>
      <c r="G17" s="524" t="s">
        <v>175</v>
      </c>
      <c r="H17" s="524"/>
      <c r="I17" s="524"/>
      <c r="J17" s="525" t="s">
        <v>176</v>
      </c>
      <c r="K17" s="524"/>
      <c r="L17" s="524"/>
      <c r="M17" s="525" t="s">
        <v>175</v>
      </c>
      <c r="N17" s="524"/>
      <c r="O17" s="524"/>
      <c r="P17" s="525" t="s">
        <v>176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159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161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180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162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163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164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143</v>
      </c>
      <c r="AU35" s="56"/>
      <c r="AV35" s="422"/>
      <c r="AW35" s="514"/>
      <c r="AX35" s="510" t="s">
        <v>181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165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166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143</v>
      </c>
      <c r="AU37" s="56"/>
      <c r="AV37" s="422"/>
      <c r="AW37" s="514"/>
      <c r="AX37" s="512" t="s">
        <v>182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167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183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168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142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169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20" priority="15">
      <formula>LEN(TRIM(C5))=0</formula>
    </cfRule>
  </conditionalFormatting>
  <conditionalFormatting sqref="AP38:AV38">
    <cfRule type="containsBlanks" dxfId="19" priority="14">
      <formula>LEN(TRIM(AP38))=0</formula>
    </cfRule>
  </conditionalFormatting>
  <conditionalFormatting sqref="A19:C27 G19:R27">
    <cfRule type="expression" dxfId="18" priority="13">
      <formula>AND(OR($C$13=5,$C$13&lt;5),$C$13&lt;&gt;"")</formula>
    </cfRule>
  </conditionalFormatting>
  <conditionalFormatting sqref="A24:C27 G24:R27">
    <cfRule type="expression" dxfId="17" priority="12">
      <formula>AND($C$13&gt;5,$C$13&lt;10)</formula>
    </cfRule>
  </conditionalFormatting>
  <conditionalFormatting sqref="A26:C27 G26:R27">
    <cfRule type="expression" dxfId="16" priority="11">
      <formula>AND(OR($C$13&gt;10,$C$13=10),OR($C$13&lt;12,$C$13=12))</formula>
    </cfRule>
  </conditionalFormatting>
  <conditionalFormatting sqref="D24:F27">
    <cfRule type="expression" dxfId="15" priority="10">
      <formula>AND(OR($C$13=5,$C$13&lt;5),$C$13&lt;&gt;"")</formula>
    </cfRule>
  </conditionalFormatting>
  <conditionalFormatting sqref="D24:F27">
    <cfRule type="expression" dxfId="14" priority="9">
      <formula>AND($C$13&gt;5,$C$13&lt;10)</formula>
    </cfRule>
  </conditionalFormatting>
  <conditionalFormatting sqref="D26:F27">
    <cfRule type="expression" dxfId="13" priority="8">
      <formula>AND(OR($C$13&gt;10,$C$13=10),OR($C$13&lt;12,$C$13=12))</formula>
    </cfRule>
  </conditionalFormatting>
  <conditionalFormatting sqref="D19:F23">
    <cfRule type="expression" dxfId="12" priority="7">
      <formula>AND(OR($C$13=5,$C$13&lt;5),$C$13&lt;&gt;"")</formula>
    </cfRule>
  </conditionalFormatting>
  <conditionalFormatting sqref="AB16:AD16">
    <cfRule type="containsBlanks" dxfId="11" priority="5">
      <formula>LEN(TRIM(AB16))=0</formula>
    </cfRule>
  </conditionalFormatting>
  <conditionalFormatting sqref="T16">
    <cfRule type="containsBlanks" dxfId="10" priority="6">
      <formula>LEN(TRIM(T16))=0</formula>
    </cfRule>
  </conditionalFormatting>
  <conditionalFormatting sqref="AB16:AE16">
    <cfRule type="expression" dxfId="9" priority="3">
      <formula>$T$16="FIXED SPEED"</formula>
    </cfRule>
    <cfRule type="expression" dxfId="8" priority="4">
      <formula>$X$40="FIXED SPEED"</formula>
    </cfRule>
  </conditionalFormatting>
  <conditionalFormatting sqref="AX13:BG13">
    <cfRule type="notContainsBlanks" dxfId="7" priority="2">
      <formula>LEN(TRIM(AX13))&gt;0</formula>
    </cfRule>
  </conditionalFormatting>
  <conditionalFormatting sqref="BE9:BE10">
    <cfRule type="containsBlanks" dxfId="6" priority="1">
      <formula>LEN(TRIM(BE9))=0</formula>
    </cfRule>
  </conditionalFormatting>
  <dataValidations count="4">
    <dataValidation type="list" allowBlank="1" showInputMessage="1" showErrorMessage="1" sqref="T16" xr:uid="{337D584F-A68A-43FF-9FD1-A9CE8956F175}">
      <formula1>"VFD SETTING, ECM SETTING, FIXED SPEED"</formula1>
    </dataValidation>
    <dataValidation type="list" allowBlank="1" showInputMessage="1" showErrorMessage="1" sqref="AD16:AE16" xr:uid="{B8D9CB03-59E9-442A-8E6D-F7BA3A4D0514}">
      <formula1>"Hz, %"</formula1>
    </dataValidation>
    <dataValidation type="list" allowBlank="1" showInputMessage="1" sqref="AP38:AV38" xr:uid="{684DD7F5-4DB9-47F3-AB1C-E6CED6986023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F64C310E-C00C-4375-B805-C2C39A5D17E8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2D82-E30B-4EE6-97AA-776EFF5C0EF4}">
  <sheetPr codeName="Sheet5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187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131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132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188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133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189</v>
      </c>
      <c r="B11" s="563"/>
      <c r="C11" s="563"/>
      <c r="D11" s="563"/>
      <c r="E11" s="563"/>
      <c r="F11" s="563"/>
      <c r="G11" s="563"/>
      <c r="H11" s="564" t="s">
        <v>190</v>
      </c>
      <c r="I11" s="564"/>
      <c r="J11" s="564"/>
      <c r="K11" s="564"/>
      <c r="L11" s="564"/>
      <c r="M11" s="564"/>
      <c r="N11" s="564"/>
      <c r="O11" s="564"/>
      <c r="P11" s="564"/>
      <c r="Q11" s="563" t="s">
        <v>191</v>
      </c>
      <c r="R11" s="563"/>
      <c r="S11" s="563"/>
      <c r="T11" s="564" t="s">
        <v>192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193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151</v>
      </c>
      <c r="I12" s="197"/>
      <c r="J12" s="197"/>
      <c r="K12" s="197" t="s">
        <v>15</v>
      </c>
      <c r="L12" s="197"/>
      <c r="M12" s="197"/>
      <c r="N12" s="197" t="s">
        <v>194</v>
      </c>
      <c r="O12" s="197"/>
      <c r="P12" s="197"/>
      <c r="Q12" s="573"/>
      <c r="R12" s="573"/>
      <c r="S12" s="573"/>
      <c r="T12" s="197" t="s">
        <v>195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138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 t="s">
        <v>127</v>
      </c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>
        <v>706</v>
      </c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/>
      <c r="I14" s="384"/>
      <c r="J14" s="384"/>
      <c r="K14" s="58"/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/>
      <c r="I15" s="380"/>
      <c r="J15" s="380"/>
      <c r="K15" s="155"/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/>
      <c r="I16" s="384"/>
      <c r="J16" s="384"/>
      <c r="K16" s="58"/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/>
      <c r="I17" s="380"/>
      <c r="J17" s="380"/>
      <c r="K17" s="58"/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/>
      <c r="I18" s="384"/>
      <c r="J18" s="384"/>
      <c r="K18" s="58"/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/>
      <c r="I19" s="380"/>
      <c r="J19" s="380"/>
      <c r="K19" s="58"/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/>
      <c r="I20" s="384"/>
      <c r="J20" s="384"/>
      <c r="K20" s="58"/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/>
      <c r="I21" s="380"/>
      <c r="J21" s="380"/>
      <c r="K21" s="58"/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/>
      <c r="I22" s="384"/>
      <c r="J22" s="384"/>
      <c r="K22" s="58"/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196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>
        <f>IF(SUM(Q13:S51)&lt;&gt;0,SUM(Q13:S51),"")</f>
        <v>706</v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>
        <f>IF(SUM(Q13:S51)&lt;&gt;0,SUM(Q13:S51),"")</f>
        <v>706</v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CC79AD47-D7AE-43EE-A540-86C49E6A6839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FCU-2</vt:lpstr>
      <vt:lpstr>FCU-2 - SUPTRAV-VEL</vt:lpstr>
      <vt:lpstr>FCU-2 - SUPTRAV-PTO</vt:lpstr>
      <vt:lpstr>FCU-2 - SUPTRAV-RNDPTO</vt:lpstr>
      <vt:lpstr>FCU-2 - OUTLETSUM-1</vt:lpstr>
      <vt:lpstr>'FCU-2'!Print_Area</vt:lpstr>
      <vt:lpstr>'FCU-2 - OUTLETSUM-1'!Print_Area</vt:lpstr>
      <vt:lpstr>'FCU-2 - SUPTRAV-PTO'!Print_Area</vt:lpstr>
      <vt:lpstr>'FCU-2 - SUPTRAV-RNDPTO'!Print_Area</vt:lpstr>
      <vt:lpstr>'FCU-2 -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2022-07-25T13:45:17Z</dcterms:created>
  <dcterms:modified xsi:type="dcterms:W3CDTF">2022-07-25T13:45:18Z</dcterms:modified>
</cp:coreProperties>
</file>