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1\"/>
    </mc:Choice>
  </mc:AlternateContent>
  <xr:revisionPtr revIDLastSave="0" documentId="8_{7E23677B-50F5-4A5A-948D-7CB0FF1C19B4}" xr6:coauthVersionLast="47" xr6:coauthVersionMax="47" xr10:uidLastSave="{00000000-0000-0000-0000-000000000000}"/>
  <bookViews>
    <workbookView xWindow="-120" yWindow="-120" windowWidth="29040" windowHeight="15840" xr2:uid="{52327943-BEF4-44AF-8CDF-F9DEE4FE5F8B}"/>
  </bookViews>
  <sheets>
    <sheet name="EF-1" sheetId="2" r:id="rId1"/>
    <sheet name="EF-1 - EXHCURVE" sheetId="3" r:id="rId2"/>
    <sheet name="EF-1 - EXHTRAV-VEL" sheetId="4" r:id="rId3"/>
    <sheet name="EF-1 - EXHTRAV-PTO" sheetId="5" r:id="rId4"/>
    <sheet name="EF-1 - EXHTRAV-RNDPTO" sheetId="6" r:id="rId5"/>
  </sheets>
  <externalReferences>
    <externalReference r:id="rId6"/>
    <externalReference r:id="rId7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3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3">[1]Builder!#REF!</definedName>
    <definedName name="BOILER_GPM_1" localSheetId="3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1">'EF-1 - EXHCURVE'!$A$34</definedName>
    <definedName name="CLIENTLOGO" localSheetId="3">[1]CURVEMT!$A$34</definedName>
    <definedName name="CLIENTLOGO" localSheetId="2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3">[1]Builder!#REF!</definedName>
    <definedName name="CW_Reference">[1]Builder!#REF!</definedName>
    <definedName name="CW_Rows" localSheetId="3">[1]Builder!#REF!</definedName>
    <definedName name="CW_Rows">[1]Builder!#REF!</definedName>
    <definedName name="CWC_1" localSheetId="3">[1]Builder!#REF!</definedName>
    <definedName name="CWC_1">[1]Builder!#REF!</definedName>
    <definedName name="CWC_Area_1" localSheetId="3">[1]Builder!#REF!</definedName>
    <definedName name="CWC_Area_1">[1]Builder!#REF!</definedName>
    <definedName name="CWC_CFM_1" localSheetId="3">[1]Builder!#REF!</definedName>
    <definedName name="CWC_CFM_1">[1]Builder!#REF!</definedName>
    <definedName name="CWC_EAT_DB_1" localSheetId="3">[1]Builder!#REF!</definedName>
    <definedName name="CWC_EAT_DB_1">[1]Builder!#REF!</definedName>
    <definedName name="CWC_EAT_WB_1" localSheetId="3">[1]Builder!#REF!</definedName>
    <definedName name="CWC_EAT_WB_1">[1]Builder!#REF!</definedName>
    <definedName name="CWC_EWT_1" localSheetId="3">[1]Builder!#REF!</definedName>
    <definedName name="CWC_EWT_1">[1]Builder!#REF!</definedName>
    <definedName name="CWC_GPM_1" localSheetId="3">[1]Builder!#REF!</definedName>
    <definedName name="CWC_GPM_1">[1]Builder!#REF!</definedName>
    <definedName name="CWC_Key_1" localSheetId="3">[1]Builder!#REF!</definedName>
    <definedName name="CWC_Key_1">[1]Builder!#REF!</definedName>
    <definedName name="CWC_LAT_DB_1" localSheetId="3">[1]Builder!#REF!</definedName>
    <definedName name="CWC_LAT_DB_1">[1]Builder!#REF!</definedName>
    <definedName name="CWC_LAT_WB_1" localSheetId="3">[1]Builder!#REF!</definedName>
    <definedName name="CWC_LAT_WB_1">[1]Builder!#REF!</definedName>
    <definedName name="CWC_LWT_1" localSheetId="3">[1]Builder!#REF!</definedName>
    <definedName name="CWC_LWT_1">[1]Builder!#REF!</definedName>
    <definedName name="CWC_MBH_1" localSheetId="3">[1]Builder!#REF!</definedName>
    <definedName name="CWC_MBH_1">[1]Builder!#REF!</definedName>
    <definedName name="CWC_PD_1" localSheetId="3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3">[1]Builder!#REF!</definedName>
    <definedName name="EH_MANF_1">[1]Builder!#REF!</definedName>
    <definedName name="EH_MODEL_1" localSheetId="3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3">[1]Builder!#REF!</definedName>
    <definedName name="ERV_DUR_SUB_1" localSheetId="3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3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'EF-1'!$A$1:$AI$62</definedName>
    <definedName name="_xlnm.Print_Area" localSheetId="1">'EF-1 - EXHCURVE'!$A$1:$AI$62</definedName>
    <definedName name="_xlnm.Print_Area" localSheetId="3">'EF-1 - EXHTRAV-PTO'!$A$1:$AV$42</definedName>
    <definedName name="_xlnm.Print_Area" localSheetId="4">'EF-1 - EXHTRAV-RNDPTO'!$A$1:$AV$42</definedName>
    <definedName name="_xlnm.Print_Area" localSheetId="2">'EF-1 -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1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6" l="1"/>
  <c r="P27" i="6"/>
  <c r="J27" i="6"/>
  <c r="D27" i="6"/>
  <c r="P26" i="6"/>
  <c r="J26" i="6"/>
  <c r="D26" i="6"/>
  <c r="P25" i="6"/>
  <c r="J25" i="6"/>
  <c r="D25" i="6"/>
  <c r="P24" i="6"/>
  <c r="J24" i="6"/>
  <c r="D24" i="6"/>
  <c r="P23" i="6"/>
  <c r="J23" i="6"/>
  <c r="D23" i="6"/>
  <c r="P22" i="6"/>
  <c r="J22" i="6"/>
  <c r="D22" i="6"/>
  <c r="P21" i="6"/>
  <c r="J21" i="6"/>
  <c r="D21" i="6"/>
  <c r="P20" i="6"/>
  <c r="J20" i="6"/>
  <c r="D20" i="6"/>
  <c r="P19" i="6"/>
  <c r="J19" i="6"/>
  <c r="D19" i="6"/>
  <c r="P18" i="6"/>
  <c r="J18" i="6"/>
  <c r="D18" i="6"/>
  <c r="L13" i="6"/>
  <c r="AP39" i="6" s="1"/>
  <c r="AU29" i="5"/>
  <c r="AQ29" i="5"/>
  <c r="AM29" i="5"/>
  <c r="AI29" i="5"/>
  <c r="AE29" i="5"/>
  <c r="AA29" i="5"/>
  <c r="W29" i="5"/>
  <c r="S29" i="5"/>
  <c r="O29" i="5"/>
  <c r="K29" i="5"/>
  <c r="G29" i="5"/>
  <c r="AU28" i="5"/>
  <c r="AQ28" i="5"/>
  <c r="AM28" i="5"/>
  <c r="AI28" i="5"/>
  <c r="AE28" i="5"/>
  <c r="AA28" i="5"/>
  <c r="W28" i="5"/>
  <c r="S28" i="5"/>
  <c r="O28" i="5"/>
  <c r="K28" i="5"/>
  <c r="G28" i="5"/>
  <c r="AU27" i="5"/>
  <c r="AQ27" i="5"/>
  <c r="AM27" i="5"/>
  <c r="AI27" i="5"/>
  <c r="AE27" i="5"/>
  <c r="AA27" i="5"/>
  <c r="W27" i="5"/>
  <c r="S27" i="5"/>
  <c r="O27" i="5"/>
  <c r="K27" i="5"/>
  <c r="G27" i="5"/>
  <c r="AU26" i="5"/>
  <c r="AQ26" i="5"/>
  <c r="AM26" i="5"/>
  <c r="AI26" i="5"/>
  <c r="AE26" i="5"/>
  <c r="AA26" i="5"/>
  <c r="W26" i="5"/>
  <c r="S26" i="5"/>
  <c r="O26" i="5"/>
  <c r="K26" i="5"/>
  <c r="G26" i="5"/>
  <c r="AU25" i="5"/>
  <c r="AQ25" i="5"/>
  <c r="AM25" i="5"/>
  <c r="AI25" i="5"/>
  <c r="AE25" i="5"/>
  <c r="AA25" i="5"/>
  <c r="W25" i="5"/>
  <c r="S25" i="5"/>
  <c r="O25" i="5"/>
  <c r="K25" i="5"/>
  <c r="G25" i="5"/>
  <c r="AU24" i="5"/>
  <c r="AQ24" i="5"/>
  <c r="AM24" i="5"/>
  <c r="AI24" i="5"/>
  <c r="AE24" i="5"/>
  <c r="AA24" i="5"/>
  <c r="W24" i="5"/>
  <c r="S24" i="5"/>
  <c r="O24" i="5"/>
  <c r="K24" i="5"/>
  <c r="G24" i="5"/>
  <c r="BD23" i="5"/>
  <c r="BD24" i="5" s="1"/>
  <c r="AU23" i="5"/>
  <c r="AQ23" i="5"/>
  <c r="AM23" i="5"/>
  <c r="AI23" i="5"/>
  <c r="AE23" i="5"/>
  <c r="AA23" i="5"/>
  <c r="W23" i="5"/>
  <c r="S23" i="5"/>
  <c r="O23" i="5"/>
  <c r="K23" i="5"/>
  <c r="G23" i="5"/>
  <c r="AU22" i="5"/>
  <c r="AQ22" i="5"/>
  <c r="AM22" i="5"/>
  <c r="AI22" i="5"/>
  <c r="AE22" i="5"/>
  <c r="AA22" i="5"/>
  <c r="W22" i="5"/>
  <c r="S22" i="5"/>
  <c r="O22" i="5"/>
  <c r="K22" i="5"/>
  <c r="G22" i="5"/>
  <c r="AU21" i="5"/>
  <c r="AQ21" i="5"/>
  <c r="AM21" i="5"/>
  <c r="AI21" i="5"/>
  <c r="AE21" i="5"/>
  <c r="AA21" i="5"/>
  <c r="W21" i="5"/>
  <c r="S21" i="5"/>
  <c r="O21" i="5"/>
  <c r="K21" i="5"/>
  <c r="G21" i="5"/>
  <c r="AU20" i="5"/>
  <c r="AQ20" i="5"/>
  <c r="AM20" i="5"/>
  <c r="AI20" i="5"/>
  <c r="AE20" i="5"/>
  <c r="AA20" i="5"/>
  <c r="W20" i="5"/>
  <c r="S20" i="5"/>
  <c r="O20" i="5"/>
  <c r="K20" i="5"/>
  <c r="G20" i="5"/>
  <c r="BD18" i="5"/>
  <c r="BD17" i="5"/>
  <c r="N13" i="5"/>
  <c r="AP39" i="5" s="1"/>
  <c r="AP36" i="4"/>
  <c r="BD26" i="4"/>
  <c r="BD27" i="4" s="1"/>
  <c r="BD20" i="4"/>
  <c r="G20" i="4" s="1"/>
  <c r="N13" i="4"/>
  <c r="T13" i="4" s="1"/>
  <c r="AC53" i="2"/>
  <c r="AU53" i="2" s="1"/>
  <c r="Z53" i="2"/>
  <c r="W53" i="2"/>
  <c r="T53" i="2"/>
  <c r="AK53" i="2" s="1"/>
  <c r="AN51" i="2" s="1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2" i="2"/>
  <c r="AT21" i="2"/>
  <c r="AT23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5" l="1"/>
  <c r="D21" i="4"/>
  <c r="AZ33" i="4" s="1"/>
  <c r="J28" i="6"/>
  <c r="P28" i="6"/>
  <c r="T13" i="6"/>
  <c r="BD25" i="5"/>
  <c r="H14" i="5"/>
  <c r="C20" i="5" s="1"/>
  <c r="BK11" i="5" s="1"/>
  <c r="BD19" i="5"/>
  <c r="H13" i="5"/>
  <c r="E18" i="5" s="1"/>
  <c r="I18" i="5" s="1"/>
  <c r="T13" i="5"/>
  <c r="BB32" i="4"/>
  <c r="G31" i="4"/>
  <c r="BD21" i="4"/>
  <c r="BD22" i="4" s="1"/>
  <c r="AP39" i="4"/>
  <c r="BD28" i="4"/>
  <c r="D22" i="4" s="1"/>
  <c r="AQ51" i="2"/>
  <c r="AK51" i="2"/>
  <c r="AT24" i="2"/>
  <c r="D31" i="2"/>
  <c r="AN37" i="2"/>
  <c r="AN40" i="2"/>
  <c r="AN43" i="2"/>
  <c r="AN46" i="2"/>
  <c r="AN49" i="2"/>
  <c r="AN52" i="2"/>
  <c r="AN35" i="2"/>
  <c r="AN38" i="2"/>
  <c r="AN41" i="2"/>
  <c r="AN44" i="2"/>
  <c r="AN47" i="2"/>
  <c r="AN50" i="2"/>
  <c r="AN36" i="2"/>
  <c r="AN39" i="2"/>
  <c r="AN42" i="2"/>
  <c r="AN45" i="2"/>
  <c r="AN48" i="2"/>
  <c r="AP35" i="6" l="1"/>
  <c r="AP37" i="6" s="1"/>
  <c r="K30" i="5"/>
  <c r="BO10" i="5"/>
  <c r="M18" i="5"/>
  <c r="C21" i="5"/>
  <c r="BM10" i="5"/>
  <c r="G30" i="5"/>
  <c r="AZ34" i="4"/>
  <c r="D23" i="4"/>
  <c r="J20" i="4"/>
  <c r="M20" i="4" s="1"/>
  <c r="AQ36" i="2"/>
  <c r="AK36" i="2"/>
  <c r="AQ44" i="2"/>
  <c r="AK44" i="2"/>
  <c r="AQ38" i="2"/>
  <c r="AK38" i="2"/>
  <c r="AQ35" i="2"/>
  <c r="AK35" i="2"/>
  <c r="AQ41" i="2"/>
  <c r="AK41" i="2"/>
  <c r="AQ52" i="2"/>
  <c r="AK52" i="2"/>
  <c r="AQ49" i="2"/>
  <c r="AK49" i="2"/>
  <c r="AQ47" i="2"/>
  <c r="AK47" i="2"/>
  <c r="AQ48" i="2"/>
  <c r="AK48" i="2"/>
  <c r="AQ45" i="2"/>
  <c r="AK45" i="2"/>
  <c r="AQ46" i="2"/>
  <c r="AK46" i="2"/>
  <c r="AQ42" i="2"/>
  <c r="AK42" i="2"/>
  <c r="AQ43" i="2"/>
  <c r="AK43" i="2"/>
  <c r="AQ39" i="2"/>
  <c r="AK39" i="2"/>
  <c r="AQ40" i="2"/>
  <c r="AK40" i="2"/>
  <c r="AQ37" i="2"/>
  <c r="AK37" i="2"/>
  <c r="AQ50" i="2"/>
  <c r="AK50" i="2"/>
  <c r="AJ13" i="6" l="1"/>
  <c r="AP40" i="6"/>
  <c r="AR13" i="6" s="1"/>
  <c r="AX13" i="6" s="1"/>
  <c r="BK12" i="5"/>
  <c r="C22" i="5"/>
  <c r="O30" i="5"/>
  <c r="BQ10" i="5"/>
  <c r="Q18" i="5"/>
  <c r="BD32" i="4"/>
  <c r="J31" i="4"/>
  <c r="AZ35" i="4"/>
  <c r="D24" i="4"/>
  <c r="BF32" i="4"/>
  <c r="M31" i="4"/>
  <c r="P20" i="4"/>
  <c r="S30" i="5" l="1"/>
  <c r="BS10" i="5"/>
  <c r="U18" i="5"/>
  <c r="BK13" i="5"/>
  <c r="C23" i="5"/>
  <c r="BJ32" i="4"/>
  <c r="BH32" i="4"/>
  <c r="P31" i="4"/>
  <c r="S20" i="4"/>
  <c r="AZ36" i="4"/>
  <c r="D25" i="4"/>
  <c r="BU10" i="5" l="1"/>
  <c r="W30" i="5"/>
  <c r="Y18" i="5"/>
  <c r="BK14" i="5"/>
  <c r="C24" i="5"/>
  <c r="S31" i="4"/>
  <c r="BL32" i="4"/>
  <c r="V20" i="4"/>
  <c r="AZ37" i="4"/>
  <c r="D26" i="4"/>
  <c r="BW10" i="5" l="1"/>
  <c r="AA30" i="5"/>
  <c r="AC18" i="5"/>
  <c r="BK15" i="5"/>
  <c r="C25" i="5"/>
  <c r="AZ38" i="4"/>
  <c r="D27" i="4"/>
  <c r="V31" i="4"/>
  <c r="BN32" i="4"/>
  <c r="Y20" i="4"/>
  <c r="BK16" i="5" l="1"/>
  <c r="C26" i="5"/>
  <c r="BY10" i="5"/>
  <c r="AE30" i="5"/>
  <c r="AG18" i="5"/>
  <c r="AZ39" i="4"/>
  <c r="D28" i="4"/>
  <c r="Y31" i="4"/>
  <c r="BP32" i="4"/>
  <c r="AB20" i="4"/>
  <c r="BK17" i="5" l="1"/>
  <c r="C27" i="5"/>
  <c r="CA10" i="5"/>
  <c r="AI30" i="5"/>
  <c r="AK18" i="5"/>
  <c r="AB31" i="4"/>
  <c r="AE20" i="4"/>
  <c r="AZ40" i="4"/>
  <c r="D29" i="4"/>
  <c r="CC10" i="5" l="1"/>
  <c r="AM30" i="5"/>
  <c r="AO18" i="5"/>
  <c r="BK18" i="5"/>
  <c r="C28" i="5"/>
  <c r="AZ41" i="4"/>
  <c r="D30" i="4"/>
  <c r="AZ42" i="4" s="1"/>
  <c r="BR32" i="4"/>
  <c r="AE31" i="4"/>
  <c r="AH20" i="4"/>
  <c r="BK19" i="5" l="1"/>
  <c r="C29" i="5"/>
  <c r="BK20" i="5" s="1"/>
  <c r="CE10" i="5"/>
  <c r="AQ30" i="5"/>
  <c r="AS18" i="5"/>
  <c r="AH31" i="4"/>
  <c r="BT32" i="4"/>
  <c r="AK20" i="4"/>
  <c r="CG10" i="5" l="1"/>
  <c r="AU30" i="5"/>
  <c r="AP35" i="5" s="1"/>
  <c r="AP37" i="5" s="1"/>
  <c r="BV32" i="4"/>
  <c r="AK31" i="4"/>
  <c r="AN20" i="4"/>
  <c r="AJ13" i="5" l="1"/>
  <c r="AP40" i="5"/>
  <c r="AR13" i="5" s="1"/>
  <c r="AX13" i="5" s="1"/>
  <c r="BX32" i="4"/>
  <c r="AN31" i="4"/>
  <c r="AQ20" i="4"/>
  <c r="BZ32" i="4" l="1"/>
  <c r="AQ31" i="4"/>
  <c r="AT20" i="4"/>
  <c r="AT31" i="4" l="1"/>
  <c r="AP35" i="4" s="1"/>
  <c r="AP37" i="4" s="1"/>
  <c r="CB32" i="4"/>
  <c r="AJ13" i="4" l="1"/>
  <c r="AP40" i="4"/>
  <c r="AR13" i="4" s="1"/>
  <c r="AX13" i="4" s="1"/>
</calcChain>
</file>

<file path=xl/sharedStrings.xml><?xml version="1.0" encoding="utf-8"?>
<sst xmlns="http://schemas.openxmlformats.org/spreadsheetml/2006/main" count="374" uniqueCount="174">
  <si>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</si>
  <si>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</si>
  <si>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</si>
  <si>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</si>
  <si>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</si>
  <si>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</si>
  <si>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</si>
  <si>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</si>
  <si>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</si>
  <si>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</si>
  <si>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</si>
  <si>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</si>
  <si>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</si>
  <si>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</si>
  <si>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</si>
  <si>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</si>
  <si>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</si>
  <si>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</si>
  <si>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</si>
  <si>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</si>
  <si>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</si>
  <si>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</si>
  <si>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</si>
  <si>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</si>
  <si>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</si>
  <si>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</si>
  <si>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</si>
  <si>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</si>
  <si>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</si>
  <si>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</si>
  <si>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</si>
  <si>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</si>
  <si>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</si>
  <si>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</si>
  <si>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</si>
  <si>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</si>
  <si>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</si>
  <si>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</si>
  <si>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</si>
  <si>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</si>
  <si>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</si>
  <si>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</si>
  <si>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</si>
  <si>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</si>
  <si>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</si>
  <si>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</si>
  <si>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</si>
  <si>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</si>
  <si>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</si>
  <si>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</si>
  <si>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</si>
  <si>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</si>
  <si>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</si>
  <si>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</si>
  <si>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</si>
  <si>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</si>
  <si>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</si>
  <si>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</si>
  <si>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</si>
  <si>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</si>
  <si>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</si>
  <si>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</si>
  <si>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</si>
  <si>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</si>
  <si>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</si>
  <si>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</si>
  <si>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</si>
  <si>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</si>
  <si>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</si>
  <si>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</si>
  <si>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</si>
  <si>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</si>
  <si>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</si>
  <si>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</si>
  <si>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</si>
  <si>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</si>
  <si>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</si>
  <si>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</si>
  <si>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</si>
  <si>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</si>
  <si>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</si>
  <si>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</si>
  <si>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</si>
  <si>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</si>
  <si>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</si>
  <si>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</si>
  <si>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</si>
  <si>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</si>
  <si>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</si>
  <si>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</si>
  <si>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</si>
  <si>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</si>
  <si>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</si>
  <si>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</si>
  <si>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</si>
  <si>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</si>
  <si>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</si>
  <si>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</si>
  <si>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</si>
  <si>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</si>
  <si>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</si>
  <si>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</si>
  <si>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</si>
  <si>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EF-1</t>
  </si>
  <si>
    <t>EHC - Tallahassee Reno. &amp; Add.</t>
  </si>
  <si>
    <t>Patient Toilets</t>
  </si>
  <si>
    <t>Roof</t>
  </si>
  <si>
    <t>Cook</t>
  </si>
  <si>
    <t>Downblast Centrifugal</t>
  </si>
  <si>
    <t>ACED-EC</t>
  </si>
  <si>
    <t>EF-1 - EXHAUST FAN CURVE PLACEHOLDER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</si>
  <si>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</si>
  <si>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</si>
  <si>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</si>
  <si>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</si>
  <si>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</si>
  <si>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</si>
  <si>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</si>
  <si>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</si>
  <si>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</si>
  <si>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</si>
  <si>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</si>
  <si>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</si>
  <si>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</si>
  <si>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</si>
  <si>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</si>
  <si>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</si>
  <si>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</si>
  <si>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</si>
  <si>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</si>
  <si>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</si>
  <si>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</si>
  <si>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</si>
  <si>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</si>
  <si>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</si>
  <si>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</si>
  <si>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</si>
  <si>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</si>
  <si>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</si>
  <si>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</si>
  <si>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</si>
  <si>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</si>
  <si>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</si>
  <si>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</si>
  <si>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</si>
  <si>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</si>
  <si>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</si>
  <si>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</si>
  <si>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</si>
  <si>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</si>
  <si>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</si>
  <si>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</si>
  <si>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</si>
  <si>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</si>
  <si>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</si>
  <si>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</si>
  <si>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</si>
  <si>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</si>
  <si>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</si>
  <si>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</si>
  <si>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</si>
  <si>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</si>
  <si>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</si>
  <si>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TLT/SHWR D139</t>
  </si>
  <si>
    <t>CEG1</t>
  </si>
  <si>
    <t>TLT/SHWR D140</t>
  </si>
  <si>
    <t>TLT/SHWR D142A</t>
  </si>
  <si>
    <t>TLT/SHWR D143A</t>
  </si>
  <si>
    <t>TLT/SHWR D145A</t>
  </si>
  <si>
    <t>TLT/SHWR D146A</t>
  </si>
  <si>
    <t>TLT/SHWR D148A</t>
  </si>
  <si>
    <t>TLT/SHWR D151A</t>
  </si>
  <si>
    <t>TLT/SHWR D149A</t>
  </si>
  <si>
    <t>TLT/SHWR D153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</si>
</sst>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"/>
    <numFmt numFmtId="166" formatCode="#\ ??/100"/>
    <numFmt numFmtId="167" formatCode="0.000"/>
    <numFmt numFmtId="168" formatCode="mm/dd/yy;@"/>
    <numFmt numFmtId="169" formatCode="#\ ??/16"/>
    <numFmt numFmtId="170" formatCode="#\ ?/4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4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165" fontId="2" fillId="0" borderId="0" xfId="0" applyNumberFormat="1" applyFont="1"/>
    <xf numFmtId="0" fontId="13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9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70" fontId="6" fillId="3" borderId="27" xfId="0" applyNumberFormat="1" applyFont="1" applyFill="1" applyBorder="1" applyAlignment="1">
      <alignment horizontal="center" vertical="center" shrinkToFit="1"/>
    </xf>
    <xf numFmtId="170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70" fontId="6" fillId="3" borderId="17" xfId="0" applyNumberFormat="1" applyFont="1" applyFill="1" applyBorder="1" applyAlignment="1">
      <alignment horizontal="center" vertical="center" shrinkToFit="1"/>
    </xf>
    <xf numFmtId="170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6" fillId="5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70" fontId="10" fillId="2" borderId="74" xfId="0" applyNumberFormat="1" applyFont="1" applyFill="1" applyBorder="1" applyAlignment="1">
      <alignment horizontal="center" vertical="center"/>
    </xf>
    <xf numFmtId="170" fontId="10" fillId="2" borderId="75" xfId="0" applyNumberFormat="1" applyFont="1" applyFill="1" applyBorder="1" applyAlignment="1">
      <alignment horizontal="center" vertical="center"/>
    </xf>
    <xf numFmtId="170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EB50698-DF50-4247-BE04-0A648028C8C7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3D9AAF7F-A3A5-2DD3-6652-F4635529BC78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85BDCEB9-C78F-17C4-8410-B1975E1FF1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F38D27B9-2037-6532-636C-4B7DD58AEE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35EE759D-41CA-6FED-C211-A92C9688BDA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675F7F71-A451-AC4D-6979-DC269D43A5B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3D40C7E0-EE9E-8FB0-CDD2-1FADE6C7F05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DF8878A7-B990-D8B4-CE65-F8A09C4B30A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814C4CB5-674C-482B-A449-DD338411DDA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82A7EC96-D51E-D3A0-D5E0-F99964F59D4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024D117D-A6BD-8FF4-A01E-31668D2A583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34D46959-C092-9968-90EC-DDB77D53A69D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9304C9E6-E8AE-C5F9-F32F-45A40DEA6944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6C131C9A-83D3-7ACF-E26F-FB9B294345A0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1AF7421F-29C8-39A7-98F1-C5BE55BD9099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53323B31-D5A2-949A-7CB6-FC64A09DCAF2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055002EF-20C0-26F9-7D31-70E1D71F681C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7E92F145-063D-4E7C-579F-720C487513B6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9485A3AE-5AF5-06DC-3DC1-FD80A641A298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C96017DD-420C-A107-502E-0B156BA89630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BC030011-15E4-CEFA-FFC2-861426CE81E5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EAACCB4D-C928-83EA-85A5-9694A56DBA8B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973F3960-749A-B6C7-B9F1-C8828A07D54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9DF91E8F-E859-BCB4-5F4E-98F4CFB2743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0BADE793-D76A-0337-447F-BD4620736DB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F7DCB865-9BF6-E135-45F3-7C075DE18A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B6193C80-E5AD-056A-23AF-8B81F491A88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E1CF6E97-23B7-1D69-012B-497A1A8170B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021E98B0-892A-80B4-3111-985C6A996DE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2EE417B4-57AA-2178-CFD2-0C9B9B3AE86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D544008B-E08B-E11C-A686-9D670496B24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96810DD6-45A7-0568-C303-CDE675864A6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79CFA27E-C743-F273-3D83-77A8AB7C0194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29FF0F78-24C1-763A-E1D4-89E868B93044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102D6A6E-2487-3C4C-CDFF-0449F802CFB3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83DC93CC-25CF-8380-A86B-E7B5E0ED481B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BC867F5E-C6F8-2EF2-375D-534DDCF7C83E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9BE75531-DF96-2174-7487-1006832693DA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6114CD11-4A65-31A5-8349-2217BD35E28D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7F5F15BA-70F5-3597-914D-63066DEC0B0D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813C0B98-5E5D-5FD3-3649-902124800A9D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EDA3FD0C-1EC5-17EA-5853-FB9ADF5ACDEA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FB52B864-C7BB-B02A-1950-9036DA222D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CBD7804-90DD-5996-2853-738B69C4D769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524D2B6-A432-46B5-2FB1-88019C910661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96971341-0DC8-42B9-A211-3EB58EE3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EC816ED-0E25-414D-9674-AF55CC937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710148F-590F-4550-98BD-52E661F1A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727BF8DF-6B96-40C9-A0CD-F90DF59C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A3AB98-89AA-43BD-A1B6-FE26CC7C3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B69113C-CD88-49C2-866C-7C6A84BEA9B0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E9330C2B-E981-647F-CEBB-CC192CFD0DB7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B747D428-7668-D14A-5A2D-3F4ED87ECD1F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BFAC572E-AE1D-453F-1AAC-31C3495ED8F8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8657B89-409B-CC8E-81FC-CB8D3404061E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49BE938-E805-FBC3-F9AB-B52FE25C8483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C7DFB87-E79B-20A0-20FF-C85DD5D98DD0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73F5836-56A9-2D61-F8A2-144BBCAAE3B0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9E71ADEF-75DE-4A6F-84D3-7ACDDEF1A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D35BAA-993C-403D-97AB-3C3232425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25E6-EC7B-4D60-8037-B968623DEE3B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 t="s">
        <v>107</v>
      </c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 t="s">
        <v>108</v>
      </c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 t="s">
        <v>109</v>
      </c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>
        <v>900</v>
      </c>
      <c r="E30" s="33"/>
      <c r="F30" s="33"/>
      <c r="G30" s="45">
        <v>0.5</v>
      </c>
      <c r="H30" s="45"/>
      <c r="I30" s="45"/>
      <c r="J30" s="45">
        <v>0.5</v>
      </c>
      <c r="K30" s="45"/>
      <c r="L30" s="45"/>
      <c r="M30" s="33">
        <v>1230</v>
      </c>
      <c r="N30" s="33"/>
      <c r="O30" s="33"/>
      <c r="P30" s="45" t="s">
        <v>38</v>
      </c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163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164</v>
      </c>
      <c r="L35" s="19"/>
      <c r="M35" s="19"/>
      <c r="N35" s="19">
        <v>6</v>
      </c>
      <c r="O35" s="19"/>
      <c r="P35" s="19"/>
      <c r="Q35" s="205">
        <v>75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165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49</v>
      </c>
      <c r="L36" s="33"/>
      <c r="M36" s="33"/>
      <c r="N36" s="33" t="s">
        <v>49</v>
      </c>
      <c r="O36" s="33"/>
      <c r="P36" s="33"/>
      <c r="Q36" s="33">
        <v>75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 t="s">
        <v>166</v>
      </c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 t="s">
        <v>49</v>
      </c>
      <c r="L37" s="19"/>
      <c r="M37" s="19"/>
      <c r="N37" s="33" t="s">
        <v>49</v>
      </c>
      <c r="O37" s="33"/>
      <c r="P37" s="33"/>
      <c r="Q37" s="33">
        <v>75</v>
      </c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 t="s">
        <v>167</v>
      </c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 t="s">
        <v>49</v>
      </c>
      <c r="L38" s="33"/>
      <c r="M38" s="33"/>
      <c r="N38" s="33" t="s">
        <v>49</v>
      </c>
      <c r="O38" s="33"/>
      <c r="P38" s="33"/>
      <c r="Q38" s="33">
        <v>75</v>
      </c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 t="s">
        <v>168</v>
      </c>
      <c r="B39" s="215"/>
      <c r="C39" s="215"/>
      <c r="D39" s="215"/>
      <c r="E39" s="215"/>
      <c r="F39" s="215"/>
      <c r="G39" s="215"/>
      <c r="H39" s="19">
        <v>5</v>
      </c>
      <c r="I39" s="19"/>
      <c r="J39" s="19"/>
      <c r="K39" s="19" t="s">
        <v>49</v>
      </c>
      <c r="L39" s="19"/>
      <c r="M39" s="19"/>
      <c r="N39" s="33" t="s">
        <v>49</v>
      </c>
      <c r="O39" s="33"/>
      <c r="P39" s="33"/>
      <c r="Q39" s="33">
        <v>75</v>
      </c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 t="s">
        <v>169</v>
      </c>
      <c r="B40" s="215"/>
      <c r="C40" s="215"/>
      <c r="D40" s="215"/>
      <c r="E40" s="215"/>
      <c r="F40" s="215"/>
      <c r="G40" s="215"/>
      <c r="H40" s="33">
        <v>6</v>
      </c>
      <c r="I40" s="33"/>
      <c r="J40" s="33"/>
      <c r="K40" s="33" t="s">
        <v>49</v>
      </c>
      <c r="L40" s="33"/>
      <c r="M40" s="33"/>
      <c r="N40" s="33" t="s">
        <v>49</v>
      </c>
      <c r="O40" s="33"/>
      <c r="P40" s="33"/>
      <c r="Q40" s="33">
        <v>75</v>
      </c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 t="s">
        <v>170</v>
      </c>
      <c r="B41" s="215"/>
      <c r="C41" s="215"/>
      <c r="D41" s="215"/>
      <c r="E41" s="215"/>
      <c r="F41" s="215"/>
      <c r="G41" s="215"/>
      <c r="H41" s="19">
        <v>7</v>
      </c>
      <c r="I41" s="19"/>
      <c r="J41" s="19"/>
      <c r="K41" s="19" t="s">
        <v>49</v>
      </c>
      <c r="L41" s="19"/>
      <c r="M41" s="19"/>
      <c r="N41" s="33" t="s">
        <v>49</v>
      </c>
      <c r="O41" s="33"/>
      <c r="P41" s="33"/>
      <c r="Q41" s="33">
        <v>75</v>
      </c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 t="s">
        <v>171</v>
      </c>
      <c r="B42" s="215"/>
      <c r="C42" s="215"/>
      <c r="D42" s="215"/>
      <c r="E42" s="215"/>
      <c r="F42" s="215"/>
      <c r="G42" s="215"/>
      <c r="H42" s="33">
        <v>8</v>
      </c>
      <c r="I42" s="33"/>
      <c r="J42" s="33"/>
      <c r="K42" s="33" t="s">
        <v>49</v>
      </c>
      <c r="L42" s="33"/>
      <c r="M42" s="33"/>
      <c r="N42" s="33" t="s">
        <v>49</v>
      </c>
      <c r="O42" s="33"/>
      <c r="P42" s="33"/>
      <c r="Q42" s="33">
        <v>75</v>
      </c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 t="s">
        <v>172</v>
      </c>
      <c r="B43" s="215"/>
      <c r="C43" s="215"/>
      <c r="D43" s="215"/>
      <c r="E43" s="215"/>
      <c r="F43" s="215"/>
      <c r="G43" s="215"/>
      <c r="H43" s="19">
        <v>9</v>
      </c>
      <c r="I43" s="19"/>
      <c r="J43" s="19"/>
      <c r="K43" s="19" t="s">
        <v>49</v>
      </c>
      <c r="L43" s="19"/>
      <c r="M43" s="19"/>
      <c r="N43" s="33" t="s">
        <v>49</v>
      </c>
      <c r="O43" s="33"/>
      <c r="P43" s="33"/>
      <c r="Q43" s="33">
        <v>75</v>
      </c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 t="s">
        <v>173</v>
      </c>
      <c r="B44" s="215"/>
      <c r="C44" s="215"/>
      <c r="D44" s="215"/>
      <c r="E44" s="215"/>
      <c r="F44" s="215"/>
      <c r="G44" s="215"/>
      <c r="H44" s="33">
        <v>10</v>
      </c>
      <c r="I44" s="33"/>
      <c r="J44" s="33"/>
      <c r="K44" s="33" t="s">
        <v>49</v>
      </c>
      <c r="L44" s="33"/>
      <c r="M44" s="33"/>
      <c r="N44" s="33" t="s">
        <v>49</v>
      </c>
      <c r="O44" s="33"/>
      <c r="P44" s="33"/>
      <c r="Q44" s="33">
        <v>75</v>
      </c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162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750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E2393776-BE25-4E72-A028-733CB3A6E5E2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D0F9D97D-46BB-405F-A50E-69233C20C083}"/>
    <dataValidation allowBlank="1" showInputMessage="1" showErrorMessage="1" prompt="Typical Service Factor is 1.15. If unknown then use '---" sqref="Z15:AI15" xr:uid="{889F5966-7DB9-46DC-9A7B-980C426C6E08}"/>
    <dataValidation type="list" allowBlank="1" showInputMessage="1" showErrorMessage="1" sqref="AH24:AI24" xr:uid="{9D24C99B-D4E2-4D90-9E0D-31AB3A04D032}">
      <formula1>"Hz, %"</formula1>
    </dataValidation>
    <dataValidation type="whole" allowBlank="1" showInputMessage="1" showErrorMessage="1" error="This Remarks section is limited to 5." sqref="A56:A60" xr:uid="{A0B4716D-391F-4262-A807-680A5C5F7920}">
      <formula1>1</formula1>
      <formula2>5</formula2>
    </dataValidation>
    <dataValidation type="list" allowBlank="1" showInputMessage="1" showErrorMessage="1" promptTitle="Phase Selection" prompt="Select Single or Three Phase" sqref="AT18:AY18" xr:uid="{A0D5C3F1-84EC-4D72-AB45-3199284A9696}">
      <formula1>"Single Phase, Three Phase"</formula1>
    </dataValidation>
    <dataValidation type="list" allowBlank="1" showInputMessage="1" sqref="G13:P13" xr:uid="{4FBB7698-A3A0-4EF1-A824-6AB81A0FA189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62277073-B0D5-4E65-AC74-B11BBCF1997F}">
      <formula1>"CW, CCW, '---"</formula1>
    </dataValidation>
    <dataValidation type="list" allowBlank="1" showInputMessage="1" sqref="Z12:AI12" xr:uid="{B012C73E-7D36-436E-AEB0-FB2FAE8A2694}">
      <formula1>"Baldor,Dayton,Emmerson,FASCO,GE,GENTEQ,Marathon,Trane,WEG,Westinghouse"</formula1>
    </dataValidation>
    <dataValidation type="list" allowBlank="1" showInputMessage="1" sqref="Z14:AI14" xr:uid="{8FDA98DD-6EE7-4657-9550-A8BDCAF639BA}">
      <formula1>".17,.25,.33,.5,.75,1,2,3,5,7.5,10,15,20,25,30,40,50,60,75,100,125,150,200"</formula1>
    </dataValidation>
    <dataValidation allowBlank="1" showInputMessage="1" showErrorMessage="1" prompt="If EFF is unatainable use .90" sqref="AT14:AY14" xr:uid="{15324E8D-7222-4218-B2F5-6F381F05ABE3}"/>
    <dataValidation allowBlank="1" showInputMessage="1" showErrorMessage="1" prompt="If PF is unattainable use .80" sqref="AT16:AY16" xr:uid="{BD643BBD-0FBF-4124-BEC9-86AE80E90CE3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1DA3ED02-4F67-44A2-B011-609613EF8841}"/>
    <dataValidation type="list" allowBlank="1" showInputMessage="1" showErrorMessage="1" sqref="H19:Q19" xr:uid="{6E05A439-9E05-4FC3-AF53-CCD2A45A9D09}">
      <formula1>"Belt Drive,Direct Drive"</formula1>
    </dataValidation>
    <dataValidation type="list" allowBlank="1" showInputMessage="1" sqref="H22:Q22 H20:Q20" xr:uid="{20456386-FE61-4042-9C2D-3A3AC2D9CE93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F93C-6F83-4E13-B49B-5B60937D936B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274" customFormat="1" ht="12" customHeight="1" x14ac:dyDescent="0.25">
      <c r="A1" s="272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73"/>
      <c r="BM1" s="273"/>
      <c r="BN1" s="273"/>
      <c r="BO1" s="273"/>
      <c r="BP1" s="273"/>
      <c r="BQ1" s="273"/>
      <c r="BR1" s="273"/>
      <c r="BS1" s="273"/>
    </row>
    <row r="2" spans="1:71" x14ac:dyDescent="0.2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</row>
    <row r="3" spans="1:71" x14ac:dyDescent="0.2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</row>
    <row r="4" spans="1:71" ht="9.75" customHeight="1" x14ac:dyDescent="0.2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</row>
    <row r="5" spans="1:71" ht="8.1" customHeight="1" x14ac:dyDescent="0.2">
      <c r="A5" s="27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N5" s="278"/>
      <c r="AO5" s="278"/>
      <c r="AP5" s="278"/>
    </row>
    <row r="6" spans="1:71" ht="15" customHeight="1" x14ac:dyDescent="0.2">
      <c r="A6" s="279" t="s">
        <v>110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N6" s="278"/>
      <c r="AO6" s="278"/>
      <c r="AP6" s="278"/>
    </row>
    <row r="7" spans="1:71" ht="13.5" customHeight="1" x14ac:dyDescent="0.2">
      <c r="A7" s="280"/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N7" s="278"/>
      <c r="AO7" s="278"/>
      <c r="AP7" s="278"/>
    </row>
    <row r="8" spans="1:71" ht="12" customHeight="1" x14ac:dyDescent="0.2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N8" s="278"/>
      <c r="AO8" s="278"/>
      <c r="AP8" s="278"/>
      <c r="AQ8" s="281"/>
      <c r="AR8" s="281"/>
      <c r="AS8" s="281"/>
    </row>
    <row r="9" spans="1:71" ht="12" customHeight="1" x14ac:dyDescent="0.2">
      <c r="A9" s="280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</row>
    <row r="10" spans="1:71" ht="12" customHeight="1" x14ac:dyDescent="0.2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</row>
    <row r="11" spans="1:71" ht="14.25" customHeight="1" x14ac:dyDescent="0.2">
      <c r="A11" s="280"/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</row>
    <row r="12" spans="1:71" ht="12.75" customHeight="1" x14ac:dyDescent="0.2">
      <c r="A12" s="280"/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</row>
    <row r="13" spans="1:71" ht="12.75" customHeight="1" x14ac:dyDescent="0.2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</row>
    <row r="14" spans="1:71" ht="12.75" customHeight="1" x14ac:dyDescent="0.2">
      <c r="A14" s="280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T14" s="283"/>
      <c r="AU14" s="283"/>
      <c r="AV14" s="283"/>
      <c r="AW14" s="283"/>
    </row>
    <row r="15" spans="1:71" ht="12" customHeight="1" x14ac:dyDescent="0.2">
      <c r="A15" s="280"/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T15" s="284"/>
      <c r="AU15" s="284"/>
      <c r="AV15" s="284"/>
      <c r="AW15" s="284"/>
    </row>
    <row r="16" spans="1:71" ht="12.75" customHeight="1" x14ac:dyDescent="0.2">
      <c r="A16" s="280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T16" s="281"/>
      <c r="AU16" s="281"/>
      <c r="AV16" s="281"/>
      <c r="AW16" s="281"/>
    </row>
    <row r="17" spans="1:35" ht="12" customHeight="1" x14ac:dyDescent="0.2">
      <c r="A17" s="280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</row>
    <row r="18" spans="1:35" ht="12" customHeight="1" x14ac:dyDescent="0.2">
      <c r="A18" s="280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</row>
    <row r="19" spans="1:35" ht="12" customHeight="1" x14ac:dyDescent="0.2">
      <c r="A19" s="280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</row>
    <row r="20" spans="1:35" ht="12" customHeight="1" x14ac:dyDescent="0.2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</row>
    <row r="21" spans="1:35" ht="12" customHeight="1" x14ac:dyDescent="0.2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</row>
    <row r="22" spans="1:35" ht="12" customHeight="1" x14ac:dyDescent="0.2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2" customHeight="1" x14ac:dyDescent="0.2">
      <c r="A23" s="280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</row>
    <row r="24" spans="1:35" ht="12" customHeight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</row>
    <row r="25" spans="1:35" ht="12" customHeight="1" x14ac:dyDescent="0.2">
      <c r="A25" s="280"/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</row>
    <row r="26" spans="1:35" ht="12" customHeight="1" x14ac:dyDescent="0.2">
      <c r="A26" s="280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</row>
    <row r="27" spans="1:35" ht="12" customHeight="1" x14ac:dyDescent="0.2">
      <c r="A27" s="280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</row>
    <row r="28" spans="1:35" ht="12" customHeight="1" x14ac:dyDescent="0.2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2" customHeight="1" x14ac:dyDescent="0.2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</row>
    <row r="30" spans="1:35" ht="12" customHeight="1" x14ac:dyDescent="0.2">
      <c r="A30" s="280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</row>
    <row r="31" spans="1:35" ht="12" customHeight="1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</row>
    <row r="32" spans="1:35" ht="12" customHeight="1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</row>
    <row r="33" spans="1:35" ht="12" customHeight="1" x14ac:dyDescent="0.2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</row>
    <row r="34" spans="1:35" ht="15" customHeight="1" x14ac:dyDescent="0.2">
      <c r="A34" s="285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</row>
    <row r="35" spans="1:35" x14ac:dyDescent="0.2">
      <c r="A35" s="285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</row>
    <row r="36" spans="1:35" x14ac:dyDescent="0.2">
      <c r="A36" s="285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</row>
    <row r="37" spans="1:35" x14ac:dyDescent="0.2">
      <c r="A37" s="285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</row>
    <row r="38" spans="1:35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</row>
    <row r="39" spans="1:35" ht="15.75" customHeight="1" x14ac:dyDescent="0.2">
      <c r="A39" s="285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</row>
    <row r="40" spans="1:35" x14ac:dyDescent="0.2">
      <c r="A40" s="285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</row>
    <row r="41" spans="1:35" x14ac:dyDescent="0.2">
      <c r="A41" s="285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</row>
    <row r="42" spans="1:35" x14ac:dyDescent="0.2">
      <c r="A42" s="285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</row>
    <row r="43" spans="1:35" x14ac:dyDescent="0.2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5"/>
      <c r="AB43" s="285"/>
      <c r="AC43" s="285"/>
      <c r="AD43" s="285"/>
      <c r="AE43" s="285"/>
      <c r="AF43" s="285"/>
      <c r="AG43" s="285"/>
      <c r="AH43" s="285"/>
      <c r="AI43" s="285"/>
    </row>
    <row r="44" spans="1:35" x14ac:dyDescent="0.2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</row>
    <row r="45" spans="1:35" x14ac:dyDescent="0.2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</row>
    <row r="46" spans="1:35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</row>
    <row r="47" spans="1:35" x14ac:dyDescent="0.2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85"/>
    </row>
    <row r="48" spans="1:35" ht="12.75" customHeight="1" x14ac:dyDescent="0.2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85"/>
      <c r="AB48" s="285"/>
      <c r="AC48" s="285"/>
      <c r="AD48" s="285"/>
      <c r="AE48" s="285"/>
      <c r="AF48" s="285"/>
      <c r="AG48" s="285"/>
      <c r="AH48" s="285"/>
      <c r="AI48" s="285"/>
    </row>
    <row r="49" spans="1:35" x14ac:dyDescent="0.2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285"/>
      <c r="AA49" s="285"/>
      <c r="AB49" s="285"/>
      <c r="AC49" s="285"/>
      <c r="AD49" s="285"/>
      <c r="AE49" s="285"/>
      <c r="AF49" s="285"/>
      <c r="AG49" s="285"/>
      <c r="AH49" s="285"/>
      <c r="AI49" s="285"/>
    </row>
    <row r="50" spans="1:35" x14ac:dyDescent="0.2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</row>
    <row r="51" spans="1:35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  <c r="AA51" s="285"/>
      <c r="AB51" s="285"/>
      <c r="AC51" s="285"/>
      <c r="AD51" s="285"/>
      <c r="AE51" s="285"/>
      <c r="AF51" s="285"/>
      <c r="AG51" s="285"/>
      <c r="AH51" s="285"/>
      <c r="AI51" s="285"/>
    </row>
    <row r="52" spans="1:35" x14ac:dyDescent="0.2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</row>
    <row r="53" spans="1:35" x14ac:dyDescent="0.2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285"/>
      <c r="AA53" s="285"/>
      <c r="AB53" s="285"/>
      <c r="AC53" s="285"/>
      <c r="AD53" s="285"/>
      <c r="AE53" s="285"/>
      <c r="AF53" s="285"/>
      <c r="AG53" s="285"/>
      <c r="AH53" s="285"/>
      <c r="AI53" s="285"/>
    </row>
    <row r="54" spans="1:35" x14ac:dyDescent="0.2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285"/>
      <c r="AA54" s="285"/>
      <c r="AB54" s="285"/>
      <c r="AC54" s="285"/>
      <c r="AD54" s="285"/>
      <c r="AE54" s="285"/>
      <c r="AF54" s="285"/>
      <c r="AG54" s="285"/>
      <c r="AH54" s="285"/>
      <c r="AI54" s="285"/>
    </row>
    <row r="55" spans="1:35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85"/>
      <c r="AI55" s="285"/>
    </row>
    <row r="56" spans="1:35" x14ac:dyDescent="0.2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285"/>
    </row>
    <row r="57" spans="1:35" x14ac:dyDescent="0.2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H57" s="285"/>
      <c r="AI57" s="285"/>
    </row>
    <row r="58" spans="1:35" x14ac:dyDescent="0.2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5"/>
    </row>
    <row r="59" spans="1:35" x14ac:dyDescent="0.2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285"/>
      <c r="AA59" s="285"/>
      <c r="AB59" s="285"/>
      <c r="AC59" s="285"/>
      <c r="AD59" s="285"/>
      <c r="AE59" s="285"/>
      <c r="AF59" s="285"/>
      <c r="AG59" s="285"/>
      <c r="AH59" s="285"/>
      <c r="AI59" s="285"/>
    </row>
    <row r="60" spans="1:35" x14ac:dyDescent="0.2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285"/>
    </row>
    <row r="61" spans="1:35" x14ac:dyDescent="0.2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5"/>
      <c r="AH61" s="285"/>
      <c r="AI61" s="285"/>
    </row>
    <row r="62" spans="1:35" x14ac:dyDescent="0.2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285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6998-E7C5-4A3C-92B7-67F8C09A6420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8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304" t="s">
        <v>112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113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114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115</v>
      </c>
      <c r="B13" s="55"/>
      <c r="C13" s="308" t="s">
        <v>116</v>
      </c>
      <c r="D13" s="309"/>
      <c r="E13" s="309"/>
      <c r="F13" s="309"/>
      <c r="G13" s="308" t="s">
        <v>117</v>
      </c>
      <c r="H13" s="309"/>
      <c r="I13" s="309"/>
      <c r="J13" s="310"/>
      <c r="K13" s="311" t="s">
        <v>118</v>
      </c>
      <c r="L13" s="54"/>
      <c r="M13" s="54"/>
      <c r="N13" s="167" t="str">
        <f>IF(AND(D13&lt;&gt;0,H13&lt;&gt;0),D13*H13/144,"")</f>
        <v/>
      </c>
      <c r="O13" s="167"/>
      <c r="P13" s="168"/>
      <c r="Q13" s="311" t="s">
        <v>119</v>
      </c>
      <c r="R13" s="54"/>
      <c r="S13" s="54"/>
      <c r="T13" s="110" t="str">
        <f>IFERROR(ROUND((AB13/N13),2),"")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900</v>
      </c>
      <c r="AC13" s="313"/>
      <c r="AD13" s="313"/>
      <c r="AE13" s="313"/>
      <c r="AF13" s="314"/>
      <c r="AG13" s="311" t="s">
        <v>119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1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6"/>
      <c r="AZ13" s="316"/>
      <c r="BA13" s="316"/>
      <c r="BB13" s="316"/>
      <c r="BC13" s="316"/>
      <c r="BD13" s="316"/>
      <c r="BE13" s="316"/>
      <c r="BF13" s="316"/>
      <c r="BG13" s="317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18"/>
    </row>
    <row r="15" spans="1:85" s="319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120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121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20"/>
      <c r="U16" s="321"/>
      <c r="V16" s="321"/>
      <c r="W16" s="321"/>
      <c r="X16" s="321"/>
      <c r="Y16" s="321"/>
      <c r="Z16" s="321"/>
      <c r="AA16" s="321"/>
      <c r="AB16" s="322"/>
      <c r="AC16" s="323"/>
      <c r="AD16" s="324"/>
      <c r="AE16" s="325"/>
      <c r="AF16" s="1"/>
      <c r="AG16" s="326" t="s">
        <v>122</v>
      </c>
      <c r="AH16" s="327"/>
      <c r="AI16" s="327"/>
      <c r="AJ16" s="327"/>
      <c r="AK16" s="327"/>
      <c r="AL16" s="328" t="s">
        <v>123</v>
      </c>
      <c r="AM16" s="328"/>
      <c r="AN16" s="328"/>
      <c r="AO16" s="328"/>
      <c r="AP16" s="328"/>
      <c r="AQ16" s="328"/>
      <c r="AR16" s="328"/>
      <c r="AS16" s="328"/>
      <c r="AT16" s="328"/>
      <c r="AU16" s="328"/>
      <c r="AV16" s="329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30" t="s">
        <v>124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2"/>
      <c r="AW18" s="5"/>
      <c r="AX18" s="333" t="s">
        <v>125</v>
      </c>
      <c r="AY18" s="334"/>
      <c r="AZ18" s="334"/>
      <c r="BA18" s="334"/>
      <c r="BB18" s="334"/>
      <c r="BC18" s="334"/>
      <c r="BD18" s="334"/>
      <c r="BE18" s="334"/>
      <c r="BF18" s="33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36" t="s">
        <v>126</v>
      </c>
      <c r="B19" s="337"/>
      <c r="C19" s="337"/>
      <c r="D19" s="337"/>
      <c r="E19" s="337"/>
      <c r="F19" s="338"/>
      <c r="G19" s="339">
        <v>1</v>
      </c>
      <c r="H19" s="339"/>
      <c r="I19" s="339"/>
      <c r="J19" s="340">
        <v>2</v>
      </c>
      <c r="K19" s="339"/>
      <c r="L19" s="339"/>
      <c r="M19" s="340">
        <v>3</v>
      </c>
      <c r="N19" s="339"/>
      <c r="O19" s="339"/>
      <c r="P19" s="340">
        <v>4</v>
      </c>
      <c r="Q19" s="339"/>
      <c r="R19" s="339"/>
      <c r="S19" s="340">
        <v>5</v>
      </c>
      <c r="T19" s="339"/>
      <c r="U19" s="339"/>
      <c r="V19" s="340">
        <v>6</v>
      </c>
      <c r="W19" s="339"/>
      <c r="X19" s="339"/>
      <c r="Y19" s="340">
        <v>7</v>
      </c>
      <c r="Z19" s="339"/>
      <c r="AA19" s="339"/>
      <c r="AB19" s="340">
        <v>8</v>
      </c>
      <c r="AC19" s="339"/>
      <c r="AD19" s="339"/>
      <c r="AE19" s="340">
        <v>9</v>
      </c>
      <c r="AF19" s="339"/>
      <c r="AG19" s="339"/>
      <c r="AH19" s="340">
        <v>10</v>
      </c>
      <c r="AI19" s="339"/>
      <c r="AJ19" s="339"/>
      <c r="AK19" s="340">
        <v>11</v>
      </c>
      <c r="AL19" s="339"/>
      <c r="AM19" s="339"/>
      <c r="AN19" s="340">
        <v>12</v>
      </c>
      <c r="AO19" s="339"/>
      <c r="AP19" s="339"/>
      <c r="AQ19" s="340">
        <v>13</v>
      </c>
      <c r="AR19" s="339"/>
      <c r="AS19" s="339"/>
      <c r="AT19" s="340">
        <v>14</v>
      </c>
      <c r="AU19" s="339"/>
      <c r="AV19" s="341"/>
      <c r="AW19" s="5"/>
      <c r="AX19" s="342"/>
      <c r="AY19" s="343"/>
      <c r="AZ19" s="343"/>
      <c r="BA19" s="343"/>
      <c r="BB19" s="343"/>
      <c r="BC19" s="343"/>
      <c r="BD19" s="343"/>
      <c r="BE19" s="343"/>
      <c r="BF19" s="344"/>
      <c r="BG19" s="5"/>
      <c r="BH19" s="5"/>
      <c r="BI19" s="34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46" t="s">
        <v>80</v>
      </c>
      <c r="B20" s="60"/>
      <c r="C20" s="60"/>
      <c r="D20" s="60" t="s">
        <v>127</v>
      </c>
      <c r="E20" s="60"/>
      <c r="F20" s="347"/>
      <c r="G20" s="348">
        <f>IFERROR(IF(BD20&lt;12,BD20/2,6),"")</f>
        <v>6</v>
      </c>
      <c r="H20" s="348"/>
      <c r="I20" s="348"/>
      <c r="J20" s="349" t="str">
        <f>IFERROR(IF(J19&lt;=$BD$21,G20+$BD$22,""),"")</f>
        <v/>
      </c>
      <c r="K20" s="348"/>
      <c r="L20" s="348"/>
      <c r="M20" s="349" t="str">
        <f>IFERROR(IF(M19&lt;=$BD$21,J20+$BD$22,""),"")</f>
        <v/>
      </c>
      <c r="N20" s="348"/>
      <c r="O20" s="348"/>
      <c r="P20" s="349" t="str">
        <f>IFERROR(IF(P19&lt;=$BD$21,M20+$BD$22,""),"")</f>
        <v/>
      </c>
      <c r="Q20" s="348"/>
      <c r="R20" s="348"/>
      <c r="S20" s="349" t="str">
        <f>IFERROR(IF(S19&lt;=$BD$21,P20+$BD$22,""),"")</f>
        <v/>
      </c>
      <c r="T20" s="348"/>
      <c r="U20" s="348"/>
      <c r="V20" s="349" t="str">
        <f>IFERROR(IF(V19&lt;=$BD$21,S20+$BD$22,""),"")</f>
        <v/>
      </c>
      <c r="W20" s="348"/>
      <c r="X20" s="348"/>
      <c r="Y20" s="349" t="str">
        <f>IFERROR(IF(Y19&lt;=$BD$21,V20+$BD$22,""),"")</f>
        <v/>
      </c>
      <c r="Z20" s="348"/>
      <c r="AA20" s="348"/>
      <c r="AB20" s="349" t="str">
        <f>IFERROR(IF(AB19&lt;=$BD$21,Y20+$BD$22,""),"")</f>
        <v/>
      </c>
      <c r="AC20" s="348"/>
      <c r="AD20" s="348"/>
      <c r="AE20" s="349" t="str">
        <f>IFERROR(IF(AE19&lt;=$BD$21,AB20+$BD$22,""),"")</f>
        <v/>
      </c>
      <c r="AF20" s="348"/>
      <c r="AG20" s="348"/>
      <c r="AH20" s="349" t="str">
        <f>IFERROR(IF(AH19&lt;=$BD$21,AE20+$BD$22,""),"")</f>
        <v/>
      </c>
      <c r="AI20" s="348"/>
      <c r="AJ20" s="348"/>
      <c r="AK20" s="349" t="str">
        <f>IFERROR(IF(AK19&lt;=$BD$21,AH20+$BD$22,""),"")</f>
        <v/>
      </c>
      <c r="AL20" s="348"/>
      <c r="AM20" s="348"/>
      <c r="AN20" s="349" t="str">
        <f>IFERROR(IF(AN19&lt;=$BD$21,AK20+$BD$22,""),"")</f>
        <v/>
      </c>
      <c r="AO20" s="348"/>
      <c r="AP20" s="348"/>
      <c r="AQ20" s="349" t="str">
        <f>IFERROR(IF(AQ19&lt;=$BD$21,AN20+$BD$22,""),"")</f>
        <v/>
      </c>
      <c r="AR20" s="348"/>
      <c r="AS20" s="348"/>
      <c r="AT20" s="349" t="str">
        <f>IFERROR(IF(AT19&lt;=$BD$21,AQ20+$BD$22,""),"")</f>
        <v/>
      </c>
      <c r="AU20" s="348"/>
      <c r="AV20" s="350"/>
      <c r="AW20" s="5"/>
      <c r="AX20" s="112" t="s">
        <v>128</v>
      </c>
      <c r="AY20" s="113"/>
      <c r="AZ20" s="113"/>
      <c r="BA20" s="113"/>
      <c r="BB20" s="113"/>
      <c r="BC20" s="114"/>
      <c r="BD20" s="351" t="str">
        <f>IF(D13&lt;&gt;0,D13,"")</f>
        <v/>
      </c>
      <c r="BE20" s="351"/>
      <c r="BF20" s="352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304">
        <v>1</v>
      </c>
      <c r="B21" s="154"/>
      <c r="C21" s="154"/>
      <c r="D21" s="353">
        <f>IFERROR(IF(BD26&lt;12,BD26/2,6),"")</f>
        <v>6</v>
      </c>
      <c r="E21" s="353"/>
      <c r="F21" s="354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55"/>
      <c r="AW21" s="5"/>
      <c r="AX21" s="23" t="s">
        <v>129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56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36">
        <v>2</v>
      </c>
      <c r="B22" s="337"/>
      <c r="C22" s="337"/>
      <c r="D22" s="357" t="str">
        <f>IFERROR(IF(A22&lt;=$BD$27,D21+$BD$28,""),"")</f>
        <v/>
      </c>
      <c r="E22" s="357"/>
      <c r="F22" s="35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59"/>
      <c r="AW22" s="5"/>
      <c r="AX22" s="360" t="s">
        <v>130</v>
      </c>
      <c r="AY22" s="235"/>
      <c r="AZ22" s="235"/>
      <c r="BA22" s="235"/>
      <c r="BB22" s="235"/>
      <c r="BC22" s="361"/>
      <c r="BD22" s="362" t="str">
        <f>IFERROR((BD20-12)/(BD21-1),"")</f>
        <v/>
      </c>
      <c r="BE22" s="362"/>
      <c r="BF22" s="363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36">
        <v>3</v>
      </c>
      <c r="B23" s="337"/>
      <c r="C23" s="337"/>
      <c r="D23" s="357" t="str">
        <f t="shared" ref="D23:D30" si="0">IFERROR(IF(A23&lt;=$BD$27,D22+$BD$28,""),"")</f>
        <v/>
      </c>
      <c r="E23" s="357"/>
      <c r="F23" s="35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59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36">
        <v>4</v>
      </c>
      <c r="B24" s="337"/>
      <c r="C24" s="337"/>
      <c r="D24" s="357" t="str">
        <f t="shared" si="0"/>
        <v/>
      </c>
      <c r="E24" s="357"/>
      <c r="F24" s="35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59"/>
      <c r="AW24" s="5"/>
      <c r="AX24" s="333" t="s">
        <v>131</v>
      </c>
      <c r="AY24" s="334"/>
      <c r="AZ24" s="334"/>
      <c r="BA24" s="334"/>
      <c r="BB24" s="334"/>
      <c r="BC24" s="334"/>
      <c r="BD24" s="334"/>
      <c r="BE24" s="334"/>
      <c r="BF24" s="335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36">
        <v>5</v>
      </c>
      <c r="B25" s="337"/>
      <c r="C25" s="337"/>
      <c r="D25" s="357" t="str">
        <f t="shared" si="0"/>
        <v/>
      </c>
      <c r="E25" s="357"/>
      <c r="F25" s="35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59"/>
      <c r="AW25" s="5"/>
      <c r="AX25" s="342"/>
      <c r="AY25" s="343"/>
      <c r="AZ25" s="343"/>
      <c r="BA25" s="343"/>
      <c r="BB25" s="343"/>
      <c r="BC25" s="343"/>
      <c r="BD25" s="343"/>
      <c r="BE25" s="343"/>
      <c r="BF25" s="344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36">
        <v>6</v>
      </c>
      <c r="B26" s="337"/>
      <c r="C26" s="337"/>
      <c r="D26" s="357" t="str">
        <f t="shared" si="0"/>
        <v/>
      </c>
      <c r="E26" s="357"/>
      <c r="F26" s="35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59"/>
      <c r="AW26" s="5"/>
      <c r="AX26" s="364" t="s">
        <v>132</v>
      </c>
      <c r="AY26" s="365"/>
      <c r="AZ26" s="365"/>
      <c r="BA26" s="365"/>
      <c r="BB26" s="365"/>
      <c r="BC26" s="366"/>
      <c r="BD26" s="351" t="str">
        <f>IF(H13&lt;&gt;0,H13,"")</f>
        <v/>
      </c>
      <c r="BE26" s="351"/>
      <c r="BF26" s="352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36">
        <v>7</v>
      </c>
      <c r="B27" s="337"/>
      <c r="C27" s="337"/>
      <c r="D27" s="357" t="str">
        <f t="shared" si="0"/>
        <v/>
      </c>
      <c r="E27" s="357"/>
      <c r="F27" s="35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59"/>
      <c r="AW27" s="5"/>
      <c r="AX27" s="23" t="s">
        <v>129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56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36">
        <v>8</v>
      </c>
      <c r="B28" s="337"/>
      <c r="C28" s="337"/>
      <c r="D28" s="357" t="str">
        <f t="shared" si="0"/>
        <v/>
      </c>
      <c r="E28" s="357"/>
      <c r="F28" s="35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59"/>
      <c r="AW28" s="5"/>
      <c r="AX28" s="360" t="s">
        <v>130</v>
      </c>
      <c r="AY28" s="235"/>
      <c r="AZ28" s="235"/>
      <c r="BA28" s="235"/>
      <c r="BB28" s="235"/>
      <c r="BC28" s="361"/>
      <c r="BD28" s="362" t="str">
        <f>IFERROR((BD26-12)/(BD27-1),"")</f>
        <v/>
      </c>
      <c r="BE28" s="362"/>
      <c r="BF28" s="363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36">
        <v>9</v>
      </c>
      <c r="B29" s="337"/>
      <c r="C29" s="337"/>
      <c r="D29" s="357" t="str">
        <f t="shared" si="0"/>
        <v/>
      </c>
      <c r="E29" s="357"/>
      <c r="F29" s="358"/>
      <c r="G29" s="367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59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46">
        <v>10</v>
      </c>
      <c r="B30" s="60"/>
      <c r="C30" s="60"/>
      <c r="D30" s="368" t="str">
        <f t="shared" si="0"/>
        <v/>
      </c>
      <c r="E30" s="368"/>
      <c r="F30" s="369"/>
      <c r="G30" s="370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/>
      <c r="AO30" s="371"/>
      <c r="AP30" s="371"/>
      <c r="AQ30" s="371"/>
      <c r="AR30" s="371"/>
      <c r="AS30" s="371"/>
      <c r="AT30" s="371"/>
      <c r="AU30" s="371"/>
      <c r="AV30" s="372"/>
      <c r="AW30" s="5"/>
      <c r="AX30" s="13" t="s">
        <v>133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73" t="s">
        <v>99</v>
      </c>
      <c r="B31" s="374"/>
      <c r="C31" s="374"/>
      <c r="D31" s="374"/>
      <c r="E31" s="374"/>
      <c r="F31" s="374"/>
      <c r="G31" s="375">
        <f>IF(G20="CALC.","CALC.",SUM(G21:I30))</f>
        <v>0</v>
      </c>
      <c r="H31" s="376"/>
      <c r="I31" s="376"/>
      <c r="J31" s="377" t="str">
        <f>IF(J20="","",SUM(J21:L30))</f>
        <v/>
      </c>
      <c r="K31" s="378"/>
      <c r="L31" s="379"/>
      <c r="M31" s="377" t="str">
        <f>IF(M20="","",SUM(M21:O30))</f>
        <v/>
      </c>
      <c r="N31" s="378"/>
      <c r="O31" s="379"/>
      <c r="P31" s="377" t="str">
        <f>IF(P20="","",SUM(P21:R30))</f>
        <v/>
      </c>
      <c r="Q31" s="378"/>
      <c r="R31" s="379"/>
      <c r="S31" s="377" t="str">
        <f>IF(S20="","",SUM(S21:U30))</f>
        <v/>
      </c>
      <c r="T31" s="378"/>
      <c r="U31" s="379"/>
      <c r="V31" s="377" t="str">
        <f>IF(V20="","",SUM(V21:X30))</f>
        <v/>
      </c>
      <c r="W31" s="378"/>
      <c r="X31" s="379"/>
      <c r="Y31" s="377" t="str">
        <f>IF(Y20="","",SUM(Y21:AA30))</f>
        <v/>
      </c>
      <c r="Z31" s="378"/>
      <c r="AA31" s="379"/>
      <c r="AB31" s="377" t="str">
        <f>IF(AB20="","",SUM(AB21:AD30))</f>
        <v/>
      </c>
      <c r="AC31" s="378"/>
      <c r="AD31" s="379"/>
      <c r="AE31" s="377" t="str">
        <f>IF(AE20="","",SUM(AE21:AG30))</f>
        <v/>
      </c>
      <c r="AF31" s="378"/>
      <c r="AG31" s="379"/>
      <c r="AH31" s="377" t="str">
        <f>IF(AH20="","",SUM(AH21:AJ30))</f>
        <v/>
      </c>
      <c r="AI31" s="378"/>
      <c r="AJ31" s="379"/>
      <c r="AK31" s="377" t="str">
        <f>IF(AK20="","",SUM(AK21:AM30))</f>
        <v/>
      </c>
      <c r="AL31" s="378"/>
      <c r="AM31" s="379"/>
      <c r="AN31" s="377" t="str">
        <f>IF(AN20="","",SUM(AN21:AP30))</f>
        <v/>
      </c>
      <c r="AO31" s="378"/>
      <c r="AP31" s="379"/>
      <c r="AQ31" s="377" t="str">
        <f>IF(AQ20="","",SUM(AQ21:AS30))</f>
        <v/>
      </c>
      <c r="AR31" s="378"/>
      <c r="AS31" s="379"/>
      <c r="AT31" s="377" t="str">
        <f>IF(AT20="","",SUM(AT21:AV30))</f>
        <v/>
      </c>
      <c r="AU31" s="378"/>
      <c r="AV31" s="380"/>
      <c r="AW31" s="5"/>
      <c r="AX31" s="381" t="s">
        <v>134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82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81" t="s">
        <v>80</v>
      </c>
      <c r="AY32" s="26"/>
      <c r="AZ32" s="26" t="s">
        <v>127</v>
      </c>
      <c r="BA32" s="26"/>
      <c r="BB32" s="383">
        <f>G20</f>
        <v>6</v>
      </c>
      <c r="BC32" s="383"/>
      <c r="BD32" s="383" t="str">
        <f>J20</f>
        <v/>
      </c>
      <c r="BE32" s="383"/>
      <c r="BF32" s="383" t="str">
        <f>M20</f>
        <v/>
      </c>
      <c r="BG32" s="383"/>
      <c r="BH32" s="383" t="str">
        <f>P20</f>
        <v/>
      </c>
      <c r="BI32" s="383"/>
      <c r="BJ32" s="383" t="str">
        <f>P20</f>
        <v/>
      </c>
      <c r="BK32" s="383"/>
      <c r="BL32" s="383" t="str">
        <f>S20</f>
        <v/>
      </c>
      <c r="BM32" s="383"/>
      <c r="BN32" s="383" t="str">
        <f>V20</f>
        <v/>
      </c>
      <c r="BO32" s="383"/>
      <c r="BP32" s="383" t="str">
        <f>Y20</f>
        <v/>
      </c>
      <c r="BQ32" s="383"/>
      <c r="BR32" s="383" t="str">
        <f>AE20</f>
        <v/>
      </c>
      <c r="BS32" s="383"/>
      <c r="BT32" s="383" t="str">
        <f>AH20</f>
        <v/>
      </c>
      <c r="BU32" s="383"/>
      <c r="BV32" s="383" t="str">
        <f>AK20</f>
        <v/>
      </c>
      <c r="BW32" s="383"/>
      <c r="BX32" s="383" t="str">
        <f>AN20</f>
        <v/>
      </c>
      <c r="BY32" s="383"/>
      <c r="BZ32" s="383" t="str">
        <f>AQ20</f>
        <v/>
      </c>
      <c r="CA32" s="383"/>
      <c r="CB32" s="383" t="str">
        <f>AT20</f>
        <v/>
      </c>
      <c r="CC32" s="384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85" t="s">
        <v>135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387"/>
      <c r="AQ33" s="388"/>
      <c r="AR33" s="388"/>
      <c r="AS33" s="388"/>
      <c r="AT33" s="389" t="s">
        <v>136</v>
      </c>
      <c r="AU33" s="389"/>
      <c r="AV33" s="390"/>
      <c r="AW33" s="5"/>
      <c r="AX33" s="391">
        <v>1</v>
      </c>
      <c r="AY33" s="41"/>
      <c r="AZ33" s="392">
        <f>D21</f>
        <v>6</v>
      </c>
      <c r="BA33" s="393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138</v>
      </c>
      <c r="AU34" s="31"/>
      <c r="AV34" s="396"/>
      <c r="AW34" s="5"/>
      <c r="AX34" s="391">
        <v>2</v>
      </c>
      <c r="AY34" s="41"/>
      <c r="AZ34" s="392" t="str">
        <f t="shared" ref="AZ34:AZ41" si="1">D22</f>
        <v/>
      </c>
      <c r="BA34" s="393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139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 t="str">
        <f>IF(SUM(G31:AV31)&lt;&gt;0,SUM(G31:AV31),"")</f>
        <v/>
      </c>
      <c r="AQ35" s="398"/>
      <c r="AR35" s="398"/>
      <c r="AS35" s="398"/>
      <c r="AT35" s="31" t="s">
        <v>119</v>
      </c>
      <c r="AU35" s="31"/>
      <c r="AV35" s="396"/>
      <c r="AW35" s="5"/>
      <c r="AX35" s="391">
        <v>3</v>
      </c>
      <c r="AY35" s="41"/>
      <c r="AZ35" s="392" t="str">
        <f t="shared" si="1"/>
        <v/>
      </c>
      <c r="BA35" s="393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140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9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00"/>
      <c r="AR36" s="400"/>
      <c r="AS36" s="400"/>
      <c r="AT36" s="400"/>
      <c r="AU36" s="400"/>
      <c r="AV36" s="401"/>
      <c r="AW36" s="5"/>
      <c r="AX36" s="391">
        <v>4</v>
      </c>
      <c r="AY36" s="41"/>
      <c r="AZ36" s="392" t="str">
        <f t="shared" si="1"/>
        <v/>
      </c>
      <c r="BA36" s="393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141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IFERROR(ROUND(AP35/AP36,2),"")</f>
        <v/>
      </c>
      <c r="AQ37" s="398"/>
      <c r="AR37" s="398"/>
      <c r="AS37" s="398"/>
      <c r="AT37" s="31" t="s">
        <v>119</v>
      </c>
      <c r="AU37" s="31"/>
      <c r="AV37" s="396"/>
      <c r="AW37" s="5"/>
      <c r="AX37" s="391">
        <v>5</v>
      </c>
      <c r="AY37" s="41"/>
      <c r="AZ37" s="392" t="str">
        <f t="shared" si="1"/>
        <v/>
      </c>
      <c r="BA37" s="393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402" t="s">
        <v>142</v>
      </c>
      <c r="AG38" s="403"/>
      <c r="AH38" s="403"/>
      <c r="AI38" s="403"/>
      <c r="AJ38" s="403"/>
      <c r="AK38" s="403"/>
      <c r="AL38" s="403"/>
      <c r="AM38" s="403"/>
      <c r="AN38" s="403"/>
      <c r="AO38" s="404"/>
      <c r="AP38" s="157"/>
      <c r="AQ38" s="405"/>
      <c r="AR38" s="405"/>
      <c r="AS38" s="405"/>
      <c r="AT38" s="405"/>
      <c r="AU38" s="405"/>
      <c r="AV38" s="406"/>
      <c r="AW38" s="5"/>
      <c r="AX38" s="391">
        <v>6</v>
      </c>
      <c r="AY38" s="41"/>
      <c r="AZ38" s="392" t="str">
        <f t="shared" si="1"/>
        <v/>
      </c>
      <c r="BA38" s="393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143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 t="str">
        <f>IF(OR(AP38&lt;&gt;0,AP38&lt;&gt;""),N13*IF(AP38&lt;&gt;"N/A",AP38,1),N13)</f>
        <v/>
      </c>
      <c r="AQ39" s="408"/>
      <c r="AR39" s="408"/>
      <c r="AS39" s="408"/>
      <c r="AT39" s="31" t="s">
        <v>118</v>
      </c>
      <c r="AU39" s="31"/>
      <c r="AV39" s="396"/>
      <c r="AW39" s="5"/>
      <c r="AX39" s="391">
        <v>7</v>
      </c>
      <c r="AY39" s="41"/>
      <c r="AZ39" s="392" t="str">
        <f t="shared" si="1"/>
        <v/>
      </c>
      <c r="BA39" s="393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144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5"/>
      <c r="AX40" s="391">
        <v>8</v>
      </c>
      <c r="AY40" s="41"/>
      <c r="AZ40" s="392" t="str">
        <f t="shared" si="1"/>
        <v/>
      </c>
      <c r="BA40" s="393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91">
        <v>9</v>
      </c>
      <c r="AY41" s="41"/>
      <c r="AZ41" s="392" t="str">
        <f t="shared" si="1"/>
        <v/>
      </c>
      <c r="BA41" s="393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413">
        <v>10</v>
      </c>
      <c r="AY42" s="414"/>
      <c r="AZ42" s="383" t="str">
        <f>D30</f>
        <v/>
      </c>
      <c r="BA42" s="384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45A5D27A-4650-4E24-953D-62E8E57300E1}">
      <formula1>"VFD SETTING, ECM SETTING, FIXED SPEED"</formula1>
    </dataValidation>
    <dataValidation type="list" allowBlank="1" showInputMessage="1" showErrorMessage="1" sqref="AD16:AE16" xr:uid="{20BF2E25-5E69-46BC-B1BB-AE452DFE4798}">
      <formula1>"Hz, %"</formula1>
    </dataValidation>
    <dataValidation type="list" allowBlank="1" showInputMessage="1" sqref="AL16:AV16" xr:uid="{890B1AD2-7256-4B99-9CA9-39B409A1FDBB}">
      <formula1>"Air Data Multimeter - Velocity Grid"</formula1>
    </dataValidation>
    <dataValidation type="list" allowBlank="1" showInputMessage="1" sqref="AP38:AV38" xr:uid="{74949733-76B8-4FDA-92AC-7B918CA3650C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7CCE49C7-64BD-4B7A-87CC-FC7B23B08AD8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E91CE4B4-5789-4056-8A4C-D895997E7FF3}">
      <formula1>168</formula1>
    </dataValidation>
    <dataValidation type="whole" allowBlank="1" showInputMessage="1" showErrorMessage="1" error="This Remarks section is limited to 7." sqref="A34:A40" xr:uid="{0656D96B-5390-43AF-B3CA-1C79A2BBD67E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CD56-A80C-44AB-8240-CA98494645C8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8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16" t="s">
        <v>0</v>
      </c>
      <c r="AX1" s="416"/>
      <c r="AY1" s="416"/>
      <c r="AZ1" s="416"/>
      <c r="BA1" s="416"/>
      <c r="BB1" s="416"/>
      <c r="BC1" s="416"/>
      <c r="BD1" s="416"/>
      <c r="BE1" s="416"/>
      <c r="BF1" s="416"/>
      <c r="BG1" s="416"/>
      <c r="BH1" s="416"/>
      <c r="BI1" s="416"/>
      <c r="BJ1" s="416"/>
      <c r="BK1" s="416"/>
      <c r="BL1" s="416"/>
      <c r="BM1" s="416"/>
      <c r="BN1" s="416"/>
      <c r="BO1" s="416"/>
      <c r="BP1" s="416"/>
      <c r="BQ1" s="416"/>
      <c r="BR1" s="416"/>
      <c r="BS1" s="416"/>
      <c r="BT1" s="416"/>
      <c r="BU1" s="416"/>
      <c r="BV1" s="416"/>
      <c r="BW1" s="416"/>
      <c r="BX1" s="416"/>
      <c r="BY1" s="416"/>
      <c r="BZ1" s="416"/>
      <c r="CA1" s="416"/>
      <c r="CB1" s="416"/>
      <c r="CC1" s="416"/>
      <c r="CD1" s="416"/>
      <c r="CE1" s="416"/>
      <c r="CF1" s="416"/>
      <c r="CG1" s="416"/>
      <c r="CH1" s="416"/>
      <c r="CI1" s="416"/>
      <c r="CJ1" s="416"/>
      <c r="CK1" s="416"/>
      <c r="CL1" s="416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5"/>
      <c r="BI8" s="417" t="s">
        <v>133</v>
      </c>
      <c r="BJ8" s="418"/>
      <c r="BK8" s="418"/>
      <c r="BL8" s="418"/>
      <c r="BM8" s="418"/>
      <c r="BN8" s="418"/>
      <c r="BO8" s="418"/>
      <c r="BP8" s="418"/>
      <c r="BQ8" s="418"/>
      <c r="BR8" s="418"/>
      <c r="BS8" s="418"/>
      <c r="BT8" s="418"/>
      <c r="BU8" s="418"/>
      <c r="BV8" s="418"/>
      <c r="BW8" s="418"/>
      <c r="BX8" s="418"/>
      <c r="BY8" s="418"/>
      <c r="BZ8" s="418"/>
      <c r="CA8" s="418"/>
      <c r="CB8" s="418"/>
      <c r="CC8" s="418"/>
      <c r="CD8" s="418"/>
      <c r="CE8" s="418"/>
      <c r="CF8" s="418"/>
      <c r="CG8" s="418"/>
      <c r="CH8" s="318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5"/>
      <c r="BI9" s="419" t="s">
        <v>126</v>
      </c>
      <c r="BJ9" s="420"/>
      <c r="BK9" s="420"/>
      <c r="BL9" s="420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21"/>
      <c r="CG9" s="422">
        <v>11</v>
      </c>
      <c r="CH9" s="421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5"/>
      <c r="BI10" s="419" t="s">
        <v>80</v>
      </c>
      <c r="BJ10" s="420"/>
      <c r="BK10" s="420" t="s">
        <v>127</v>
      </c>
      <c r="BL10" s="420"/>
      <c r="BM10" s="383" t="str">
        <f>E18</f>
        <v/>
      </c>
      <c r="BN10" s="383"/>
      <c r="BO10" s="383" t="str">
        <f>I18</f>
        <v/>
      </c>
      <c r="BP10" s="383"/>
      <c r="BQ10" s="383" t="str">
        <f>M18</f>
        <v/>
      </c>
      <c r="BR10" s="383"/>
      <c r="BS10" s="383" t="str">
        <f>Q18</f>
        <v/>
      </c>
      <c r="BT10" s="383"/>
      <c r="BU10" s="383" t="str">
        <f>U18</f>
        <v/>
      </c>
      <c r="BV10" s="383"/>
      <c r="BW10" s="383" t="str">
        <f>Y18</f>
        <v/>
      </c>
      <c r="BX10" s="383"/>
      <c r="BY10" s="383" t="str">
        <f>AC18</f>
        <v/>
      </c>
      <c r="BZ10" s="383"/>
      <c r="CA10" s="383" t="str">
        <f>AG18</f>
        <v/>
      </c>
      <c r="CB10" s="383"/>
      <c r="CC10" s="383" t="str">
        <f>AK18</f>
        <v/>
      </c>
      <c r="CD10" s="383"/>
      <c r="CE10" s="383" t="str">
        <f>AO18</f>
        <v/>
      </c>
      <c r="CF10" s="383"/>
      <c r="CG10" s="383" t="str">
        <f>AS18</f>
        <v/>
      </c>
      <c r="CH10" s="384"/>
      <c r="CI10" s="5"/>
      <c r="CJ10" s="5"/>
      <c r="CK10" s="5"/>
      <c r="CL10" s="5"/>
    </row>
    <row r="11" spans="1:90" ht="12" customHeight="1" thickBot="1" x14ac:dyDescent="0.3">
      <c r="A11" s="10" t="s">
        <v>111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5"/>
      <c r="BI11" s="391">
        <v>1</v>
      </c>
      <c r="BJ11" s="41"/>
      <c r="BK11" s="392" t="str">
        <f t="shared" ref="BK11:BK20" si="0">C20</f>
        <v/>
      </c>
      <c r="BL11" s="393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23" t="s">
        <v>146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154" t="s">
        <v>113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114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5"/>
      <c r="BI12" s="391">
        <v>2</v>
      </c>
      <c r="BJ12" s="41"/>
      <c r="BK12" s="392" t="str">
        <f t="shared" si="0"/>
        <v/>
      </c>
      <c r="BL12" s="393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25" t="s">
        <v>116</v>
      </c>
      <c r="B13" s="405"/>
      <c r="C13" s="405"/>
      <c r="D13" s="405"/>
      <c r="E13" s="426" t="s">
        <v>147</v>
      </c>
      <c r="F13" s="426"/>
      <c r="G13" s="426"/>
      <c r="H13" s="400" t="str">
        <f>BD18</f>
        <v/>
      </c>
      <c r="I13" s="400"/>
      <c r="J13" s="400"/>
      <c r="K13" s="54" t="s">
        <v>118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119</v>
      </c>
      <c r="R13" s="54"/>
      <c r="S13" s="54"/>
      <c r="T13" s="110" t="str">
        <f>IFERROR((AB13/N13),"")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900</v>
      </c>
      <c r="AC13" s="313"/>
      <c r="AD13" s="313"/>
      <c r="AE13" s="313"/>
      <c r="AF13" s="314"/>
      <c r="AG13" s="311" t="s">
        <v>119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27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28"/>
      <c r="AZ13" s="428"/>
      <c r="BA13" s="428"/>
      <c r="BB13" s="428"/>
      <c r="BC13" s="428"/>
      <c r="BD13" s="428"/>
      <c r="BE13" s="428"/>
      <c r="BF13" s="428"/>
      <c r="BG13" s="429"/>
      <c r="BH13" s="5"/>
      <c r="BI13" s="391">
        <v>3</v>
      </c>
      <c r="BJ13" s="41"/>
      <c r="BK13" s="392" t="str">
        <f t="shared" si="0"/>
        <v/>
      </c>
      <c r="BL13" s="393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30" t="s">
        <v>117</v>
      </c>
      <c r="B14" s="309"/>
      <c r="C14" s="309"/>
      <c r="D14" s="309"/>
      <c r="E14" s="431" t="s">
        <v>147</v>
      </c>
      <c r="F14" s="431"/>
      <c r="G14" s="431"/>
      <c r="H14" s="110" t="str">
        <f>BD24</f>
        <v/>
      </c>
      <c r="I14" s="110"/>
      <c r="J14" s="111"/>
      <c r="K14" s="432"/>
      <c r="L14" s="433"/>
      <c r="M14" s="433"/>
      <c r="N14" s="433"/>
      <c r="O14" s="433"/>
      <c r="P14" s="43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91">
        <v>4</v>
      </c>
      <c r="BJ14" s="41"/>
      <c r="BK14" s="392" t="str">
        <f t="shared" si="0"/>
        <v/>
      </c>
      <c r="BL14" s="393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19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120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34" t="s">
        <v>148</v>
      </c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6" t="s">
        <v>149</v>
      </c>
      <c r="AM15" s="436"/>
      <c r="AN15" s="436"/>
      <c r="AO15" s="436"/>
      <c r="AP15" s="436"/>
      <c r="AQ15" s="436"/>
      <c r="AR15" s="436"/>
      <c r="AS15" s="436"/>
      <c r="AT15" s="436"/>
      <c r="AU15" s="436"/>
      <c r="AV15" s="437"/>
      <c r="AW15" s="5"/>
      <c r="AX15" s="333" t="s">
        <v>125</v>
      </c>
      <c r="AY15" s="334"/>
      <c r="AZ15" s="334"/>
      <c r="BA15" s="334"/>
      <c r="BB15" s="334"/>
      <c r="BC15" s="334"/>
      <c r="BD15" s="334"/>
      <c r="BE15" s="334"/>
      <c r="BF15" s="335"/>
      <c r="BG15" s="5"/>
      <c r="BH15" s="5"/>
      <c r="BI15" s="391">
        <v>5</v>
      </c>
      <c r="BJ15" s="41"/>
      <c r="BK15" s="392" t="str">
        <f t="shared" si="0"/>
        <v/>
      </c>
      <c r="BL15" s="393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20"/>
      <c r="N16" s="321"/>
      <c r="O16" s="321"/>
      <c r="P16" s="321"/>
      <c r="Q16" s="321"/>
      <c r="R16" s="321"/>
      <c r="S16" s="321"/>
      <c r="T16" s="321"/>
      <c r="U16" s="322"/>
      <c r="V16" s="323"/>
      <c r="W16" s="324"/>
      <c r="X16" s="325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42"/>
      <c r="AY16" s="343"/>
      <c r="AZ16" s="343"/>
      <c r="BA16" s="343"/>
      <c r="BB16" s="343"/>
      <c r="BC16" s="343"/>
      <c r="BD16" s="343"/>
      <c r="BE16" s="343"/>
      <c r="BF16" s="344"/>
      <c r="BG16" s="5"/>
      <c r="BH16" s="5"/>
      <c r="BI16" s="391">
        <v>6</v>
      </c>
      <c r="BJ16" s="41"/>
      <c r="BK16" s="392" t="str">
        <f t="shared" si="0"/>
        <v/>
      </c>
      <c r="BL16" s="393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38" t="s">
        <v>124</v>
      </c>
      <c r="B17" s="439"/>
      <c r="C17" s="439"/>
      <c r="D17" s="439"/>
      <c r="E17" s="439"/>
      <c r="F17" s="439"/>
      <c r="G17" s="439"/>
      <c r="H17" s="439"/>
      <c r="I17" s="439"/>
      <c r="J17" s="440"/>
      <c r="K17" s="441"/>
      <c r="L17" s="442"/>
      <c r="M17" s="442"/>
      <c r="N17" s="442"/>
      <c r="O17" s="442"/>
      <c r="P17" s="442"/>
      <c r="Q17" s="442"/>
      <c r="R17" s="442"/>
      <c r="S17" s="442"/>
      <c r="T17" s="442"/>
      <c r="U17" s="442"/>
      <c r="V17" s="442"/>
      <c r="W17" s="442"/>
      <c r="X17" s="442"/>
      <c r="Y17" s="442"/>
      <c r="Z17" s="442"/>
      <c r="AA17" s="442"/>
      <c r="AB17" s="442"/>
      <c r="AC17" s="442"/>
      <c r="AD17" s="442"/>
      <c r="AE17" s="442"/>
      <c r="AF17" s="442"/>
      <c r="AG17" s="442"/>
      <c r="AH17" s="442"/>
      <c r="AI17" s="442"/>
      <c r="AJ17" s="442"/>
      <c r="AK17" s="442"/>
      <c r="AL17" s="442"/>
      <c r="AM17" s="442"/>
      <c r="AN17" s="442"/>
      <c r="AO17" s="442"/>
      <c r="AP17" s="442"/>
      <c r="AQ17" s="442"/>
      <c r="AR17" s="442"/>
      <c r="AS17" s="442"/>
      <c r="AT17" s="442"/>
      <c r="AU17" s="442"/>
      <c r="AV17" s="442"/>
      <c r="AW17" s="5"/>
      <c r="AX17" s="112" t="s">
        <v>128</v>
      </c>
      <c r="AY17" s="113"/>
      <c r="AZ17" s="113"/>
      <c r="BA17" s="113"/>
      <c r="BB17" s="113"/>
      <c r="BC17" s="114"/>
      <c r="BD17" s="351" t="str">
        <f>IF(B13&lt;&gt;0,B13,"")</f>
        <v/>
      </c>
      <c r="BE17" s="351"/>
      <c r="BF17" s="352"/>
      <c r="BG17" s="5"/>
      <c r="BH17" s="5"/>
      <c r="BI17" s="391">
        <v>7</v>
      </c>
      <c r="BJ17" s="41"/>
      <c r="BK17" s="392" t="str">
        <f t="shared" si="0"/>
        <v/>
      </c>
      <c r="BL17" s="393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43" t="s">
        <v>126</v>
      </c>
      <c r="B18" s="444"/>
      <c r="C18" s="444"/>
      <c r="D18" s="445"/>
      <c r="E18" s="446" t="str">
        <f>IFERROR(B13/H13/2,"")</f>
        <v/>
      </c>
      <c r="F18" s="447"/>
      <c r="G18" s="447"/>
      <c r="H18" s="448"/>
      <c r="I18" s="449" t="str">
        <f>IFERROR(IF(BO9&lt;=$BD$18,E18+$BD$19,""),"")</f>
        <v/>
      </c>
      <c r="J18" s="450"/>
      <c r="K18" s="450"/>
      <c r="L18" s="451"/>
      <c r="M18" s="449" t="str">
        <f>IFERROR(IF(BQ9&lt;=$BD$18,I18+$BD$19,""),"")</f>
        <v/>
      </c>
      <c r="N18" s="450"/>
      <c r="O18" s="450"/>
      <c r="P18" s="451"/>
      <c r="Q18" s="449" t="str">
        <f>IFERROR(IF(BS9&lt;=$BD$18,M18+$BD$19,""),"")</f>
        <v/>
      </c>
      <c r="R18" s="450"/>
      <c r="S18" s="450"/>
      <c r="T18" s="451"/>
      <c r="U18" s="449" t="str">
        <f>IFERROR(IF(BU9&lt;=$BD$18,Q18+$BD$19,""),"")</f>
        <v/>
      </c>
      <c r="V18" s="450"/>
      <c r="W18" s="450"/>
      <c r="X18" s="451"/>
      <c r="Y18" s="449" t="str">
        <f>IFERROR(IF(BW9&lt;=$BD$18,U18+$BD$19,""),"")</f>
        <v/>
      </c>
      <c r="Z18" s="450"/>
      <c r="AA18" s="450"/>
      <c r="AB18" s="451"/>
      <c r="AC18" s="449" t="str">
        <f>IFERROR(IF(BY9&lt;=$BD$18,Y18+$BD$19,""),"")</f>
        <v/>
      </c>
      <c r="AD18" s="450"/>
      <c r="AE18" s="450"/>
      <c r="AF18" s="451"/>
      <c r="AG18" s="449" t="str">
        <f>IFERROR(IF(CA9&lt;=$BD$18,AC18+$BD$19,""),"")</f>
        <v/>
      </c>
      <c r="AH18" s="450"/>
      <c r="AI18" s="450"/>
      <c r="AJ18" s="451"/>
      <c r="AK18" s="449" t="str">
        <f>IFERROR(IF(CC9&lt;=$BD$18,AG18+$BD$19,""),"")</f>
        <v/>
      </c>
      <c r="AL18" s="450"/>
      <c r="AM18" s="450"/>
      <c r="AN18" s="451"/>
      <c r="AO18" s="449" t="str">
        <f>IFERROR(IF(CE9&lt;=$BD$18,AK18+$BD$19,""),"")</f>
        <v/>
      </c>
      <c r="AP18" s="450"/>
      <c r="AQ18" s="450"/>
      <c r="AR18" s="451"/>
      <c r="AS18" s="452" t="str">
        <f>IFERROR(IF(CG9&lt;=$BD$18,AO18+$BD$19,""),"")</f>
        <v/>
      </c>
      <c r="AT18" s="453"/>
      <c r="AU18" s="453"/>
      <c r="AV18" s="454"/>
      <c r="AW18" s="5"/>
      <c r="AX18" s="23" t="s">
        <v>129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56"/>
      <c r="BG18" s="5"/>
      <c r="BH18" s="5"/>
      <c r="BI18" s="391">
        <v>8</v>
      </c>
      <c r="BJ18" s="41"/>
      <c r="BK18" s="392" t="str">
        <f t="shared" si="0"/>
        <v/>
      </c>
      <c r="BL18" s="393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55" t="s">
        <v>80</v>
      </c>
      <c r="B19" s="456"/>
      <c r="C19" s="457" t="s">
        <v>127</v>
      </c>
      <c r="D19" s="456"/>
      <c r="E19" s="458" t="s">
        <v>150</v>
      </c>
      <c r="F19" s="458"/>
      <c r="G19" s="458" t="s">
        <v>151</v>
      </c>
      <c r="H19" s="458"/>
      <c r="I19" s="458" t="s">
        <v>150</v>
      </c>
      <c r="J19" s="458"/>
      <c r="K19" s="458" t="s">
        <v>151</v>
      </c>
      <c r="L19" s="458"/>
      <c r="M19" s="458" t="s">
        <v>150</v>
      </c>
      <c r="N19" s="458"/>
      <c r="O19" s="458" t="s">
        <v>151</v>
      </c>
      <c r="P19" s="458"/>
      <c r="Q19" s="458" t="s">
        <v>150</v>
      </c>
      <c r="R19" s="458"/>
      <c r="S19" s="458" t="s">
        <v>151</v>
      </c>
      <c r="T19" s="458"/>
      <c r="U19" s="458" t="s">
        <v>150</v>
      </c>
      <c r="V19" s="458"/>
      <c r="W19" s="458" t="s">
        <v>151</v>
      </c>
      <c r="X19" s="458"/>
      <c r="Y19" s="458" t="s">
        <v>150</v>
      </c>
      <c r="Z19" s="458"/>
      <c r="AA19" s="458" t="s">
        <v>151</v>
      </c>
      <c r="AB19" s="458"/>
      <c r="AC19" s="458" t="s">
        <v>150</v>
      </c>
      <c r="AD19" s="458"/>
      <c r="AE19" s="458" t="s">
        <v>151</v>
      </c>
      <c r="AF19" s="458"/>
      <c r="AG19" s="458" t="s">
        <v>150</v>
      </c>
      <c r="AH19" s="458"/>
      <c r="AI19" s="458" t="s">
        <v>151</v>
      </c>
      <c r="AJ19" s="458"/>
      <c r="AK19" s="458" t="s">
        <v>150</v>
      </c>
      <c r="AL19" s="458"/>
      <c r="AM19" s="458" t="s">
        <v>151</v>
      </c>
      <c r="AN19" s="458"/>
      <c r="AO19" s="458" t="s">
        <v>150</v>
      </c>
      <c r="AP19" s="458"/>
      <c r="AQ19" s="458" t="s">
        <v>151</v>
      </c>
      <c r="AR19" s="458"/>
      <c r="AS19" s="459" t="s">
        <v>150</v>
      </c>
      <c r="AT19" s="458"/>
      <c r="AU19" s="458" t="s">
        <v>151</v>
      </c>
      <c r="AV19" s="460"/>
      <c r="AW19" s="5"/>
      <c r="AX19" s="360" t="s">
        <v>130</v>
      </c>
      <c r="AY19" s="235"/>
      <c r="AZ19" s="235"/>
      <c r="BA19" s="235"/>
      <c r="BB19" s="235"/>
      <c r="BC19" s="361"/>
      <c r="BD19" s="362" t="str">
        <f>IFERROR(IF(BD18&lt;=20,((BD17-(BD17/BD18))/(BD18-1)),(BD17-6)/(BD18-1)),"")</f>
        <v/>
      </c>
      <c r="BE19" s="362"/>
      <c r="BF19" s="363"/>
      <c r="BG19" s="5"/>
      <c r="BH19" s="5"/>
      <c r="BI19" s="391">
        <v>9</v>
      </c>
      <c r="BJ19" s="41"/>
      <c r="BK19" s="392" t="str">
        <f t="shared" si="0"/>
        <v/>
      </c>
      <c r="BL19" s="393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61">
        <v>1</v>
      </c>
      <c r="B20" s="462"/>
      <c r="C20" s="463" t="str">
        <f>IFERROR(B14/H14/2,"")</f>
        <v/>
      </c>
      <c r="D20" s="464"/>
      <c r="E20" s="465"/>
      <c r="F20" s="466"/>
      <c r="G20" s="467" t="str">
        <f>IF(E20="","",ROUND(SQRT(E20)*4005,0))</f>
        <v/>
      </c>
      <c r="H20" s="467"/>
      <c r="I20" s="468"/>
      <c r="J20" s="468"/>
      <c r="K20" s="467" t="str">
        <f>IF(I20="","",ROUND(SQRT(I20)*4005,0))</f>
        <v/>
      </c>
      <c r="L20" s="467"/>
      <c r="M20" s="468"/>
      <c r="N20" s="468"/>
      <c r="O20" s="467" t="str">
        <f>IF(M20="","",ROUND(SQRT(M20)*4005,0))</f>
        <v/>
      </c>
      <c r="P20" s="467"/>
      <c r="Q20" s="468"/>
      <c r="R20" s="468"/>
      <c r="S20" s="467" t="str">
        <f>IF(Q20="","",ROUND(SQRT(Q20)*4005,0))</f>
        <v/>
      </c>
      <c r="T20" s="467"/>
      <c r="U20" s="468"/>
      <c r="V20" s="468"/>
      <c r="W20" s="467" t="str">
        <f>IF(U20="","",ROUND(SQRT(U20)*4005,0))</f>
        <v/>
      </c>
      <c r="X20" s="467"/>
      <c r="Y20" s="468"/>
      <c r="Z20" s="468"/>
      <c r="AA20" s="467" t="str">
        <f>IF(Y20="","",ROUND(SQRT(Y20)*4005,0))</f>
        <v/>
      </c>
      <c r="AB20" s="467"/>
      <c r="AC20" s="468"/>
      <c r="AD20" s="468"/>
      <c r="AE20" s="467" t="str">
        <f>IF(AC20="","",ROUND(SQRT(AC20)*4005,0))</f>
        <v/>
      </c>
      <c r="AF20" s="467"/>
      <c r="AG20" s="468"/>
      <c r="AH20" s="468"/>
      <c r="AI20" s="467" t="str">
        <f>IF(AG20="","",ROUND(SQRT(AG20)*4005,0))</f>
        <v/>
      </c>
      <c r="AJ20" s="467"/>
      <c r="AK20" s="468"/>
      <c r="AL20" s="468"/>
      <c r="AM20" s="467" t="str">
        <f>IF(AK20="","",ROUND(SQRT(AK20)*4005,0))</f>
        <v/>
      </c>
      <c r="AN20" s="467"/>
      <c r="AO20" s="468"/>
      <c r="AP20" s="468"/>
      <c r="AQ20" s="467" t="str">
        <f>IF(AO20="","",ROUND(SQRT(AO20)*4005,0))</f>
        <v/>
      </c>
      <c r="AR20" s="467"/>
      <c r="AS20" s="469"/>
      <c r="AT20" s="468"/>
      <c r="AU20" s="467" t="str">
        <f>IF(AS20="","",ROUND(SQRT(AS20)*4005,0))</f>
        <v/>
      </c>
      <c r="AV20" s="470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413">
        <v>10</v>
      </c>
      <c r="BJ20" s="414"/>
      <c r="BK20" s="383" t="str">
        <f t="shared" si="0"/>
        <v/>
      </c>
      <c r="BL20" s="384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71">
        <v>2</v>
      </c>
      <c r="B21" s="472"/>
      <c r="C21" s="446" t="str">
        <f t="shared" ref="C21:C29" si="1">IFERROR(IF($A21&lt;=$BD$24,C20+$BD$25,""),"")</f>
        <v/>
      </c>
      <c r="D21" s="448"/>
      <c r="E21" s="468"/>
      <c r="F21" s="468"/>
      <c r="G21" s="467" t="str">
        <f t="shared" ref="G21:G29" si="2">IF(E21="","",ROUND(SQRT(E21)*4005,0))</f>
        <v/>
      </c>
      <c r="H21" s="467"/>
      <c r="I21" s="468"/>
      <c r="J21" s="468"/>
      <c r="K21" s="467" t="str">
        <f t="shared" ref="K21:K29" si="3">IF(I21="","",ROUND(SQRT(I21)*4005,0))</f>
        <v/>
      </c>
      <c r="L21" s="467"/>
      <c r="M21" s="468"/>
      <c r="N21" s="468"/>
      <c r="O21" s="467" t="str">
        <f t="shared" ref="O21:O29" si="4">IF(M21="","",ROUND(SQRT(M21)*4005,0))</f>
        <v/>
      </c>
      <c r="P21" s="467"/>
      <c r="Q21" s="468"/>
      <c r="R21" s="468"/>
      <c r="S21" s="467" t="str">
        <f t="shared" ref="S21:S29" si="5">IF(Q21="","",ROUND(SQRT(Q21)*4005,0))</f>
        <v/>
      </c>
      <c r="T21" s="467"/>
      <c r="U21" s="468"/>
      <c r="V21" s="468"/>
      <c r="W21" s="467" t="str">
        <f t="shared" ref="W21:W29" si="6">IF(U21="","",ROUND(SQRT(U21)*4005,0))</f>
        <v/>
      </c>
      <c r="X21" s="467"/>
      <c r="Y21" s="468"/>
      <c r="Z21" s="468"/>
      <c r="AA21" s="467" t="str">
        <f t="shared" ref="AA21:AA29" si="7">IF(Y21="","",ROUND(SQRT(Y21)*4005,0))</f>
        <v/>
      </c>
      <c r="AB21" s="467"/>
      <c r="AC21" s="468"/>
      <c r="AD21" s="468"/>
      <c r="AE21" s="467" t="str">
        <f t="shared" ref="AE21:AE29" si="8">IF(AC21="","",ROUND(SQRT(AC21)*4005,0))</f>
        <v/>
      </c>
      <c r="AF21" s="467"/>
      <c r="AG21" s="468"/>
      <c r="AH21" s="468"/>
      <c r="AI21" s="467" t="str">
        <f t="shared" ref="AI21:AI29" si="9">IF(AG21="","",ROUND(SQRT(AG21)*4005,0))</f>
        <v/>
      </c>
      <c r="AJ21" s="467"/>
      <c r="AK21" s="468"/>
      <c r="AL21" s="468"/>
      <c r="AM21" s="467" t="str">
        <f t="shared" ref="AM21:AM29" si="10">IF(AK21="","",ROUND(SQRT(AK21)*4005,0))</f>
        <v/>
      </c>
      <c r="AN21" s="467"/>
      <c r="AO21" s="468"/>
      <c r="AP21" s="468"/>
      <c r="AQ21" s="467" t="str">
        <f t="shared" ref="AQ21:AQ29" si="11">IF(AO21="","",ROUND(SQRT(AO21)*4005,0))</f>
        <v/>
      </c>
      <c r="AR21" s="467"/>
      <c r="AS21" s="469"/>
      <c r="AT21" s="468"/>
      <c r="AU21" s="467" t="str">
        <f t="shared" ref="AU21:AU29" si="12">IF(AS21="","",ROUND(SQRT(AS21)*4005,0))</f>
        <v/>
      </c>
      <c r="AV21" s="470"/>
      <c r="AW21" s="5"/>
      <c r="AX21" s="333" t="s">
        <v>131</v>
      </c>
      <c r="AY21" s="334"/>
      <c r="AZ21" s="334"/>
      <c r="BA21" s="334"/>
      <c r="BB21" s="334"/>
      <c r="BC21" s="334"/>
      <c r="BD21" s="334"/>
      <c r="BE21" s="334"/>
      <c r="BF21" s="33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71">
        <v>3</v>
      </c>
      <c r="B22" s="472"/>
      <c r="C22" s="446" t="str">
        <f t="shared" si="1"/>
        <v/>
      </c>
      <c r="D22" s="448"/>
      <c r="E22" s="468"/>
      <c r="F22" s="468"/>
      <c r="G22" s="467" t="str">
        <f t="shared" si="2"/>
        <v/>
      </c>
      <c r="H22" s="467"/>
      <c r="I22" s="468"/>
      <c r="J22" s="468"/>
      <c r="K22" s="467" t="str">
        <f t="shared" si="3"/>
        <v/>
      </c>
      <c r="L22" s="467"/>
      <c r="M22" s="468"/>
      <c r="N22" s="468"/>
      <c r="O22" s="467" t="str">
        <f t="shared" si="4"/>
        <v/>
      </c>
      <c r="P22" s="467"/>
      <c r="Q22" s="468"/>
      <c r="R22" s="468"/>
      <c r="S22" s="467" t="str">
        <f t="shared" si="5"/>
        <v/>
      </c>
      <c r="T22" s="467"/>
      <c r="U22" s="468"/>
      <c r="V22" s="468"/>
      <c r="W22" s="467" t="str">
        <f t="shared" si="6"/>
        <v/>
      </c>
      <c r="X22" s="467"/>
      <c r="Y22" s="468"/>
      <c r="Z22" s="468"/>
      <c r="AA22" s="467" t="str">
        <f t="shared" si="7"/>
        <v/>
      </c>
      <c r="AB22" s="467"/>
      <c r="AC22" s="468"/>
      <c r="AD22" s="468"/>
      <c r="AE22" s="467" t="str">
        <f t="shared" si="8"/>
        <v/>
      </c>
      <c r="AF22" s="467"/>
      <c r="AG22" s="468"/>
      <c r="AH22" s="468"/>
      <c r="AI22" s="467" t="str">
        <f t="shared" si="9"/>
        <v/>
      </c>
      <c r="AJ22" s="467"/>
      <c r="AK22" s="468"/>
      <c r="AL22" s="468"/>
      <c r="AM22" s="467" t="str">
        <f t="shared" si="10"/>
        <v/>
      </c>
      <c r="AN22" s="467"/>
      <c r="AO22" s="468"/>
      <c r="AP22" s="468"/>
      <c r="AQ22" s="467" t="str">
        <f t="shared" si="11"/>
        <v/>
      </c>
      <c r="AR22" s="467"/>
      <c r="AS22" s="469"/>
      <c r="AT22" s="468"/>
      <c r="AU22" s="467" t="str">
        <f t="shared" si="12"/>
        <v/>
      </c>
      <c r="AV22" s="470"/>
      <c r="AW22" s="5"/>
      <c r="AX22" s="342"/>
      <c r="AY22" s="343"/>
      <c r="AZ22" s="343"/>
      <c r="BA22" s="343"/>
      <c r="BB22" s="343"/>
      <c r="BC22" s="343"/>
      <c r="BD22" s="343"/>
      <c r="BE22" s="343"/>
      <c r="BF22" s="344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71">
        <v>4</v>
      </c>
      <c r="B23" s="472"/>
      <c r="C23" s="446" t="str">
        <f t="shared" si="1"/>
        <v/>
      </c>
      <c r="D23" s="448"/>
      <c r="E23" s="468"/>
      <c r="F23" s="468"/>
      <c r="G23" s="467" t="str">
        <f t="shared" si="2"/>
        <v/>
      </c>
      <c r="H23" s="467"/>
      <c r="I23" s="468"/>
      <c r="J23" s="468"/>
      <c r="K23" s="467" t="str">
        <f t="shared" si="3"/>
        <v/>
      </c>
      <c r="L23" s="467"/>
      <c r="M23" s="468"/>
      <c r="N23" s="468"/>
      <c r="O23" s="467" t="str">
        <f t="shared" si="4"/>
        <v/>
      </c>
      <c r="P23" s="467"/>
      <c r="Q23" s="468"/>
      <c r="R23" s="468"/>
      <c r="S23" s="467" t="str">
        <f t="shared" si="5"/>
        <v/>
      </c>
      <c r="T23" s="467"/>
      <c r="U23" s="468"/>
      <c r="V23" s="468"/>
      <c r="W23" s="467" t="str">
        <f t="shared" si="6"/>
        <v/>
      </c>
      <c r="X23" s="467"/>
      <c r="Y23" s="468"/>
      <c r="Z23" s="468"/>
      <c r="AA23" s="467" t="str">
        <f t="shared" si="7"/>
        <v/>
      </c>
      <c r="AB23" s="467"/>
      <c r="AC23" s="468"/>
      <c r="AD23" s="468"/>
      <c r="AE23" s="467" t="str">
        <f t="shared" si="8"/>
        <v/>
      </c>
      <c r="AF23" s="467"/>
      <c r="AG23" s="468"/>
      <c r="AH23" s="468"/>
      <c r="AI23" s="467" t="str">
        <f t="shared" si="9"/>
        <v/>
      </c>
      <c r="AJ23" s="467"/>
      <c r="AK23" s="468"/>
      <c r="AL23" s="468"/>
      <c r="AM23" s="467" t="str">
        <f t="shared" si="10"/>
        <v/>
      </c>
      <c r="AN23" s="467"/>
      <c r="AO23" s="468"/>
      <c r="AP23" s="468"/>
      <c r="AQ23" s="467" t="str">
        <f t="shared" si="11"/>
        <v/>
      </c>
      <c r="AR23" s="467"/>
      <c r="AS23" s="469"/>
      <c r="AT23" s="468"/>
      <c r="AU23" s="467" t="str">
        <f t="shared" si="12"/>
        <v/>
      </c>
      <c r="AV23" s="470"/>
      <c r="AW23" s="5"/>
      <c r="AX23" s="364" t="s">
        <v>132</v>
      </c>
      <c r="AY23" s="365"/>
      <c r="AZ23" s="365"/>
      <c r="BA23" s="365"/>
      <c r="BB23" s="365"/>
      <c r="BC23" s="366"/>
      <c r="BD23" s="351" t="str">
        <f>IF(B14&lt;&gt;0,B14,"")</f>
        <v/>
      </c>
      <c r="BE23" s="351"/>
      <c r="BF23" s="352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71">
        <v>5</v>
      </c>
      <c r="B24" s="472"/>
      <c r="C24" s="446" t="str">
        <f t="shared" si="1"/>
        <v/>
      </c>
      <c r="D24" s="448"/>
      <c r="E24" s="468"/>
      <c r="F24" s="468"/>
      <c r="G24" s="467" t="str">
        <f t="shared" si="2"/>
        <v/>
      </c>
      <c r="H24" s="467"/>
      <c r="I24" s="468"/>
      <c r="J24" s="468"/>
      <c r="K24" s="467" t="str">
        <f t="shared" si="3"/>
        <v/>
      </c>
      <c r="L24" s="467"/>
      <c r="M24" s="468"/>
      <c r="N24" s="468"/>
      <c r="O24" s="467" t="str">
        <f t="shared" si="4"/>
        <v/>
      </c>
      <c r="P24" s="467"/>
      <c r="Q24" s="468"/>
      <c r="R24" s="468"/>
      <c r="S24" s="467" t="str">
        <f t="shared" si="5"/>
        <v/>
      </c>
      <c r="T24" s="467"/>
      <c r="U24" s="468"/>
      <c r="V24" s="468"/>
      <c r="W24" s="467" t="str">
        <f t="shared" si="6"/>
        <v/>
      </c>
      <c r="X24" s="467"/>
      <c r="Y24" s="468"/>
      <c r="Z24" s="468"/>
      <c r="AA24" s="467" t="str">
        <f t="shared" si="7"/>
        <v/>
      </c>
      <c r="AB24" s="467"/>
      <c r="AC24" s="468"/>
      <c r="AD24" s="468"/>
      <c r="AE24" s="467" t="str">
        <f t="shared" si="8"/>
        <v/>
      </c>
      <c r="AF24" s="467"/>
      <c r="AG24" s="468"/>
      <c r="AH24" s="468"/>
      <c r="AI24" s="467" t="str">
        <f t="shared" si="9"/>
        <v/>
      </c>
      <c r="AJ24" s="467"/>
      <c r="AK24" s="468"/>
      <c r="AL24" s="468"/>
      <c r="AM24" s="467" t="str">
        <f t="shared" si="10"/>
        <v/>
      </c>
      <c r="AN24" s="467"/>
      <c r="AO24" s="468"/>
      <c r="AP24" s="468"/>
      <c r="AQ24" s="467" t="str">
        <f t="shared" si="11"/>
        <v/>
      </c>
      <c r="AR24" s="467"/>
      <c r="AS24" s="469"/>
      <c r="AT24" s="468"/>
      <c r="AU24" s="467" t="str">
        <f t="shared" si="12"/>
        <v/>
      </c>
      <c r="AV24" s="470"/>
      <c r="AW24" s="5"/>
      <c r="AX24" s="23" t="s">
        <v>129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56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71">
        <v>6</v>
      </c>
      <c r="B25" s="472"/>
      <c r="C25" s="446" t="str">
        <f t="shared" si="1"/>
        <v/>
      </c>
      <c r="D25" s="448"/>
      <c r="E25" s="468"/>
      <c r="F25" s="468"/>
      <c r="G25" s="467" t="str">
        <f t="shared" si="2"/>
        <v/>
      </c>
      <c r="H25" s="467"/>
      <c r="I25" s="468"/>
      <c r="J25" s="468"/>
      <c r="K25" s="467" t="str">
        <f t="shared" si="3"/>
        <v/>
      </c>
      <c r="L25" s="467"/>
      <c r="M25" s="468"/>
      <c r="N25" s="468"/>
      <c r="O25" s="467" t="str">
        <f t="shared" si="4"/>
        <v/>
      </c>
      <c r="P25" s="467"/>
      <c r="Q25" s="468"/>
      <c r="R25" s="468"/>
      <c r="S25" s="467" t="str">
        <f t="shared" si="5"/>
        <v/>
      </c>
      <c r="T25" s="467"/>
      <c r="U25" s="468"/>
      <c r="V25" s="468"/>
      <c r="W25" s="467" t="str">
        <f t="shared" si="6"/>
        <v/>
      </c>
      <c r="X25" s="467"/>
      <c r="Y25" s="468"/>
      <c r="Z25" s="468"/>
      <c r="AA25" s="467" t="str">
        <f t="shared" si="7"/>
        <v/>
      </c>
      <c r="AB25" s="467"/>
      <c r="AC25" s="468"/>
      <c r="AD25" s="468"/>
      <c r="AE25" s="467" t="str">
        <f t="shared" si="8"/>
        <v/>
      </c>
      <c r="AF25" s="467"/>
      <c r="AG25" s="468"/>
      <c r="AH25" s="468"/>
      <c r="AI25" s="467" t="str">
        <f t="shared" si="9"/>
        <v/>
      </c>
      <c r="AJ25" s="467"/>
      <c r="AK25" s="468"/>
      <c r="AL25" s="468"/>
      <c r="AM25" s="467" t="str">
        <f t="shared" si="10"/>
        <v/>
      </c>
      <c r="AN25" s="467"/>
      <c r="AO25" s="468"/>
      <c r="AP25" s="468"/>
      <c r="AQ25" s="467" t="str">
        <f t="shared" si="11"/>
        <v/>
      </c>
      <c r="AR25" s="467"/>
      <c r="AS25" s="469"/>
      <c r="AT25" s="468"/>
      <c r="AU25" s="467" t="str">
        <f t="shared" si="12"/>
        <v/>
      </c>
      <c r="AV25" s="470"/>
      <c r="AW25" s="5"/>
      <c r="AX25" s="360" t="s">
        <v>130</v>
      </c>
      <c r="AY25" s="235"/>
      <c r="AZ25" s="235"/>
      <c r="BA25" s="235"/>
      <c r="BB25" s="235"/>
      <c r="BC25" s="361"/>
      <c r="BD25" s="362" t="str">
        <f>IFERROR(IF(BD24&lt;=20,((BD23-(BD23/BD24))/(BD24-1)),(BD23-6)/(BD24-1)),"")</f>
        <v/>
      </c>
      <c r="BE25" s="362"/>
      <c r="BF25" s="363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71">
        <v>7</v>
      </c>
      <c r="B26" s="472"/>
      <c r="C26" s="446" t="str">
        <f t="shared" si="1"/>
        <v/>
      </c>
      <c r="D26" s="448"/>
      <c r="E26" s="468"/>
      <c r="F26" s="468"/>
      <c r="G26" s="467" t="str">
        <f t="shared" si="2"/>
        <v/>
      </c>
      <c r="H26" s="467"/>
      <c r="I26" s="468"/>
      <c r="J26" s="468"/>
      <c r="K26" s="467" t="str">
        <f t="shared" si="3"/>
        <v/>
      </c>
      <c r="L26" s="467"/>
      <c r="M26" s="468"/>
      <c r="N26" s="468"/>
      <c r="O26" s="467" t="str">
        <f t="shared" si="4"/>
        <v/>
      </c>
      <c r="P26" s="467"/>
      <c r="Q26" s="468"/>
      <c r="R26" s="468"/>
      <c r="S26" s="467" t="str">
        <f t="shared" si="5"/>
        <v/>
      </c>
      <c r="T26" s="467"/>
      <c r="U26" s="468"/>
      <c r="V26" s="468"/>
      <c r="W26" s="467" t="str">
        <f t="shared" si="6"/>
        <v/>
      </c>
      <c r="X26" s="467"/>
      <c r="Y26" s="468"/>
      <c r="Z26" s="468"/>
      <c r="AA26" s="467" t="str">
        <f t="shared" si="7"/>
        <v/>
      </c>
      <c r="AB26" s="467"/>
      <c r="AC26" s="468"/>
      <c r="AD26" s="468"/>
      <c r="AE26" s="467" t="str">
        <f t="shared" si="8"/>
        <v/>
      </c>
      <c r="AF26" s="467"/>
      <c r="AG26" s="468"/>
      <c r="AH26" s="468"/>
      <c r="AI26" s="467" t="str">
        <f t="shared" si="9"/>
        <v/>
      </c>
      <c r="AJ26" s="467"/>
      <c r="AK26" s="468"/>
      <c r="AL26" s="468"/>
      <c r="AM26" s="467" t="str">
        <f t="shared" si="10"/>
        <v/>
      </c>
      <c r="AN26" s="467"/>
      <c r="AO26" s="468"/>
      <c r="AP26" s="468"/>
      <c r="AQ26" s="467" t="str">
        <f t="shared" si="11"/>
        <v/>
      </c>
      <c r="AR26" s="467"/>
      <c r="AS26" s="469"/>
      <c r="AT26" s="468"/>
      <c r="AU26" s="467" t="str">
        <f t="shared" si="12"/>
        <v/>
      </c>
      <c r="AV26" s="470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71">
        <v>8</v>
      </c>
      <c r="B27" s="472"/>
      <c r="C27" s="446" t="str">
        <f t="shared" si="1"/>
        <v/>
      </c>
      <c r="D27" s="448"/>
      <c r="E27" s="468"/>
      <c r="F27" s="468"/>
      <c r="G27" s="467" t="str">
        <f t="shared" si="2"/>
        <v/>
      </c>
      <c r="H27" s="467"/>
      <c r="I27" s="468"/>
      <c r="J27" s="468"/>
      <c r="K27" s="467" t="str">
        <f t="shared" si="3"/>
        <v/>
      </c>
      <c r="L27" s="467"/>
      <c r="M27" s="468"/>
      <c r="N27" s="468"/>
      <c r="O27" s="467" t="str">
        <f t="shared" si="4"/>
        <v/>
      </c>
      <c r="P27" s="467"/>
      <c r="Q27" s="468"/>
      <c r="R27" s="468"/>
      <c r="S27" s="467" t="str">
        <f t="shared" si="5"/>
        <v/>
      </c>
      <c r="T27" s="467"/>
      <c r="U27" s="468"/>
      <c r="V27" s="468"/>
      <c r="W27" s="467" t="str">
        <f t="shared" si="6"/>
        <v/>
      </c>
      <c r="X27" s="467"/>
      <c r="Y27" s="468"/>
      <c r="Z27" s="468"/>
      <c r="AA27" s="467" t="str">
        <f t="shared" si="7"/>
        <v/>
      </c>
      <c r="AB27" s="467"/>
      <c r="AC27" s="468"/>
      <c r="AD27" s="468"/>
      <c r="AE27" s="467" t="str">
        <f t="shared" si="8"/>
        <v/>
      </c>
      <c r="AF27" s="467"/>
      <c r="AG27" s="468"/>
      <c r="AH27" s="468"/>
      <c r="AI27" s="467" t="str">
        <f t="shared" si="9"/>
        <v/>
      </c>
      <c r="AJ27" s="467"/>
      <c r="AK27" s="468"/>
      <c r="AL27" s="468"/>
      <c r="AM27" s="467" t="str">
        <f t="shared" si="10"/>
        <v/>
      </c>
      <c r="AN27" s="467"/>
      <c r="AO27" s="468"/>
      <c r="AP27" s="468"/>
      <c r="AQ27" s="467" t="str">
        <f t="shared" si="11"/>
        <v/>
      </c>
      <c r="AR27" s="467"/>
      <c r="AS27" s="469"/>
      <c r="AT27" s="468"/>
      <c r="AU27" s="467" t="str">
        <f t="shared" si="12"/>
        <v/>
      </c>
      <c r="AV27" s="470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71">
        <v>9</v>
      </c>
      <c r="B28" s="472"/>
      <c r="C28" s="446" t="str">
        <f t="shared" si="1"/>
        <v/>
      </c>
      <c r="D28" s="448"/>
      <c r="E28" s="468"/>
      <c r="F28" s="468"/>
      <c r="G28" s="467" t="str">
        <f t="shared" si="2"/>
        <v/>
      </c>
      <c r="H28" s="467"/>
      <c r="I28" s="468"/>
      <c r="J28" s="468"/>
      <c r="K28" s="467" t="str">
        <f t="shared" si="3"/>
        <v/>
      </c>
      <c r="L28" s="467"/>
      <c r="M28" s="468"/>
      <c r="N28" s="468"/>
      <c r="O28" s="467" t="str">
        <f t="shared" si="4"/>
        <v/>
      </c>
      <c r="P28" s="467"/>
      <c r="Q28" s="468"/>
      <c r="R28" s="468"/>
      <c r="S28" s="467" t="str">
        <f t="shared" si="5"/>
        <v/>
      </c>
      <c r="T28" s="467"/>
      <c r="U28" s="468"/>
      <c r="V28" s="468"/>
      <c r="W28" s="467" t="str">
        <f t="shared" si="6"/>
        <v/>
      </c>
      <c r="X28" s="467"/>
      <c r="Y28" s="468"/>
      <c r="Z28" s="468"/>
      <c r="AA28" s="467" t="str">
        <f t="shared" si="7"/>
        <v/>
      </c>
      <c r="AB28" s="467"/>
      <c r="AC28" s="468"/>
      <c r="AD28" s="468"/>
      <c r="AE28" s="467" t="str">
        <f t="shared" si="8"/>
        <v/>
      </c>
      <c r="AF28" s="467"/>
      <c r="AG28" s="468"/>
      <c r="AH28" s="468"/>
      <c r="AI28" s="467" t="str">
        <f t="shared" si="9"/>
        <v/>
      </c>
      <c r="AJ28" s="467"/>
      <c r="AK28" s="468"/>
      <c r="AL28" s="468"/>
      <c r="AM28" s="467" t="str">
        <f t="shared" si="10"/>
        <v/>
      </c>
      <c r="AN28" s="467"/>
      <c r="AO28" s="468"/>
      <c r="AP28" s="468"/>
      <c r="AQ28" s="467" t="str">
        <f t="shared" si="11"/>
        <v/>
      </c>
      <c r="AR28" s="467"/>
      <c r="AS28" s="469"/>
      <c r="AT28" s="468"/>
      <c r="AU28" s="467" t="str">
        <f t="shared" si="12"/>
        <v/>
      </c>
      <c r="AV28" s="470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71">
        <v>10</v>
      </c>
      <c r="B29" s="472"/>
      <c r="C29" s="446" t="str">
        <f t="shared" si="1"/>
        <v/>
      </c>
      <c r="D29" s="448"/>
      <c r="E29" s="473"/>
      <c r="F29" s="473"/>
      <c r="G29" s="474" t="str">
        <f t="shared" si="2"/>
        <v/>
      </c>
      <c r="H29" s="474"/>
      <c r="I29" s="473"/>
      <c r="J29" s="473"/>
      <c r="K29" s="474" t="str">
        <f t="shared" si="3"/>
        <v/>
      </c>
      <c r="L29" s="474"/>
      <c r="M29" s="468"/>
      <c r="N29" s="468"/>
      <c r="O29" s="467" t="str">
        <f t="shared" si="4"/>
        <v/>
      </c>
      <c r="P29" s="467"/>
      <c r="Q29" s="468"/>
      <c r="R29" s="468"/>
      <c r="S29" s="467" t="str">
        <f t="shared" si="5"/>
        <v/>
      </c>
      <c r="T29" s="467"/>
      <c r="U29" s="468"/>
      <c r="V29" s="468"/>
      <c r="W29" s="467" t="str">
        <f t="shared" si="6"/>
        <v/>
      </c>
      <c r="X29" s="467"/>
      <c r="Y29" s="468"/>
      <c r="Z29" s="468"/>
      <c r="AA29" s="467" t="str">
        <f t="shared" si="7"/>
        <v/>
      </c>
      <c r="AB29" s="467"/>
      <c r="AC29" s="468"/>
      <c r="AD29" s="468"/>
      <c r="AE29" s="467" t="str">
        <f t="shared" si="8"/>
        <v/>
      </c>
      <c r="AF29" s="467"/>
      <c r="AG29" s="468"/>
      <c r="AH29" s="468"/>
      <c r="AI29" s="467" t="str">
        <f t="shared" si="9"/>
        <v/>
      </c>
      <c r="AJ29" s="467"/>
      <c r="AK29" s="468"/>
      <c r="AL29" s="468"/>
      <c r="AM29" s="467" t="str">
        <f t="shared" si="10"/>
        <v/>
      </c>
      <c r="AN29" s="467"/>
      <c r="AO29" s="468"/>
      <c r="AP29" s="468"/>
      <c r="AQ29" s="467" t="str">
        <f t="shared" si="11"/>
        <v/>
      </c>
      <c r="AR29" s="467"/>
      <c r="AS29" s="469"/>
      <c r="AT29" s="468"/>
      <c r="AU29" s="467" t="str">
        <f t="shared" si="12"/>
        <v/>
      </c>
      <c r="AV29" s="470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75" t="s">
        <v>99</v>
      </c>
      <c r="B30" s="476"/>
      <c r="C30" s="476"/>
      <c r="D30" s="476"/>
      <c r="E30" s="477"/>
      <c r="F30" s="478"/>
      <c r="G30" s="377" t="str">
        <f>IF(E18="","",ROUND(SUM(G20:H29),0))</f>
        <v/>
      </c>
      <c r="H30" s="378"/>
      <c r="I30" s="479"/>
      <c r="J30" s="478"/>
      <c r="K30" s="377" t="str">
        <f>IF(I18="","",ROUND(SUM(K20:L29),0))</f>
        <v/>
      </c>
      <c r="L30" s="379"/>
      <c r="M30" s="479"/>
      <c r="N30" s="480"/>
      <c r="O30" s="377" t="str">
        <f>IF(M18="","",ROUND(SUM(O20:P29),0))</f>
        <v/>
      </c>
      <c r="P30" s="378"/>
      <c r="Q30" s="479"/>
      <c r="R30" s="478"/>
      <c r="S30" s="377" t="str">
        <f>IF(Q18="","",ROUND(SUM(S20:T29),0))</f>
        <v/>
      </c>
      <c r="T30" s="379"/>
      <c r="U30" s="478"/>
      <c r="V30" s="478"/>
      <c r="W30" s="377" t="str">
        <f>IF(U18="","",ROUND(SUM(W20:X29),0))</f>
        <v/>
      </c>
      <c r="X30" s="378"/>
      <c r="Y30" s="479"/>
      <c r="Z30" s="478"/>
      <c r="AA30" s="377" t="str">
        <f>IF(Y18="","",ROUND(SUM(AA20:AB29),0))</f>
        <v/>
      </c>
      <c r="AB30" s="379"/>
      <c r="AC30" s="478"/>
      <c r="AD30" s="478"/>
      <c r="AE30" s="377" t="str">
        <f>IF(AC18="","",ROUND(SUM(AE20:AF29),0))</f>
        <v/>
      </c>
      <c r="AF30" s="378"/>
      <c r="AG30" s="479"/>
      <c r="AH30" s="478"/>
      <c r="AI30" s="377" t="str">
        <f>IF(AG18="","",ROUND(SUM(AI20:AJ29),0))</f>
        <v/>
      </c>
      <c r="AJ30" s="378"/>
      <c r="AK30" s="479"/>
      <c r="AL30" s="480"/>
      <c r="AM30" s="377" t="str">
        <f>IF(AK18="","",ROUND(SUM(AM20:AN29),0))</f>
        <v/>
      </c>
      <c r="AN30" s="378"/>
      <c r="AO30" s="479"/>
      <c r="AP30" s="480"/>
      <c r="AQ30" s="377" t="str">
        <f>IF(AO18="","",ROUND(SUM(AQ20:AR29),0))</f>
        <v/>
      </c>
      <c r="AR30" s="379"/>
      <c r="AS30" s="478"/>
      <c r="AT30" s="480"/>
      <c r="AU30" s="377" t="str">
        <f>IF(AS18="","",ROUND(SUM(AU20:AV29),0))</f>
        <v/>
      </c>
      <c r="AV30" s="380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85" t="s">
        <v>152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481"/>
      <c r="AQ33" s="482" t="s">
        <v>153</v>
      </c>
      <c r="AR33" s="483"/>
      <c r="AS33" s="483"/>
      <c r="AT33" s="484" t="s">
        <v>154</v>
      </c>
      <c r="AU33" s="483"/>
      <c r="AV33" s="485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138</v>
      </c>
      <c r="AU34" s="31"/>
      <c r="AV34" s="396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139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 t="str">
        <f>IF((SUM(E30:AV30)+ SUM(E40:L40))&lt;&gt;0,(SUM(E30:AV30)+ SUM(E40:L40)),"")</f>
        <v/>
      </c>
      <c r="AQ35" s="398"/>
      <c r="AR35" s="398"/>
      <c r="AS35" s="398"/>
      <c r="AT35" s="31" t="s">
        <v>119</v>
      </c>
      <c r="AU35" s="31"/>
      <c r="AV35" s="396"/>
      <c r="AW35" s="5"/>
      <c r="AX35" s="486" t="s">
        <v>155</v>
      </c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6"/>
      <c r="BP35" s="486"/>
      <c r="BQ35" s="486"/>
      <c r="BR35" s="486"/>
      <c r="BS35" s="486"/>
      <c r="BT35" s="486"/>
      <c r="BU35" s="486"/>
      <c r="BV35" s="486"/>
      <c r="BW35" s="486"/>
      <c r="BX35" s="486"/>
      <c r="BY35" s="486"/>
      <c r="BZ35" s="487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140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9" t="str">
        <f>IF(((COUNT(E20:AV29)/2) + (COUNT(E31:L39)/2))&lt;&gt;0,((COUNT(E20:AV29)/2) + (COUNT(E31:L39)/2)),"")</f>
        <v/>
      </c>
      <c r="AQ36" s="400"/>
      <c r="AR36" s="400"/>
      <c r="AS36" s="400"/>
      <c r="AT36" s="400"/>
      <c r="AU36" s="400"/>
      <c r="AV36" s="401"/>
      <c r="AW36" s="5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  <c r="BQ36" s="486"/>
      <c r="BR36" s="486"/>
      <c r="BS36" s="486"/>
      <c r="BT36" s="486"/>
      <c r="BU36" s="486"/>
      <c r="BV36" s="486"/>
      <c r="BW36" s="486"/>
      <c r="BX36" s="486"/>
      <c r="BY36" s="486"/>
      <c r="BZ36" s="487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141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IFERROR(ROUND(AP35/AP36,2),"")</f>
        <v/>
      </c>
      <c r="AQ37" s="398"/>
      <c r="AR37" s="398"/>
      <c r="AS37" s="398"/>
      <c r="AT37" s="31" t="s">
        <v>119</v>
      </c>
      <c r="AU37" s="31"/>
      <c r="AV37" s="396"/>
      <c r="AW37" s="5"/>
      <c r="AX37" s="486" t="s">
        <v>156</v>
      </c>
      <c r="AY37" s="486"/>
      <c r="AZ37" s="486"/>
      <c r="BA37" s="486"/>
      <c r="BB37" s="486"/>
      <c r="BC37" s="486"/>
      <c r="BD37" s="486"/>
      <c r="BE37" s="486"/>
      <c r="BF37" s="486"/>
      <c r="BG37" s="486"/>
      <c r="BH37" s="486"/>
      <c r="BI37" s="486"/>
      <c r="BJ37" s="486"/>
      <c r="BK37" s="486"/>
      <c r="BL37" s="486"/>
      <c r="BM37" s="486"/>
      <c r="BN37" s="486"/>
      <c r="BO37" s="486"/>
      <c r="BP37" s="486"/>
      <c r="BQ37" s="486"/>
      <c r="BR37" s="486"/>
      <c r="BS37" s="486"/>
      <c r="BT37" s="486"/>
      <c r="BU37" s="486"/>
      <c r="BV37" s="486"/>
      <c r="BW37" s="486"/>
      <c r="BX37" s="486"/>
      <c r="BY37" s="486"/>
      <c r="BZ37" s="487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402" t="s">
        <v>142</v>
      </c>
      <c r="AG38" s="403"/>
      <c r="AH38" s="403"/>
      <c r="AI38" s="403"/>
      <c r="AJ38" s="403"/>
      <c r="AK38" s="403"/>
      <c r="AL38" s="403"/>
      <c r="AM38" s="403"/>
      <c r="AN38" s="403"/>
      <c r="AO38" s="404"/>
      <c r="AP38" s="157"/>
      <c r="AQ38" s="405"/>
      <c r="AR38" s="405"/>
      <c r="AS38" s="405"/>
      <c r="AT38" s="405"/>
      <c r="AU38" s="405"/>
      <c r="AV38" s="406"/>
      <c r="AW38" s="5"/>
      <c r="AX38" s="486"/>
      <c r="AY38" s="486"/>
      <c r="AZ38" s="486"/>
      <c r="BA38" s="486"/>
      <c r="BB38" s="486"/>
      <c r="BC38" s="486"/>
      <c r="BD38" s="486"/>
      <c r="BE38" s="486"/>
      <c r="BF38" s="486"/>
      <c r="BG38" s="486"/>
      <c r="BH38" s="486"/>
      <c r="BI38" s="486"/>
      <c r="BJ38" s="486"/>
      <c r="BK38" s="486"/>
      <c r="BL38" s="486"/>
      <c r="BM38" s="486"/>
      <c r="BN38" s="486"/>
      <c r="BO38" s="486"/>
      <c r="BP38" s="486"/>
      <c r="BQ38" s="486"/>
      <c r="BR38" s="486"/>
      <c r="BS38" s="486"/>
      <c r="BT38" s="486"/>
      <c r="BU38" s="486"/>
      <c r="BV38" s="486"/>
      <c r="BW38" s="486"/>
      <c r="BX38" s="486"/>
      <c r="BY38" s="486"/>
      <c r="BZ38" s="487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143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 t="str">
        <f>IF(OR(AP38&lt;&gt;0,AP38&lt;&gt;""),N13*IF(AP38&lt;&gt;"N/A",AP38,1),N13)</f>
        <v/>
      </c>
      <c r="AQ39" s="408"/>
      <c r="AR39" s="408"/>
      <c r="AS39" s="408"/>
      <c r="AT39" s="31" t="s">
        <v>118</v>
      </c>
      <c r="AU39" s="31"/>
      <c r="AV39" s="396"/>
      <c r="AW39" s="5"/>
      <c r="AX39" s="488" t="s">
        <v>157</v>
      </c>
      <c r="AY39" s="488"/>
      <c r="AZ39" s="488"/>
      <c r="BA39" s="488"/>
      <c r="BB39" s="488"/>
      <c r="BC39" s="488"/>
      <c r="BD39" s="488"/>
      <c r="BE39" s="488"/>
      <c r="BF39" s="488"/>
      <c r="BG39" s="488"/>
      <c r="BH39" s="488"/>
      <c r="BI39" s="488"/>
      <c r="BJ39" s="488"/>
      <c r="BK39" s="488"/>
      <c r="BL39" s="488"/>
      <c r="BM39" s="488"/>
      <c r="BN39" s="488"/>
      <c r="BO39" s="488"/>
      <c r="BP39" s="488"/>
      <c r="BQ39" s="488"/>
      <c r="BR39" s="488"/>
      <c r="BS39" s="488"/>
      <c r="BT39" s="488"/>
      <c r="BU39" s="488"/>
      <c r="BV39" s="488"/>
      <c r="BW39" s="488"/>
      <c r="BX39" s="488"/>
      <c r="BY39" s="488"/>
      <c r="BZ39" s="488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144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5"/>
      <c r="AX40" s="487" t="s">
        <v>158</v>
      </c>
      <c r="AY40" s="487"/>
      <c r="AZ40" s="487"/>
      <c r="BA40" s="487"/>
      <c r="BB40" s="487"/>
      <c r="BC40" s="487"/>
      <c r="BD40" s="487"/>
      <c r="BE40" s="487"/>
      <c r="BF40" s="487"/>
      <c r="BG40" s="487"/>
      <c r="BH40" s="487"/>
      <c r="BI40" s="487"/>
      <c r="BJ40" s="487"/>
      <c r="BK40" s="487"/>
      <c r="BL40" s="487"/>
      <c r="BM40" s="487"/>
      <c r="BN40" s="487"/>
      <c r="BO40" s="487"/>
      <c r="BP40" s="487"/>
      <c r="BQ40" s="487"/>
      <c r="BR40" s="487"/>
      <c r="BS40" s="487"/>
      <c r="BT40" s="487"/>
      <c r="BU40" s="487"/>
      <c r="BV40" s="487"/>
      <c r="BW40" s="487"/>
      <c r="BX40" s="487"/>
      <c r="BY40" s="487"/>
      <c r="BZ40" s="487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87F32CF7-BD71-4EAA-A6AB-5D572F7E363C}">
      <formula1>"VFD SETTING, ECM SETTING, FIXED SPEED"</formula1>
    </dataValidation>
    <dataValidation type="list" allowBlank="1" showInputMessage="1" showErrorMessage="1" sqref="W16:X16" xr:uid="{D19EAD09-4D90-4EC9-B413-544BFB6359BB}">
      <formula1>"Hz, %"</formula1>
    </dataValidation>
    <dataValidation type="whole" allowBlank="1" showInputMessage="1" showErrorMessage="1" error="This Remarks section is limited to 7." sqref="A33:A41" xr:uid="{2A507070-09DF-423E-B8FC-0A2319B34851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34748885-9012-4599-915C-833287B4660C}">
      <formula1>66</formula1>
    </dataValidation>
    <dataValidation allowBlank="1" showInputMessage="1" sqref="AL15:AV15" xr:uid="{0BAFD0D6-388C-4541-B761-377B7182A20D}"/>
    <dataValidation type="list" allowBlank="1" showInputMessage="1" sqref="AP38:AV38" xr:uid="{08174189-6585-47E3-9A22-78D809A94190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76FCD90-6AE8-48F2-B462-D00C4BBECC73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BCF33616-D8C4-45F5-B140-64EE7B8207C0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0EF1-54B7-4854-8282-30A65AAD505A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89" t="s">
        <v>0</v>
      </c>
      <c r="AX1" s="489"/>
      <c r="AY1" s="489"/>
      <c r="AZ1" s="489"/>
      <c r="BA1" s="489"/>
      <c r="BB1" s="489"/>
      <c r="BC1" s="489"/>
      <c r="BD1" s="489"/>
      <c r="BE1" s="489"/>
      <c r="BF1" s="489"/>
      <c r="BG1" s="489"/>
      <c r="BH1" s="489"/>
      <c r="BI1" s="489"/>
      <c r="BJ1" s="489"/>
      <c r="BK1" s="489"/>
      <c r="BL1" s="489"/>
      <c r="BM1" s="489"/>
      <c r="BN1" s="489"/>
      <c r="BO1" s="489"/>
      <c r="BP1" s="489"/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/>
      <c r="CD1" s="489"/>
      <c r="CE1" s="489"/>
      <c r="CF1" s="489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90" t="s">
        <v>145</v>
      </c>
      <c r="AA5" s="490"/>
      <c r="AB5" s="490"/>
      <c r="AC5" s="490"/>
      <c r="AD5" s="490"/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0"/>
      <c r="AV5" s="490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15" t="s">
        <v>104</v>
      </c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87"/>
      <c r="AY8" s="288" t="s">
        <v>70</v>
      </c>
      <c r="AZ8" s="289"/>
      <c r="BA8" s="289"/>
      <c r="BB8" s="289"/>
      <c r="BC8" s="289"/>
      <c r="BD8" s="289"/>
      <c r="BE8" s="289"/>
      <c r="BF8" s="290"/>
      <c r="BG8" s="291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92"/>
      <c r="AY9" s="293" t="s">
        <v>71</v>
      </c>
      <c r="AZ9" s="293"/>
      <c r="BA9" s="293"/>
      <c r="BB9" s="293"/>
      <c r="BC9" s="293"/>
      <c r="BD9" s="293"/>
      <c r="BE9" s="294"/>
      <c r="BF9" s="295"/>
      <c r="BG9" s="296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92"/>
      <c r="AY10" s="297" t="s">
        <v>73</v>
      </c>
      <c r="AZ10" s="297"/>
      <c r="BA10" s="297"/>
      <c r="BB10" s="297"/>
      <c r="BC10" s="297"/>
      <c r="BD10" s="297"/>
      <c r="BE10" s="298"/>
      <c r="BF10" s="299"/>
      <c r="BG10" s="300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301"/>
      <c r="AY11" s="302"/>
      <c r="AZ11" s="302"/>
      <c r="BA11" s="302"/>
      <c r="BB11" s="302"/>
      <c r="BC11" s="302"/>
      <c r="BD11" s="302"/>
      <c r="BE11" s="302"/>
      <c r="BF11" s="302"/>
      <c r="BG11" s="30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304" t="s">
        <v>112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113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114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305" t="s">
        <v>83</v>
      </c>
      <c r="AY12" s="306"/>
      <c r="AZ12" s="306"/>
      <c r="BA12" s="306"/>
      <c r="BB12" s="306"/>
      <c r="BC12" s="306"/>
      <c r="BD12" s="306"/>
      <c r="BE12" s="306"/>
      <c r="BF12" s="306"/>
      <c r="BG12" s="307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91" t="s">
        <v>115</v>
      </c>
      <c r="B13" s="492"/>
      <c r="C13" s="309"/>
      <c r="D13" s="309"/>
      <c r="E13" s="493" t="s">
        <v>159</v>
      </c>
      <c r="F13" s="493"/>
      <c r="G13" s="493"/>
      <c r="H13" s="494"/>
      <c r="I13" s="311" t="s">
        <v>118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311" t="s">
        <v>119</v>
      </c>
      <c r="R13" s="54"/>
      <c r="S13" s="54"/>
      <c r="T13" s="110" t="str">
        <f>IFERROR(AB13/L13,"")</f>
        <v/>
      </c>
      <c r="U13" s="110"/>
      <c r="V13" s="110"/>
      <c r="W13" s="110"/>
      <c r="X13" s="312"/>
      <c r="Y13" s="311" t="s">
        <v>65</v>
      </c>
      <c r="Z13" s="54"/>
      <c r="AA13" s="54"/>
      <c r="AB13" s="313">
        <v>900</v>
      </c>
      <c r="AC13" s="313"/>
      <c r="AD13" s="313"/>
      <c r="AE13" s="313"/>
      <c r="AF13" s="314"/>
      <c r="AG13" s="311" t="s">
        <v>119</v>
      </c>
      <c r="AH13" s="54"/>
      <c r="AI13" s="54"/>
      <c r="AJ13" s="110" t="str">
        <f>AP37</f>
        <v/>
      </c>
      <c r="AK13" s="110"/>
      <c r="AL13" s="110"/>
      <c r="AM13" s="110"/>
      <c r="AN13" s="312"/>
      <c r="AO13" s="311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15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16"/>
      <c r="AZ13" s="316"/>
      <c r="BA13" s="316"/>
      <c r="BB13" s="316"/>
      <c r="BC13" s="316"/>
      <c r="BD13" s="316"/>
      <c r="BE13" s="316"/>
      <c r="BF13" s="316"/>
      <c r="BG13" s="317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19" customFormat="1" ht="12" customHeight="1" thickBot="1" x14ac:dyDescent="0.3">
      <c r="A15" s="495" t="s">
        <v>124</v>
      </c>
      <c r="B15" s="496"/>
      <c r="C15" s="496"/>
      <c r="D15" s="496"/>
      <c r="E15" s="496"/>
      <c r="F15" s="496"/>
      <c r="G15" s="496"/>
      <c r="H15" s="496"/>
      <c r="I15" s="496"/>
      <c r="J15" s="496"/>
      <c r="K15" s="496"/>
      <c r="L15" s="496"/>
      <c r="M15" s="496"/>
      <c r="N15" s="496"/>
      <c r="O15" s="496"/>
      <c r="P15" s="496"/>
      <c r="Q15" s="496"/>
      <c r="R15" s="497"/>
      <c r="S15" s="1"/>
      <c r="T15" s="124" t="s">
        <v>120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121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36" t="s">
        <v>134</v>
      </c>
      <c r="B16" s="337"/>
      <c r="C16" s="337"/>
      <c r="D16" s="337"/>
      <c r="E16" s="337"/>
      <c r="F16" s="337"/>
      <c r="G16" s="339" t="s">
        <v>160</v>
      </c>
      <c r="H16" s="339"/>
      <c r="I16" s="339"/>
      <c r="J16" s="339"/>
      <c r="K16" s="339"/>
      <c r="L16" s="498"/>
      <c r="M16" s="340" t="s">
        <v>161</v>
      </c>
      <c r="N16" s="339"/>
      <c r="O16" s="339"/>
      <c r="P16" s="339"/>
      <c r="Q16" s="339"/>
      <c r="R16" s="341"/>
      <c r="S16" s="1"/>
      <c r="T16" s="320"/>
      <c r="U16" s="321"/>
      <c r="V16" s="321"/>
      <c r="W16" s="321"/>
      <c r="X16" s="321"/>
      <c r="Y16" s="321"/>
      <c r="Z16" s="321"/>
      <c r="AA16" s="321"/>
      <c r="AB16" s="322"/>
      <c r="AC16" s="323"/>
      <c r="AD16" s="324"/>
      <c r="AE16" s="325"/>
      <c r="AF16" s="1"/>
      <c r="AG16" s="326" t="s">
        <v>122</v>
      </c>
      <c r="AH16" s="327"/>
      <c r="AI16" s="327"/>
      <c r="AJ16" s="327"/>
      <c r="AK16" s="327"/>
      <c r="AL16" s="328" t="s">
        <v>149</v>
      </c>
      <c r="AM16" s="328"/>
      <c r="AN16" s="328"/>
      <c r="AO16" s="328"/>
      <c r="AP16" s="328"/>
      <c r="AQ16" s="328"/>
      <c r="AR16" s="328"/>
      <c r="AS16" s="328"/>
      <c r="AT16" s="328"/>
      <c r="AU16" s="328"/>
      <c r="AV16" s="329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46" t="s">
        <v>80</v>
      </c>
      <c r="B17" s="60"/>
      <c r="C17" s="60"/>
      <c r="D17" s="60" t="s">
        <v>127</v>
      </c>
      <c r="E17" s="60"/>
      <c r="F17" s="60"/>
      <c r="G17" s="499" t="s">
        <v>150</v>
      </c>
      <c r="H17" s="499"/>
      <c r="I17" s="499"/>
      <c r="J17" s="500" t="s">
        <v>151</v>
      </c>
      <c r="K17" s="499"/>
      <c r="L17" s="499"/>
      <c r="M17" s="500" t="s">
        <v>150</v>
      </c>
      <c r="N17" s="499"/>
      <c r="O17" s="499"/>
      <c r="P17" s="500" t="s">
        <v>151</v>
      </c>
      <c r="Q17" s="499"/>
      <c r="R17" s="50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502">
        <v>1</v>
      </c>
      <c r="B18" s="503"/>
      <c r="C18" s="503"/>
      <c r="D18" s="504">
        <f>IF($C$13&lt;=5,$C$13/2,IF(AND($C$13&gt;=6,$C$13&lt;=9),($C$13/6)/2,IF(AND($C$13&gt;=10,$C$13&lt;=12),($C$13/8)/2,IF($C$13&gt;12,($C$13/10)/2,""))))</f>
        <v>0</v>
      </c>
      <c r="E18" s="504"/>
      <c r="F18" s="504"/>
      <c r="G18" s="469"/>
      <c r="H18" s="468"/>
      <c r="I18" s="468"/>
      <c r="J18" s="505" t="str">
        <f>IF(G18="","",IF(C13&lt;=5,(SQRT(G18)*4005)*0.9,SQRT(G18)*4005))</f>
        <v/>
      </c>
      <c r="K18" s="467"/>
      <c r="L18" s="467"/>
      <c r="M18" s="469"/>
      <c r="N18" s="468"/>
      <c r="O18" s="468"/>
      <c r="P18" s="505" t="str">
        <f>IF(M18="","",IF(C13&lt;=5,(SQRT(M18)*4005)*0.9,SQRT(M18)*4005))</f>
        <v/>
      </c>
      <c r="Q18" s="467"/>
      <c r="R18" s="47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36">
        <v>2</v>
      </c>
      <c r="B19" s="337"/>
      <c r="C19" s="337"/>
      <c r="D19" s="506">
        <f t="shared" ref="D19:D27" si="0">IF($C$13&lt;=5,$C$13/2,IF(AND($C$13&gt;=6,$C$13&lt;=9),($C$13/6)+D18,IF(AND($C$13&gt;=10,$C$13&lt;=12),($C$13/8)+D18,IF($C$13&gt;12,($C$13/10)+D18,""))))</f>
        <v>0</v>
      </c>
      <c r="E19" s="506"/>
      <c r="F19" s="506"/>
      <c r="G19" s="469"/>
      <c r="H19" s="468"/>
      <c r="I19" s="468"/>
      <c r="J19" s="505" t="str">
        <f t="shared" ref="J19:J27" si="1">IF(G19="","",SQRT(G19)*4005)</f>
        <v/>
      </c>
      <c r="K19" s="467"/>
      <c r="L19" s="467"/>
      <c r="M19" s="469"/>
      <c r="N19" s="468"/>
      <c r="O19" s="468"/>
      <c r="P19" s="505" t="str">
        <f t="shared" ref="P19:P27" si="2">IF(M19="","",SQRT(M19)*4005)</f>
        <v/>
      </c>
      <c r="Q19" s="467"/>
      <c r="R19" s="470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36">
        <v>3</v>
      </c>
      <c r="B20" s="337"/>
      <c r="C20" s="337"/>
      <c r="D20" s="506">
        <f t="shared" si="0"/>
        <v>0</v>
      </c>
      <c r="E20" s="506"/>
      <c r="F20" s="506"/>
      <c r="G20" s="469"/>
      <c r="H20" s="468"/>
      <c r="I20" s="468"/>
      <c r="J20" s="505" t="str">
        <f t="shared" si="1"/>
        <v/>
      </c>
      <c r="K20" s="467"/>
      <c r="L20" s="467"/>
      <c r="M20" s="469"/>
      <c r="N20" s="468"/>
      <c r="O20" s="468"/>
      <c r="P20" s="505" t="str">
        <f t="shared" si="2"/>
        <v/>
      </c>
      <c r="Q20" s="467"/>
      <c r="R20" s="47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36">
        <v>4</v>
      </c>
      <c r="B21" s="337"/>
      <c r="C21" s="337"/>
      <c r="D21" s="506">
        <f t="shared" si="0"/>
        <v>0</v>
      </c>
      <c r="E21" s="506"/>
      <c r="F21" s="506"/>
      <c r="G21" s="469"/>
      <c r="H21" s="468"/>
      <c r="I21" s="468"/>
      <c r="J21" s="505" t="str">
        <f t="shared" si="1"/>
        <v/>
      </c>
      <c r="K21" s="467"/>
      <c r="L21" s="467"/>
      <c r="M21" s="469"/>
      <c r="N21" s="468"/>
      <c r="O21" s="468"/>
      <c r="P21" s="505" t="str">
        <f t="shared" si="2"/>
        <v/>
      </c>
      <c r="Q21" s="467"/>
      <c r="R21" s="47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36">
        <v>5</v>
      </c>
      <c r="B22" s="337"/>
      <c r="C22" s="337"/>
      <c r="D22" s="506">
        <f t="shared" si="0"/>
        <v>0</v>
      </c>
      <c r="E22" s="506"/>
      <c r="F22" s="506"/>
      <c r="G22" s="469"/>
      <c r="H22" s="468"/>
      <c r="I22" s="468"/>
      <c r="J22" s="505" t="str">
        <f t="shared" si="1"/>
        <v/>
      </c>
      <c r="K22" s="467"/>
      <c r="L22" s="467"/>
      <c r="M22" s="469"/>
      <c r="N22" s="468"/>
      <c r="O22" s="468"/>
      <c r="P22" s="505" t="str">
        <f t="shared" si="2"/>
        <v/>
      </c>
      <c r="Q22" s="467"/>
      <c r="R22" s="47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36">
        <v>6</v>
      </c>
      <c r="B23" s="337"/>
      <c r="C23" s="337"/>
      <c r="D23" s="506">
        <f t="shared" si="0"/>
        <v>0</v>
      </c>
      <c r="E23" s="506"/>
      <c r="F23" s="506"/>
      <c r="G23" s="507"/>
      <c r="H23" s="45"/>
      <c r="I23" s="45"/>
      <c r="J23" s="505" t="str">
        <f t="shared" si="1"/>
        <v/>
      </c>
      <c r="K23" s="467"/>
      <c r="L23" s="467"/>
      <c r="M23" s="469"/>
      <c r="N23" s="468"/>
      <c r="O23" s="468"/>
      <c r="P23" s="505" t="str">
        <f t="shared" si="2"/>
        <v/>
      </c>
      <c r="Q23" s="467"/>
      <c r="R23" s="470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36">
        <v>7</v>
      </c>
      <c r="B24" s="337"/>
      <c r="C24" s="337"/>
      <c r="D24" s="508">
        <f t="shared" si="0"/>
        <v>0</v>
      </c>
      <c r="E24" s="508"/>
      <c r="F24" s="508"/>
      <c r="G24" s="507"/>
      <c r="H24" s="45"/>
      <c r="I24" s="45"/>
      <c r="J24" s="505" t="str">
        <f t="shared" si="1"/>
        <v/>
      </c>
      <c r="K24" s="467"/>
      <c r="L24" s="467"/>
      <c r="M24" s="469"/>
      <c r="N24" s="468"/>
      <c r="O24" s="468"/>
      <c r="P24" s="505" t="str">
        <f t="shared" si="2"/>
        <v/>
      </c>
      <c r="Q24" s="467"/>
      <c r="R24" s="470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36">
        <v>8</v>
      </c>
      <c r="B25" s="337"/>
      <c r="C25" s="337"/>
      <c r="D25" s="506">
        <f t="shared" si="0"/>
        <v>0</v>
      </c>
      <c r="E25" s="506"/>
      <c r="F25" s="506"/>
      <c r="G25" s="507"/>
      <c r="H25" s="45"/>
      <c r="I25" s="45"/>
      <c r="J25" s="505" t="str">
        <f t="shared" si="1"/>
        <v/>
      </c>
      <c r="K25" s="467"/>
      <c r="L25" s="467"/>
      <c r="M25" s="469"/>
      <c r="N25" s="468"/>
      <c r="O25" s="468"/>
      <c r="P25" s="505" t="str">
        <f t="shared" si="2"/>
        <v/>
      </c>
      <c r="Q25" s="467"/>
      <c r="R25" s="470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36">
        <v>9</v>
      </c>
      <c r="B26" s="337"/>
      <c r="C26" s="337"/>
      <c r="D26" s="506">
        <f t="shared" si="0"/>
        <v>0</v>
      </c>
      <c r="E26" s="506"/>
      <c r="F26" s="506"/>
      <c r="G26" s="507"/>
      <c r="H26" s="45"/>
      <c r="I26" s="45"/>
      <c r="J26" s="505" t="str">
        <f t="shared" si="1"/>
        <v/>
      </c>
      <c r="K26" s="467"/>
      <c r="L26" s="467"/>
      <c r="M26" s="469"/>
      <c r="N26" s="468"/>
      <c r="O26" s="468"/>
      <c r="P26" s="505" t="str">
        <f t="shared" si="2"/>
        <v/>
      </c>
      <c r="Q26" s="467"/>
      <c r="R26" s="470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46">
        <v>10</v>
      </c>
      <c r="B27" s="60"/>
      <c r="C27" s="60"/>
      <c r="D27" s="509">
        <f t="shared" si="0"/>
        <v>0</v>
      </c>
      <c r="E27" s="509"/>
      <c r="F27" s="509"/>
      <c r="G27" s="510"/>
      <c r="H27" s="51"/>
      <c r="I27" s="51"/>
      <c r="J27" s="511" t="str">
        <f t="shared" si="1"/>
        <v/>
      </c>
      <c r="K27" s="512"/>
      <c r="L27" s="512"/>
      <c r="M27" s="513"/>
      <c r="N27" s="473"/>
      <c r="O27" s="473"/>
      <c r="P27" s="514" t="str">
        <f t="shared" si="2"/>
        <v/>
      </c>
      <c r="Q27" s="474"/>
      <c r="R27" s="5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16" t="s">
        <v>99</v>
      </c>
      <c r="B28" s="517"/>
      <c r="C28" s="517"/>
      <c r="D28" s="517"/>
      <c r="E28" s="517"/>
      <c r="F28" s="517"/>
      <c r="G28" s="518" t="s">
        <v>38</v>
      </c>
      <c r="H28" s="519"/>
      <c r="I28" s="519"/>
      <c r="J28" s="520" t="str">
        <f>IF(SUM(J18:L27)&lt;&gt;0,SUM(J18:L27),"")</f>
        <v/>
      </c>
      <c r="K28" s="376"/>
      <c r="L28" s="376"/>
      <c r="M28" s="521" t="s">
        <v>38</v>
      </c>
      <c r="N28" s="519"/>
      <c r="O28" s="519"/>
      <c r="P28" s="520" t="str">
        <f>IF(SUM(P18:R27)&lt;&gt;0,SUM(P18:R27),"")</f>
        <v/>
      </c>
      <c r="Q28" s="376"/>
      <c r="R28" s="52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85" t="s">
        <v>135</v>
      </c>
      <c r="AG33" s="386"/>
      <c r="AH33" s="386"/>
      <c r="AI33" s="386"/>
      <c r="AJ33" s="386"/>
      <c r="AK33" s="386"/>
      <c r="AL33" s="386"/>
      <c r="AM33" s="386"/>
      <c r="AN33" s="386"/>
      <c r="AO33" s="386"/>
      <c r="AP33" s="387"/>
      <c r="AQ33" s="388"/>
      <c r="AR33" s="388"/>
      <c r="AS33" s="388"/>
      <c r="AT33" s="389" t="s">
        <v>136</v>
      </c>
      <c r="AU33" s="389"/>
      <c r="AV33" s="390"/>
      <c r="AW33" s="253"/>
      <c r="AX33" s="486" t="s">
        <v>155</v>
      </c>
      <c r="AY33" s="486"/>
      <c r="AZ33" s="486"/>
      <c r="BA33" s="486"/>
      <c r="BB33" s="486"/>
      <c r="BC33" s="486"/>
      <c r="BD33" s="486"/>
      <c r="BE33" s="486"/>
      <c r="BF33" s="486"/>
      <c r="BG33" s="486"/>
      <c r="BH33" s="486"/>
      <c r="BI33" s="486"/>
      <c r="BJ33" s="486"/>
      <c r="BK33" s="486"/>
      <c r="BL33" s="486"/>
      <c r="BM33" s="486"/>
      <c r="BN33" s="486"/>
      <c r="BO33" s="486"/>
      <c r="BP33" s="486"/>
      <c r="BQ33" s="486"/>
      <c r="BR33" s="486"/>
      <c r="BS33" s="486"/>
      <c r="BT33" s="486"/>
      <c r="BU33" s="486"/>
      <c r="BV33" s="486"/>
      <c r="BW33" s="486"/>
      <c r="BX33" s="486"/>
      <c r="BY33" s="486"/>
      <c r="BZ33" s="487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23"/>
      <c r="B34" s="523"/>
      <c r="C34" s="523"/>
      <c r="D34" s="523"/>
      <c r="E34" s="523"/>
      <c r="F34" s="523"/>
      <c r="G34" s="523"/>
      <c r="H34" s="523"/>
      <c r="I34" s="523"/>
      <c r="J34" s="523"/>
      <c r="K34" s="523"/>
      <c r="L34" s="523"/>
      <c r="M34" s="523"/>
      <c r="N34" s="523"/>
      <c r="O34" s="523"/>
      <c r="P34" s="523"/>
      <c r="Q34" s="523"/>
      <c r="R34" s="523"/>
      <c r="S34" s="523"/>
      <c r="T34" s="523"/>
      <c r="U34" s="523"/>
      <c r="V34" s="523"/>
      <c r="W34" s="523"/>
      <c r="X34" s="523"/>
      <c r="Y34" s="523"/>
      <c r="Z34" s="523"/>
      <c r="AA34" s="523"/>
      <c r="AB34" s="523"/>
      <c r="AC34" s="523"/>
      <c r="AD34" s="523"/>
      <c r="AE34" s="1"/>
      <c r="AF34" s="35" t="s">
        <v>137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94"/>
      <c r="AQ34" s="395"/>
      <c r="AR34" s="395"/>
      <c r="AS34" s="395"/>
      <c r="AT34" s="31" t="s">
        <v>138</v>
      </c>
      <c r="AU34" s="31"/>
      <c r="AV34" s="396"/>
      <c r="AW34" s="253"/>
      <c r="AX34" s="486"/>
      <c r="AY34" s="486"/>
      <c r="AZ34" s="486"/>
      <c r="BA34" s="486"/>
      <c r="BB34" s="486"/>
      <c r="BC34" s="486"/>
      <c r="BD34" s="486"/>
      <c r="BE34" s="486"/>
      <c r="BF34" s="486"/>
      <c r="BG34" s="486"/>
      <c r="BH34" s="486"/>
      <c r="BI34" s="486"/>
      <c r="BJ34" s="486"/>
      <c r="BK34" s="486"/>
      <c r="BL34" s="486"/>
      <c r="BM34" s="486"/>
      <c r="BN34" s="486"/>
      <c r="BO34" s="486"/>
      <c r="BP34" s="486"/>
      <c r="BQ34" s="486"/>
      <c r="BR34" s="486"/>
      <c r="BS34" s="486"/>
      <c r="BT34" s="486"/>
      <c r="BU34" s="486"/>
      <c r="BV34" s="486"/>
      <c r="BW34" s="486"/>
      <c r="BX34" s="486"/>
      <c r="BY34" s="486"/>
      <c r="BZ34" s="487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23"/>
      <c r="B35" s="523"/>
      <c r="C35" s="523"/>
      <c r="D35" s="523"/>
      <c r="E35" s="523"/>
      <c r="F35" s="523"/>
      <c r="G35" s="523"/>
      <c r="H35" s="523"/>
      <c r="I35" s="523"/>
      <c r="J35" s="523"/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1"/>
      <c r="AF35" s="35" t="s">
        <v>139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97">
        <f>SUM(J28,P28)</f>
        <v>0</v>
      </c>
      <c r="AQ35" s="398"/>
      <c r="AR35" s="398"/>
      <c r="AS35" s="398"/>
      <c r="AT35" s="31" t="s">
        <v>119</v>
      </c>
      <c r="AU35" s="31"/>
      <c r="AV35" s="396"/>
      <c r="AW35" s="253"/>
      <c r="AX35" s="486" t="s">
        <v>156</v>
      </c>
      <c r="AY35" s="486"/>
      <c r="AZ35" s="486"/>
      <c r="BA35" s="486"/>
      <c r="BB35" s="486"/>
      <c r="BC35" s="486"/>
      <c r="BD35" s="486"/>
      <c r="BE35" s="486"/>
      <c r="BF35" s="486"/>
      <c r="BG35" s="486"/>
      <c r="BH35" s="486"/>
      <c r="BI35" s="486"/>
      <c r="BJ35" s="486"/>
      <c r="BK35" s="486"/>
      <c r="BL35" s="486"/>
      <c r="BM35" s="486"/>
      <c r="BN35" s="486"/>
      <c r="BO35" s="486"/>
      <c r="BP35" s="486"/>
      <c r="BQ35" s="486"/>
      <c r="BR35" s="486"/>
      <c r="BS35" s="486"/>
      <c r="BT35" s="486"/>
      <c r="BU35" s="486"/>
      <c r="BV35" s="486"/>
      <c r="BW35" s="486"/>
      <c r="BX35" s="486"/>
      <c r="BY35" s="486"/>
      <c r="BZ35" s="487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23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3"/>
      <c r="M36" s="523"/>
      <c r="N36" s="523"/>
      <c r="O36" s="523"/>
      <c r="P36" s="523"/>
      <c r="Q36" s="523"/>
      <c r="R36" s="523"/>
      <c r="S36" s="523"/>
      <c r="T36" s="523"/>
      <c r="U36" s="523"/>
      <c r="V36" s="523"/>
      <c r="W36" s="523"/>
      <c r="X36" s="523"/>
      <c r="Y36" s="523"/>
      <c r="Z36" s="523"/>
      <c r="AA36" s="523"/>
      <c r="AB36" s="523"/>
      <c r="AC36" s="523"/>
      <c r="AD36" s="523"/>
      <c r="AE36" s="1"/>
      <c r="AF36" s="35" t="s">
        <v>140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97">
        <f>COUNT(G18:I27,M18:O27)</f>
        <v>0</v>
      </c>
      <c r="AQ36" s="398"/>
      <c r="AR36" s="398"/>
      <c r="AS36" s="398"/>
      <c r="AT36" s="31"/>
      <c r="AU36" s="31"/>
      <c r="AV36" s="396"/>
      <c r="AW36" s="253"/>
      <c r="AX36" s="486"/>
      <c r="AY36" s="486"/>
      <c r="AZ36" s="486"/>
      <c r="BA36" s="486"/>
      <c r="BB36" s="486"/>
      <c r="BC36" s="486"/>
      <c r="BD36" s="486"/>
      <c r="BE36" s="486"/>
      <c r="BF36" s="486"/>
      <c r="BG36" s="486"/>
      <c r="BH36" s="486"/>
      <c r="BI36" s="486"/>
      <c r="BJ36" s="486"/>
      <c r="BK36" s="486"/>
      <c r="BL36" s="486"/>
      <c r="BM36" s="486"/>
      <c r="BN36" s="486"/>
      <c r="BO36" s="486"/>
      <c r="BP36" s="486"/>
      <c r="BQ36" s="486"/>
      <c r="BR36" s="486"/>
      <c r="BS36" s="486"/>
      <c r="BT36" s="486"/>
      <c r="BU36" s="486"/>
      <c r="BV36" s="486"/>
      <c r="BW36" s="486"/>
      <c r="BX36" s="486"/>
      <c r="BY36" s="486"/>
      <c r="BZ36" s="487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23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23"/>
      <c r="V37" s="523"/>
      <c r="W37" s="523"/>
      <c r="X37" s="523"/>
      <c r="Y37" s="523"/>
      <c r="Z37" s="523"/>
      <c r="AA37" s="523"/>
      <c r="AB37" s="523"/>
      <c r="AC37" s="523"/>
      <c r="AD37" s="523"/>
      <c r="AE37" s="1"/>
      <c r="AF37" s="35" t="s">
        <v>141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97" t="str">
        <f>IFERROR(AP35/AP36,"")</f>
        <v/>
      </c>
      <c r="AQ37" s="398"/>
      <c r="AR37" s="398"/>
      <c r="AS37" s="398"/>
      <c r="AT37" s="31" t="s">
        <v>119</v>
      </c>
      <c r="AU37" s="31"/>
      <c r="AV37" s="396"/>
      <c r="AW37" s="253"/>
      <c r="AX37" s="488" t="s">
        <v>157</v>
      </c>
      <c r="AY37" s="488"/>
      <c r="AZ37" s="488"/>
      <c r="BA37" s="488"/>
      <c r="BB37" s="488"/>
      <c r="BC37" s="488"/>
      <c r="BD37" s="488"/>
      <c r="BE37" s="488"/>
      <c r="BF37" s="488"/>
      <c r="BG37" s="488"/>
      <c r="BH37" s="488"/>
      <c r="BI37" s="488"/>
      <c r="BJ37" s="488"/>
      <c r="BK37" s="488"/>
      <c r="BL37" s="488"/>
      <c r="BM37" s="488"/>
      <c r="BN37" s="488"/>
      <c r="BO37" s="488"/>
      <c r="BP37" s="488"/>
      <c r="BQ37" s="488"/>
      <c r="BR37" s="488"/>
      <c r="BS37" s="488"/>
      <c r="BT37" s="488"/>
      <c r="BU37" s="488"/>
      <c r="BV37" s="488"/>
      <c r="BW37" s="488"/>
      <c r="BX37" s="488"/>
      <c r="BY37" s="488"/>
      <c r="BZ37" s="488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23"/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523"/>
      <c r="AA38" s="523"/>
      <c r="AB38" s="523"/>
      <c r="AC38" s="523"/>
      <c r="AD38" s="523"/>
      <c r="AE38" s="1"/>
      <c r="AF38" s="30" t="s">
        <v>142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405"/>
      <c r="AR38" s="405"/>
      <c r="AS38" s="405"/>
      <c r="AT38" s="405"/>
      <c r="AU38" s="405"/>
      <c r="AV38" s="406"/>
      <c r="AW38" s="253"/>
      <c r="AX38" s="487" t="s">
        <v>158</v>
      </c>
      <c r="AY38" s="487"/>
      <c r="AZ38" s="487"/>
      <c r="BA38" s="487"/>
      <c r="BB38" s="487"/>
      <c r="BC38" s="487"/>
      <c r="BD38" s="487"/>
      <c r="BE38" s="487"/>
      <c r="BF38" s="487"/>
      <c r="BG38" s="487"/>
      <c r="BH38" s="487"/>
      <c r="BI38" s="487"/>
      <c r="BJ38" s="487"/>
      <c r="BK38" s="487"/>
      <c r="BL38" s="487"/>
      <c r="BM38" s="487"/>
      <c r="BN38" s="487"/>
      <c r="BO38" s="487"/>
      <c r="BP38" s="487"/>
      <c r="BQ38" s="487"/>
      <c r="BR38" s="487"/>
      <c r="BS38" s="487"/>
      <c r="BT38" s="487"/>
      <c r="BU38" s="487"/>
      <c r="BV38" s="487"/>
      <c r="BW38" s="487"/>
      <c r="BX38" s="487"/>
      <c r="BY38" s="487"/>
      <c r="BZ38" s="487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23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23"/>
      <c r="V39" s="523"/>
      <c r="W39" s="523"/>
      <c r="X39" s="523"/>
      <c r="Y39" s="523"/>
      <c r="Z39" s="523"/>
      <c r="AA39" s="523"/>
      <c r="AB39" s="523"/>
      <c r="AC39" s="523"/>
      <c r="AD39" s="523"/>
      <c r="AE39" s="1"/>
      <c r="AF39" s="35" t="s">
        <v>143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407">
        <f>IF(OR(AP38&lt;&gt;0,AP38&lt;&gt;""),L13*IF(AP38&lt;&gt;"N/A",AP38,1),L13)</f>
        <v>0</v>
      </c>
      <c r="AQ39" s="408"/>
      <c r="AR39" s="408"/>
      <c r="AS39" s="408"/>
      <c r="AT39" s="31" t="s">
        <v>118</v>
      </c>
      <c r="AU39" s="31"/>
      <c r="AV39" s="396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23"/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3"/>
      <c r="AC40" s="523"/>
      <c r="AD40" s="523"/>
      <c r="AE40" s="1"/>
      <c r="AF40" s="107" t="s">
        <v>144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409" t="str">
        <f>IFERROR(AP39*AP37,"")</f>
        <v/>
      </c>
      <c r="AQ40" s="410"/>
      <c r="AR40" s="410"/>
      <c r="AS40" s="410"/>
      <c r="AT40" s="54" t="s">
        <v>65</v>
      </c>
      <c r="AU40" s="54"/>
      <c r="AV40" s="411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412" t="s">
        <v>101</v>
      </c>
      <c r="B42" s="412"/>
      <c r="C42" s="412"/>
      <c r="D42" s="412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2" t="s">
        <v>102</v>
      </c>
      <c r="AE42" s="412"/>
      <c r="AF42" s="412"/>
      <c r="AG42" s="412"/>
      <c r="AH42" s="412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92637EF1-C62E-48BC-9641-D989A6946C86}">
      <formula1>"VFD SETTING, ECM SETTING, FIXED SPEED"</formula1>
    </dataValidation>
    <dataValidation type="list" allowBlank="1" showInputMessage="1" showErrorMessage="1" sqref="AD16:AE16" xr:uid="{3CA227DF-2CF4-4386-8D8E-C101F9052926}">
      <formula1>"Hz, %"</formula1>
    </dataValidation>
    <dataValidation type="list" allowBlank="1" showInputMessage="1" sqref="AP38:AV38" xr:uid="{33238A89-9BFE-4111-A989-610F74225EC3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AAE2EEC5-A71C-4E13-9E67-99B536241D6B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EF-1</vt:lpstr>
      <vt:lpstr>EF-1 - EXHCURVE</vt:lpstr>
      <vt:lpstr>EF-1 - EXHTRAV-VEL</vt:lpstr>
      <vt:lpstr>EF-1 - EXHTRAV-PTO</vt:lpstr>
      <vt:lpstr>EF-1 - EXHTRAV-RNDPTO</vt:lpstr>
      <vt:lpstr>'EF-1 - EXHCURVE'!CLIENTLOGO</vt:lpstr>
      <vt:lpstr>'EF-1'!Print_Area</vt:lpstr>
      <vt:lpstr>'EF-1 - EXHCURVE'!Print_Area</vt:lpstr>
      <vt:lpstr>'EF-1 - EXHTRAV-PTO'!Print_Area</vt:lpstr>
      <vt:lpstr>'EF-1 - EXHTRAV-RNDPTO'!Print_Area</vt:lpstr>
      <vt:lpstr>'EF-1 -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2022-07-25T13:45:26Z</dcterms:created>
  <dcterms:modified xsi:type="dcterms:W3CDTF">2022-07-25T13:45:27Z</dcterms:modified>
</cp:coreProperties>
</file>