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\08 - FAN\EF-DI-1\"/>
    </mc:Choice>
  </mc:AlternateContent>
  <xr:revisionPtr revIDLastSave="0" documentId="8_{1959B50D-926A-4F56-A5AC-0841E624D001}" xr6:coauthVersionLast="47" xr6:coauthVersionMax="47" xr10:uidLastSave="{00000000-0000-0000-0000-000000000000}"/>
  <bookViews>
    <workbookView xWindow="-120" yWindow="-120" windowWidth="29040" windowHeight="15840" xr2:uid="{DA844EFD-FA4D-4546-BDDD-E2DA42545CC8}"/>
  </bookViews>
  <sheets>
    <sheet name="EF-DI-1" sheetId="2" r:id="rId1"/>
    <sheet name="EF-DI-1 - EXHCURVE" sheetId="3" r:id="rId2"/>
    <sheet name="EF-DI-1 - EXHTRAV-VEL" sheetId="4" r:id="rId3"/>
    <sheet name="EF-DI-1 - EXHTRAV-PTO" sheetId="5" r:id="rId4"/>
    <sheet name="EF-DI-1 - EXHTRAV-RNDPTO" sheetId="6" r:id="rId5"/>
  </sheets>
  <externalReferences>
    <externalReference r:id="rId6"/>
    <externalReference r:id="rId7"/>
  </externalReferences>
  <definedNames>
    <definedName name="AC_1">[1]Builder!$D$352</definedName>
    <definedName name="AC_Inlet_Reference">[1]Builder!$D$361</definedName>
    <definedName name="AC_InletSum_1">[1]Builder!$D$364</definedName>
    <definedName name="AC_InletSum_CFM">[1]Builder!$J$364</definedName>
    <definedName name="AC_Num_Inlets_1">[1]Builder!$AD$352</definedName>
    <definedName name="AC_Num_Outlets_1">[1]Builder!$AC$352</definedName>
    <definedName name="AC_Outlet_Reference">[1]Builder!$D$355</definedName>
    <definedName name="AC_OutletSum_1">[1]Builder!$D$358</definedName>
    <definedName name="AC_OutletSum_CFM">[1]Builder!$J$358</definedName>
    <definedName name="AC_Reference">[1]Builder!$D$349</definedName>
    <definedName name="AHU_1">[1]Builder!$D$46</definedName>
    <definedName name="AHU_Coil_1" localSheetId="3">[2]Builder!#REF!</definedName>
    <definedName name="AHU_Coil_1">[2]Builder!#REF!</definedName>
    <definedName name="AHU_InletSum_1">[1]Builder!$D$70</definedName>
    <definedName name="AHU_Num_ATU_1">[1]Builder!$AG$46</definedName>
    <definedName name="AHU_Num_Inlets_1">[1]Builder!$AF$46</definedName>
    <definedName name="AHU_Num_Outlets_1">[1]Builder!$AE$46</definedName>
    <definedName name="AHU_OutletSum_1">[1]Builder!$D$58</definedName>
    <definedName name="AHU_Reference">[1]Builder!$D$43</definedName>
    <definedName name="AHU_System_1">[1]Builder!$D$52</definedName>
    <definedName name="AHUInlet_CFM_1">[1]Builder!$J$70</definedName>
    <definedName name="AHUOutlet_CFM_1">[1]Builder!$J$58</definedName>
    <definedName name="ATU_CLGMAX_1">[1]Builder!$O$52</definedName>
    <definedName name="ATU_Num_Outlets_1">[1]Builder!$AI$52</definedName>
    <definedName name="ATU_Outlet_Reference">[1]Builder!$D$61</definedName>
    <definedName name="ATU_Reference">[1]Builder!$D$49</definedName>
    <definedName name="ATUOutlet_1">[1]Builder!$D$64</definedName>
    <definedName name="ATUOutlet_CFM_1">[1]Builder!$J$64</definedName>
    <definedName name="BOILER_1">[1]Builder!$D$580</definedName>
    <definedName name="BOILER_ENT_PRES_1" localSheetId="3">[1]Builder!#REF!</definedName>
    <definedName name="BOILER_GPM_1" localSheetId="3">[1]Builder!#REF!</definedName>
    <definedName name="BOILER_Reference">[1]Builder!$D$577</definedName>
    <definedName name="CHILLER_1">[1]Builder!$D$544</definedName>
    <definedName name="CHILLER_Reference">[1]Builder!$D$541</definedName>
    <definedName name="CHW_Reference">[1]Builder!$D$584</definedName>
    <definedName name="CHWP_1">[1]Builder!$D$551</definedName>
    <definedName name="CHWP_Reference">[1]Builder!$D$548</definedName>
    <definedName name="CLIENTLOGO" localSheetId="1">'EF-DI-1 - EXHCURVE'!$A$34</definedName>
    <definedName name="CLIENTLOGO" localSheetId="3">[1]CURVEMT!$A$34</definedName>
    <definedName name="CLIENTLOGO" localSheetId="2">[1]CURVEMT!$A$34</definedName>
    <definedName name="CLIENTLOGO">#REF!</definedName>
    <definedName name="CRAC_1">[1]Builder!$D$371</definedName>
    <definedName name="CRAC_Inlet_Reference">[1]Builder!$D$380</definedName>
    <definedName name="CRAC_InletSum_1">[1]Builder!$D$383</definedName>
    <definedName name="CRAC_InletSum_CFM">[1]Builder!$J$383</definedName>
    <definedName name="CRAC_Num_Inlets_1">[1]Builder!$AD$371</definedName>
    <definedName name="CRAC_Num_Outlets_1">[1]Builder!$AC$371</definedName>
    <definedName name="CRAC_Outlet_Reference">[1]Builder!$D$374</definedName>
    <definedName name="CRAC_OutletSum_1">[1]Builder!$D$377</definedName>
    <definedName name="CRAC_OutletSum_CFM">[1]Builder!$J$377</definedName>
    <definedName name="CRAC_Reference">[1]Builder!$D$368</definedName>
    <definedName name="CT_1">[1]Builder!$D$573</definedName>
    <definedName name="CT_Reference">[1]Builder!$D$569</definedName>
    <definedName name="CW_Reference" localSheetId="3">[1]Builder!#REF!</definedName>
    <definedName name="CW_Reference">[1]Builder!#REF!</definedName>
    <definedName name="CW_Rows" localSheetId="3">[1]Builder!#REF!</definedName>
    <definedName name="CW_Rows">[1]Builder!#REF!</definedName>
    <definedName name="CWC_1" localSheetId="3">[1]Builder!#REF!</definedName>
    <definedName name="CWC_1">[1]Builder!#REF!</definedName>
    <definedName name="CWC_Area_1" localSheetId="3">[1]Builder!#REF!</definedName>
    <definedName name="CWC_Area_1">[1]Builder!#REF!</definedName>
    <definedName name="CWC_CFM_1" localSheetId="3">[1]Builder!#REF!</definedName>
    <definedName name="CWC_CFM_1">[1]Builder!#REF!</definedName>
    <definedName name="CWC_EAT_DB_1" localSheetId="3">[1]Builder!#REF!</definedName>
    <definedName name="CWC_EAT_DB_1">[1]Builder!#REF!</definedName>
    <definedName name="CWC_EAT_WB_1" localSheetId="3">[1]Builder!#REF!</definedName>
    <definedName name="CWC_EAT_WB_1">[1]Builder!#REF!</definedName>
    <definedName name="CWC_EWT_1" localSheetId="3">[1]Builder!#REF!</definedName>
    <definedName name="CWC_EWT_1">[1]Builder!#REF!</definedName>
    <definedName name="CWC_GPM_1" localSheetId="3">[1]Builder!#REF!</definedName>
    <definedName name="CWC_GPM_1">[1]Builder!#REF!</definedName>
    <definedName name="CWC_Key_1" localSheetId="3">[1]Builder!#REF!</definedName>
    <definedName name="CWC_Key_1">[1]Builder!#REF!</definedName>
    <definedName name="CWC_LAT_DB_1" localSheetId="3">[1]Builder!#REF!</definedName>
    <definedName name="CWC_LAT_DB_1">[1]Builder!#REF!</definedName>
    <definedName name="CWC_LAT_WB_1" localSheetId="3">[1]Builder!#REF!</definedName>
    <definedName name="CWC_LAT_WB_1">[1]Builder!#REF!</definedName>
    <definedName name="CWC_LWT_1" localSheetId="3">[1]Builder!#REF!</definedName>
    <definedName name="CWC_LWT_1">[1]Builder!#REF!</definedName>
    <definedName name="CWC_MBH_1" localSheetId="3">[1]Builder!#REF!</definedName>
    <definedName name="CWC_MBH_1">[1]Builder!#REF!</definedName>
    <definedName name="CWC_PD_1" localSheetId="3">[1]Builder!#REF!</definedName>
    <definedName name="CWC_PD_1">[1]Builder!#REF!</definedName>
    <definedName name="CWP_1">[1]Builder!$D$558</definedName>
    <definedName name="CWP_Reference">[1]Builder!$D$555</definedName>
    <definedName name="DUR_AC">[1]DURATIONS!$B$13</definedName>
    <definedName name="DUR_AHU">[1]DURATIONS!$B$10</definedName>
    <definedName name="DUR_ATU">[1]DURATIONS!$B$17</definedName>
    <definedName name="DUR_BOILER">[1]DURATIONS!$B$24</definedName>
    <definedName name="DUR_CHILLER">[1]DURATIONS!$B$21</definedName>
    <definedName name="DUR_CHWCOIL">[1]DURATIONS!$B$25</definedName>
    <definedName name="DUR_CRAC">[1]DURATIONS!$B$14</definedName>
    <definedName name="DUR_CT">[1]DURATIONS!$B$23</definedName>
    <definedName name="DUR_DXCOIL">[1]DURATIONS!$B$27</definedName>
    <definedName name="DUR_ELECHEATCOIL">[1]DURATIONS!$B$29</definedName>
    <definedName name="DUR_ERV">[1]DURATIONS!$B$15</definedName>
    <definedName name="DUR_FAN">[1]DURATIONS!$B$16</definedName>
    <definedName name="DUR_FCU">[1]DURATIONS!$B$12</definedName>
    <definedName name="DUR_GASHEATCOIL">[1]DURATIONS!$B$30</definedName>
    <definedName name="DUR_HHWCOIL">[1]DURATIONS!$B$26</definedName>
    <definedName name="DUR_HPCOIL">[1]DURATIONS!$B$28</definedName>
    <definedName name="DUR_INLET">[1]DURATIONS!$B$19</definedName>
    <definedName name="DUR_OUTLET">[1]DURATIONS!$B$18</definedName>
    <definedName name="DUR_PUMP">[1]DURATIONS!$B$22</definedName>
    <definedName name="DUR_RTU">[1]DURATIONS!$B$11</definedName>
    <definedName name="DUR_UH">[1]DURATIONS!$B$20</definedName>
    <definedName name="EH_MANF_1" localSheetId="3">[1]Builder!#REF!</definedName>
    <definedName name="EH_MANF_1">[1]Builder!#REF!</definedName>
    <definedName name="EH_MODEL_1" localSheetId="3">[1]Builder!#REF!</definedName>
    <definedName name="EH_MODEL_1">[1]Builder!#REF!</definedName>
    <definedName name="ERV_1">[1]Builder!$D$391</definedName>
    <definedName name="ERV_ATU_CLGMAX_1">[1]Builder!$O$397</definedName>
    <definedName name="ERV_ATU_Num_Outlets_1">[1]Builder!$AI$397</definedName>
    <definedName name="ERV_ATU_Outlet_Reference">[1]Builder!$D$406</definedName>
    <definedName name="ERV_ATU_Reference">[1]Builder!$D$394</definedName>
    <definedName name="ERV_ATUOutlet_1">[1]Builder!$D$409</definedName>
    <definedName name="ERV_ATUOutlet_CFM_1">[1]Builder!$J$409</definedName>
    <definedName name="ERV_DUR_Inlets" localSheetId="3">[1]Builder!#REF!</definedName>
    <definedName name="ERV_DUR_SUB_1" localSheetId="3">[1]Builder!#REF!</definedName>
    <definedName name="ERV_Inlet_Reference">[1]Builder!$D$412</definedName>
    <definedName name="ERV_InletSum_1">[1]Builder!$D$415</definedName>
    <definedName name="ERV_InletSum_CFM">[1]Builder!$J$415</definedName>
    <definedName name="ERV_Num_ATU_1">[1]Builder!$AP$391</definedName>
    <definedName name="ERV_Num_Inlets_1">[1]Builder!$AO$391</definedName>
    <definedName name="ERV_Num_Outlets_1">[1]Builder!$AN$391</definedName>
    <definedName name="ERV_Outlet_Reference">[1]Builder!$D$400</definedName>
    <definedName name="ERV_OutletSum_1">[1]Builder!$D$403</definedName>
    <definedName name="ERV_OutletSum_CFM">[1]Builder!$J$403</definedName>
    <definedName name="ERV_Reference">[1]Builder!$D$387</definedName>
    <definedName name="ERV_System_1">[1]Builder!$D$397</definedName>
    <definedName name="FAN_1">[1]Builder!$D$422</definedName>
    <definedName name="FAN_InletSum_1">[1]Builder!$D$442</definedName>
    <definedName name="FAN_InletSum_CFM">[1]Builder!$J$442</definedName>
    <definedName name="FAN_Num_Inlets_1">[1]Builder!$T$422</definedName>
    <definedName name="FAN_Outlet_Reference">[1]Builder!$D$439</definedName>
    <definedName name="FAN_Reference">[1]Builder!$D$419</definedName>
    <definedName name="FCU_1">[1]Builder!$D$329</definedName>
    <definedName name="FCU_Inlet_Reference">[1]Builder!$D$342</definedName>
    <definedName name="FCU_InletSum_1">[1]Builder!$D$345</definedName>
    <definedName name="FCU_InletSum_CFM">[1]Builder!$J$345</definedName>
    <definedName name="FCU_Num_Inlets_1">[1]Builder!$AD$329</definedName>
    <definedName name="FCU_Num_Outlets_1">[1]Builder!$AC$329</definedName>
    <definedName name="FCU_Outlet_Reference">[1]Builder!$D$334</definedName>
    <definedName name="FCU_OutletSum_1">[1]Builder!$D$337</definedName>
    <definedName name="FCU_OutletSum_CFM">[1]Builder!$J$337</definedName>
    <definedName name="FCU_Reference">[1]Builder!$D$326</definedName>
    <definedName name="HWP_1">[1]Builder!$D$565</definedName>
    <definedName name="HWP_Reference">[1]Builder!$D$562</definedName>
    <definedName name="Inlet_Reference">[1]Builder!$D$67</definedName>
    <definedName name="Number_ACs">[1]Builder!$C$347</definedName>
    <definedName name="Number_AHUs">[1]Builder!$C$41</definedName>
    <definedName name="Number_BOILERs">[1]Builder!$C$575</definedName>
    <definedName name="Number_CHILLERs">[1]Builder!$C$539</definedName>
    <definedName name="Number_CHWPs">[1]Builder!$C$546</definedName>
    <definedName name="Number_CRACs">[1]Builder!$C$366</definedName>
    <definedName name="Number_CTs">[1]Builder!$C$567</definedName>
    <definedName name="Number_CWPs">[1]Builder!$C$553</definedName>
    <definedName name="Number_CWs" localSheetId="3">[1]Builder!#REF!</definedName>
    <definedName name="Number_CWs">[1]Builder!#REF!</definedName>
    <definedName name="Number_ERVs">[1]Builder!$C$385</definedName>
    <definedName name="Number_FANs">[1]Builder!$C$417</definedName>
    <definedName name="Number_FCUs">[1]Builder!$C$324</definedName>
    <definedName name="Number_HWPs">[1]Builder!$C$560</definedName>
    <definedName name="Number_RTUs">[1]Builder!$C$72</definedName>
    <definedName name="Number_UHs">[1]Builder!$C$528</definedName>
    <definedName name="Outlet_Reference">[1]Builder!$D$55</definedName>
    <definedName name="_xlnm.Print_Area" localSheetId="0">'EF-DI-1'!$A$1:$AI$62</definedName>
    <definedName name="_xlnm.Print_Area" localSheetId="1">'EF-DI-1 - EXHCURVE'!$A$1:$AI$62</definedName>
    <definedName name="_xlnm.Print_Area" localSheetId="3">'EF-DI-1 - EXHTRAV-PTO'!$A$1:$AV$42</definedName>
    <definedName name="_xlnm.Print_Area" localSheetId="4">'EF-DI-1 - EXHTRAV-RNDPTO'!$A$1:$AV$42</definedName>
    <definedName name="_xlnm.Print_Area" localSheetId="2">'EF-DI-1 - EXHTRAV-VEL'!$A$1:$AV$42</definedName>
    <definedName name="Project_Name">[1]Builder!$C$10</definedName>
    <definedName name="RTU_ATU_CLGMAX_1">[1]Builder!$O$90</definedName>
    <definedName name="RTU_ATU_Num_Outlets_1">[1]Builder!$AI$90</definedName>
    <definedName name="RTU_ATU_Outlet_Reference">[1]Builder!$D$176</definedName>
    <definedName name="RTU_ATU_Reference">[1]Builder!$D$87</definedName>
    <definedName name="RTU_ATUOutlet_1">[1]Builder!$D$179</definedName>
    <definedName name="RTU_ATUOutlet_CFM_1">[1]Builder!$J$179</definedName>
    <definedName name="RTU_Inlet_Reference">[1]Builder!$D$236</definedName>
    <definedName name="RTU_InletSum_1">[1]Builder!$D$239</definedName>
    <definedName name="RTU_InletSum_CFM">[1]Builder!$J$239</definedName>
    <definedName name="RTU_Num_ATU_1">[1]Builder!$AG$77</definedName>
    <definedName name="RTU_Num_Inlets_1">[1]Builder!$AF$77</definedName>
    <definedName name="RTU_Num_Outlets_1">[1]Builder!$AE$77</definedName>
    <definedName name="RTU_Outlet_Reference">[1]Builder!$D$121</definedName>
    <definedName name="RTU_OutletSum_1">[1]Builder!$D$124</definedName>
    <definedName name="RTU_OutletSum_CFM">[1]Builder!$J$124</definedName>
    <definedName name="RTU_Reference">[1]Builder!$D$74</definedName>
    <definedName name="RTU_System_1">[1]Builder!$D$90</definedName>
    <definedName name="RTU_Unit_Number">[1]Builder!$D$77</definedName>
    <definedName name="TEST" localSheetId="1">[1]MAINMT!#REF!</definedName>
    <definedName name="UH_1">[1]Builder!$D$533</definedName>
    <definedName name="UH_Reference">[1]Builder!$D$530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36" i="6" l="1"/>
  <c r="P27" i="6"/>
  <c r="J27" i="6"/>
  <c r="D27" i="6"/>
  <c r="P26" i="6"/>
  <c r="J26" i="6"/>
  <c r="D26" i="6"/>
  <c r="P25" i="6"/>
  <c r="J25" i="6"/>
  <c r="D25" i="6"/>
  <c r="P24" i="6"/>
  <c r="J24" i="6"/>
  <c r="D24" i="6"/>
  <c r="P23" i="6"/>
  <c r="J23" i="6"/>
  <c r="D23" i="6"/>
  <c r="P22" i="6"/>
  <c r="J22" i="6"/>
  <c r="D22" i="6"/>
  <c r="P21" i="6"/>
  <c r="J21" i="6"/>
  <c r="D21" i="6"/>
  <c r="P20" i="6"/>
  <c r="J20" i="6"/>
  <c r="D20" i="6"/>
  <c r="P19" i="6"/>
  <c r="J19" i="6"/>
  <c r="D19" i="6"/>
  <c r="P18" i="6"/>
  <c r="J18" i="6"/>
  <c r="D18" i="6"/>
  <c r="L13" i="6"/>
  <c r="AP39" i="6" s="1"/>
  <c r="AU29" i="5"/>
  <c r="AQ29" i="5"/>
  <c r="AM29" i="5"/>
  <c r="AI29" i="5"/>
  <c r="AE29" i="5"/>
  <c r="AA29" i="5"/>
  <c r="W29" i="5"/>
  <c r="S29" i="5"/>
  <c r="O29" i="5"/>
  <c r="K29" i="5"/>
  <c r="G29" i="5"/>
  <c r="AU28" i="5"/>
  <c r="AQ28" i="5"/>
  <c r="AM28" i="5"/>
  <c r="AI28" i="5"/>
  <c r="AE28" i="5"/>
  <c r="AA28" i="5"/>
  <c r="W28" i="5"/>
  <c r="S28" i="5"/>
  <c r="O28" i="5"/>
  <c r="K28" i="5"/>
  <c r="G28" i="5"/>
  <c r="AU27" i="5"/>
  <c r="AQ27" i="5"/>
  <c r="AM27" i="5"/>
  <c r="AI27" i="5"/>
  <c r="AE27" i="5"/>
  <c r="AA27" i="5"/>
  <c r="W27" i="5"/>
  <c r="S27" i="5"/>
  <c r="O27" i="5"/>
  <c r="K27" i="5"/>
  <c r="G27" i="5"/>
  <c r="AU26" i="5"/>
  <c r="AQ26" i="5"/>
  <c r="AM26" i="5"/>
  <c r="AI26" i="5"/>
  <c r="AE26" i="5"/>
  <c r="AA26" i="5"/>
  <c r="W26" i="5"/>
  <c r="S26" i="5"/>
  <c r="O26" i="5"/>
  <c r="K26" i="5"/>
  <c r="G26" i="5"/>
  <c r="AU25" i="5"/>
  <c r="AQ25" i="5"/>
  <c r="AM25" i="5"/>
  <c r="AI25" i="5"/>
  <c r="AE25" i="5"/>
  <c r="AA25" i="5"/>
  <c r="W25" i="5"/>
  <c r="S25" i="5"/>
  <c r="O25" i="5"/>
  <c r="K25" i="5"/>
  <c r="G25" i="5"/>
  <c r="AU24" i="5"/>
  <c r="AQ24" i="5"/>
  <c r="AM24" i="5"/>
  <c r="AI24" i="5"/>
  <c r="AE24" i="5"/>
  <c r="AA24" i="5"/>
  <c r="W24" i="5"/>
  <c r="S24" i="5"/>
  <c r="O24" i="5"/>
  <c r="K24" i="5"/>
  <c r="G24" i="5"/>
  <c r="BD23" i="5"/>
  <c r="BD24" i="5" s="1"/>
  <c r="H14" i="5" s="1"/>
  <c r="C20" i="5" s="1"/>
  <c r="BK11" i="5" s="1"/>
  <c r="AU23" i="5"/>
  <c r="AQ23" i="5"/>
  <c r="AM23" i="5"/>
  <c r="AI23" i="5"/>
  <c r="AE23" i="5"/>
  <c r="AA23" i="5"/>
  <c r="W23" i="5"/>
  <c r="S23" i="5"/>
  <c r="O23" i="5"/>
  <c r="K23" i="5"/>
  <c r="G23" i="5"/>
  <c r="AU22" i="5"/>
  <c r="AQ22" i="5"/>
  <c r="AM22" i="5"/>
  <c r="AI22" i="5"/>
  <c r="AE22" i="5"/>
  <c r="AA22" i="5"/>
  <c r="W22" i="5"/>
  <c r="S22" i="5"/>
  <c r="O22" i="5"/>
  <c r="K22" i="5"/>
  <c r="G22" i="5"/>
  <c r="AU21" i="5"/>
  <c r="AQ21" i="5"/>
  <c r="AM21" i="5"/>
  <c r="AI21" i="5"/>
  <c r="AE21" i="5"/>
  <c r="AA21" i="5"/>
  <c r="W21" i="5"/>
  <c r="S21" i="5"/>
  <c r="O21" i="5"/>
  <c r="K21" i="5"/>
  <c r="G21" i="5"/>
  <c r="AU20" i="5"/>
  <c r="AQ20" i="5"/>
  <c r="AM20" i="5"/>
  <c r="AI20" i="5"/>
  <c r="AE20" i="5"/>
  <c r="AA20" i="5"/>
  <c r="W20" i="5"/>
  <c r="S20" i="5"/>
  <c r="O20" i="5"/>
  <c r="K20" i="5"/>
  <c r="G20" i="5"/>
  <c r="AP36" i="5" s="1"/>
  <c r="BD18" i="5"/>
  <c r="BD17" i="5"/>
  <c r="N13" i="5"/>
  <c r="AP39" i="5" s="1"/>
  <c r="AP36" i="4"/>
  <c r="BD26" i="4"/>
  <c r="BD27" i="4" s="1"/>
  <c r="BD20" i="4"/>
  <c r="G20" i="4" s="1"/>
  <c r="N13" i="4"/>
  <c r="T13" i="4" s="1"/>
  <c r="AK53" i="2"/>
  <c r="AN50" i="2" s="1"/>
  <c r="AC53" i="2"/>
  <c r="D31" i="2" s="1"/>
  <c r="Z53" i="2"/>
  <c r="W53" i="2"/>
  <c r="T53" i="2"/>
  <c r="Q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P31" i="2"/>
  <c r="G31" i="2"/>
  <c r="AT22" i="2"/>
  <c r="AT21" i="2"/>
  <c r="AT24" i="2" s="1"/>
  <c r="AE21" i="2"/>
  <c r="AE20" i="2"/>
  <c r="AE19" i="2"/>
  <c r="AQ16" i="2"/>
  <c r="AE18" i="2" s="1"/>
  <c r="AN16" i="2"/>
  <c r="BH15" i="2"/>
  <c r="AZ15" i="2"/>
  <c r="BH14" i="2"/>
  <c r="AZ14" i="2"/>
  <c r="BH13" i="2"/>
  <c r="AZ13" i="2"/>
  <c r="D21" i="4" l="1"/>
  <c r="AZ33" i="4" s="1"/>
  <c r="J28" i="6"/>
  <c r="AP35" i="6" s="1"/>
  <c r="AP37" i="6" s="1"/>
  <c r="AJ13" i="6" s="1"/>
  <c r="P28" i="6"/>
  <c r="T13" i="6"/>
  <c r="H13" i="5"/>
  <c r="E18" i="5" s="1"/>
  <c r="T13" i="5"/>
  <c r="BD25" i="5"/>
  <c r="C21" i="5" s="1"/>
  <c r="BK12" i="5" s="1"/>
  <c r="BD19" i="5"/>
  <c r="I18" i="5" s="1"/>
  <c r="BB32" i="4"/>
  <c r="G31" i="4"/>
  <c r="BD21" i="4"/>
  <c r="BD22" i="4" s="1"/>
  <c r="AP39" i="4"/>
  <c r="BD28" i="4"/>
  <c r="D22" i="4" s="1"/>
  <c r="AK50" i="2"/>
  <c r="AQ50" i="2"/>
  <c r="AT23" i="2"/>
  <c r="AN36" i="2"/>
  <c r="AN39" i="2"/>
  <c r="AN42" i="2"/>
  <c r="AN45" i="2"/>
  <c r="AN48" i="2"/>
  <c r="AN51" i="2"/>
  <c r="AU53" i="2"/>
  <c r="AN43" i="2"/>
  <c r="AN52" i="2"/>
  <c r="AN37" i="2"/>
  <c r="AN40" i="2"/>
  <c r="AN46" i="2"/>
  <c r="AN49" i="2"/>
  <c r="AN35" i="2"/>
  <c r="AN38" i="2"/>
  <c r="AN41" i="2"/>
  <c r="AN44" i="2"/>
  <c r="AN47" i="2"/>
  <c r="AP40" i="6" l="1"/>
  <c r="AR13" i="6" s="1"/>
  <c r="AX13" i="6" s="1"/>
  <c r="K30" i="5"/>
  <c r="BO10" i="5"/>
  <c r="M18" i="5"/>
  <c r="C22" i="5"/>
  <c r="BM10" i="5"/>
  <c r="G30" i="5"/>
  <c r="AZ34" i="4"/>
  <c r="D23" i="4"/>
  <c r="J20" i="4"/>
  <c r="M20" i="4" s="1"/>
  <c r="AK35" i="2"/>
  <c r="AQ35" i="2"/>
  <c r="AQ52" i="2"/>
  <c r="AK52" i="2"/>
  <c r="AQ43" i="2"/>
  <c r="AK43" i="2"/>
  <c r="AK39" i="2"/>
  <c r="AQ39" i="2"/>
  <c r="AK51" i="2"/>
  <c r="AQ51" i="2"/>
  <c r="AK48" i="2"/>
  <c r="AQ48" i="2"/>
  <c r="AK38" i="2"/>
  <c r="AQ38" i="2"/>
  <c r="AQ49" i="2"/>
  <c r="AK49" i="2"/>
  <c r="AK47" i="2"/>
  <c r="AQ47" i="2"/>
  <c r="AK44" i="2"/>
  <c r="AQ44" i="2"/>
  <c r="AK41" i="2"/>
  <c r="AQ41" i="2"/>
  <c r="AK45" i="2"/>
  <c r="AQ45" i="2"/>
  <c r="AK42" i="2"/>
  <c r="AQ42" i="2"/>
  <c r="AK36" i="2"/>
  <c r="AQ36" i="2"/>
  <c r="AQ46" i="2"/>
  <c r="AK46" i="2"/>
  <c r="AQ40" i="2"/>
  <c r="AK40" i="2"/>
  <c r="AQ37" i="2"/>
  <c r="AK37" i="2"/>
  <c r="BQ10" i="5" l="1"/>
  <c r="O30" i="5"/>
  <c r="Q18" i="5"/>
  <c r="BK13" i="5"/>
  <c r="C23" i="5"/>
  <c r="BF32" i="4"/>
  <c r="M31" i="4"/>
  <c r="P20" i="4"/>
  <c r="AZ35" i="4"/>
  <c r="D24" i="4"/>
  <c r="J31" i="4"/>
  <c r="BD32" i="4"/>
  <c r="BK14" i="5" l="1"/>
  <c r="C24" i="5"/>
  <c r="S30" i="5"/>
  <c r="BS10" i="5"/>
  <c r="U18" i="5"/>
  <c r="AZ36" i="4"/>
  <c r="D25" i="4"/>
  <c r="BJ32" i="4"/>
  <c r="BH32" i="4"/>
  <c r="P31" i="4"/>
  <c r="S20" i="4"/>
  <c r="BU10" i="5" l="1"/>
  <c r="W30" i="5"/>
  <c r="Y18" i="5"/>
  <c r="BK15" i="5"/>
  <c r="C25" i="5"/>
  <c r="AZ37" i="4"/>
  <c r="D26" i="4"/>
  <c r="S31" i="4"/>
  <c r="BL32" i="4"/>
  <c r="V20" i="4"/>
  <c r="BW10" i="5" l="1"/>
  <c r="AA30" i="5"/>
  <c r="AC18" i="5"/>
  <c r="BK16" i="5"/>
  <c r="C26" i="5"/>
  <c r="V31" i="4"/>
  <c r="BN32" i="4"/>
  <c r="Y20" i="4"/>
  <c r="AZ38" i="4"/>
  <c r="D27" i="4"/>
  <c r="BY10" i="5" l="1"/>
  <c r="AE30" i="5"/>
  <c r="AG18" i="5"/>
  <c r="BK17" i="5"/>
  <c r="C27" i="5"/>
  <c r="Y31" i="4"/>
  <c r="BP32" i="4"/>
  <c r="AB20" i="4"/>
  <c r="AZ39" i="4"/>
  <c r="D28" i="4"/>
  <c r="BK18" i="5" l="1"/>
  <c r="C28" i="5"/>
  <c r="CA10" i="5"/>
  <c r="AI30" i="5"/>
  <c r="AK18" i="5"/>
  <c r="AZ40" i="4"/>
  <c r="D29" i="4"/>
  <c r="AB31" i="4"/>
  <c r="AE20" i="4"/>
  <c r="CC10" i="5" l="1"/>
  <c r="AM30" i="5"/>
  <c r="AO18" i="5"/>
  <c r="BK19" i="5"/>
  <c r="C29" i="5"/>
  <c r="BK20" i="5" s="1"/>
  <c r="BR32" i="4"/>
  <c r="AE31" i="4"/>
  <c r="AH20" i="4"/>
  <c r="AZ41" i="4"/>
  <c r="D30" i="4"/>
  <c r="AZ42" i="4" s="1"/>
  <c r="CE10" i="5" l="1"/>
  <c r="AQ30" i="5"/>
  <c r="AS18" i="5"/>
  <c r="AH31" i="4"/>
  <c r="BT32" i="4"/>
  <c r="AK20" i="4"/>
  <c r="CG10" i="5" l="1"/>
  <c r="AU30" i="5"/>
  <c r="AP35" i="5" s="1"/>
  <c r="AP37" i="5" s="1"/>
  <c r="AK31" i="4"/>
  <c r="BV32" i="4"/>
  <c r="AN20" i="4"/>
  <c r="AJ13" i="5" l="1"/>
  <c r="AP40" i="5"/>
  <c r="AR13" i="5" s="1"/>
  <c r="AX13" i="5" s="1"/>
  <c r="BX32" i="4"/>
  <c r="AN31" i="4"/>
  <c r="AQ20" i="4"/>
  <c r="BZ32" i="4" l="1"/>
  <c r="AQ31" i="4"/>
  <c r="AT20" i="4"/>
  <c r="CB32" i="4" l="1"/>
  <c r="AT31" i="4"/>
  <c r="AP35" i="4" s="1"/>
  <c r="AP37" i="4" s="1"/>
  <c r="AJ13" i="4" l="1"/>
  <c r="AP40" i="4"/>
  <c r="AR13" i="4" s="1"/>
  <c r="AX13" i="4" s="1"/>
</calcChain>
</file>

<file path=xl/sharedStrings.xml><?xml version="1.0" encoding="utf-8"?>
<sst xmlns="http://schemas.openxmlformats.org/spreadsheetml/2006/main" count="348" uniqueCount="165">
  <si>
    <t>INTERNAL USE ONLY - DOES NOT PRINT</t>
  </si>
  <si>
    <t>FAN TEST REPORT</t>
  </si>
  <si>
    <t>PROJECT</t>
  </si>
  <si>
    <t>SYSTEM</t>
  </si>
  <si>
    <t>AREA SERVED</t>
  </si>
  <si>
    <t>LOCATION</t>
  </si>
  <si>
    <t>UNIT DATA</t>
  </si>
  <si>
    <t>MOTOR DATA</t>
  </si>
  <si>
    <t>FAN MOTOR ACTUAL BHP CALCS.</t>
  </si>
  <si>
    <t>MFG.</t>
  </si>
  <si>
    <t>AMPS.</t>
  </si>
  <si>
    <t>VOLTS</t>
  </si>
  <si>
    <r>
      <t>AMP IMBALANCE TEST</t>
    </r>
    <r>
      <rPr>
        <vertAlign val="superscript"/>
        <sz val="9"/>
        <color theme="1"/>
        <rFont val="Arial"/>
        <family val="2"/>
      </rPr>
      <t>1</t>
    </r>
  </si>
  <si>
    <r>
      <t>VOLT IMBALANCE TEST</t>
    </r>
    <r>
      <rPr>
        <vertAlign val="superscript"/>
        <sz val="9"/>
        <color theme="1"/>
        <rFont val="Arial"/>
        <family val="2"/>
      </rPr>
      <t>2</t>
    </r>
  </si>
  <si>
    <t>TYPE</t>
  </si>
  <si>
    <t>FRAME</t>
  </si>
  <si>
    <t>TEST 1</t>
  </si>
  <si>
    <t>MOTOR EFF.</t>
  </si>
  <si>
    <t>MODEL NO.</t>
  </si>
  <si>
    <t>H.P.</t>
  </si>
  <si>
    <t>TEST 2</t>
  </si>
  <si>
    <t>SERVICE</t>
  </si>
  <si>
    <t>Ventilation</t>
  </si>
  <si>
    <t>SERVICE FACTOR</t>
  </si>
  <si>
    <t>TEST 3</t>
  </si>
  <si>
    <t>POWER FACTOR</t>
  </si>
  <si>
    <t>SERIAL NO.</t>
  </si>
  <si>
    <t>DESIGN</t>
  </si>
  <si>
    <t>ACTUAL</t>
  </si>
  <si>
    <t>AVG.</t>
  </si>
  <si>
    <t>1. Amp imbalance may indicate problems with the motor or power supply.</t>
  </si>
  <si>
    <t>RPM</t>
  </si>
  <si>
    <t>MOTOR PHASE</t>
  </si>
  <si>
    <t>2. Volt imbalance may cause motors to overheat. Many solid-state motor controllers and inverters are sensitive to imbalanced voltage.</t>
  </si>
  <si>
    <t>POWER TRANSMISSION DATA</t>
  </si>
  <si>
    <t>FULL LOAD AMPS.</t>
  </si>
  <si>
    <t>TRANSMISSION TYPE</t>
  </si>
  <si>
    <t>CRT. NAME AMPS.</t>
  </si>
  <si>
    <t>---</t>
  </si>
  <si>
    <t>MOTOR SHEAVE MFG.</t>
  </si>
  <si>
    <t>OP. AMPS.</t>
  </si>
  <si>
    <t>POWER TRANSMISSION (PT) CALCS.</t>
  </si>
  <si>
    <t>DETERMINING FAN ROTATION</t>
  </si>
  <si>
    <t>MOTOR SHEAVE</t>
  </si>
  <si>
    <t>"I.D.</t>
  </si>
  <si>
    <t>"O.D.</t>
  </si>
  <si>
    <t>MTR TO FAN SHEAVE RATIO</t>
  </si>
  <si>
    <t>FAN SHEAVE MFG.</t>
  </si>
  <si>
    <t>CALC. BELT LENGTH</t>
  </si>
  <si>
    <t>"</t>
  </si>
  <si>
    <t>FAN SHEAVE</t>
  </si>
  <si>
    <t>FAN FINAL SETTINGS</t>
  </si>
  <si>
    <t>FAN MOTOR RPM PER PT</t>
  </si>
  <si>
    <t>BELT MFG.</t>
  </si>
  <si>
    <r>
      <t>MIN. FAN MTR RPM PER PT</t>
    </r>
    <r>
      <rPr>
        <vertAlign val="superscript"/>
        <sz val="9"/>
        <color theme="1"/>
        <rFont val="Arial"/>
        <family val="2"/>
      </rPr>
      <t>1</t>
    </r>
  </si>
  <si>
    <t>NO. BELTS &amp; SIZE</t>
  </si>
  <si>
    <t>@</t>
  </si>
  <si>
    <t>FAN DISCHARGE</t>
  </si>
  <si>
    <t>+ "w.c.</t>
  </si>
  <si>
    <t xml:space="preserve">1. If fan motor RPM falls below this min. number (cell red) check for belt slippage or belt riding on motor shaft. Based on 0.5" reduction on motor and fan sheave. </t>
  </si>
  <si>
    <t>CENTER DISTANCE</t>
  </si>
  <si>
    <t>"C.C.</t>
  </si>
  <si>
    <t>FAN SUCTION</t>
  </si>
  <si>
    <t>- "w.c.</t>
  </si>
  <si>
    <t>FAN DATA</t>
  </si>
  <si>
    <t>CFM</t>
  </si>
  <si>
    <t>TSP</t>
  </si>
  <si>
    <t>ESP</t>
  </si>
  <si>
    <t>BHP</t>
  </si>
  <si>
    <t>ROTATION</t>
  </si>
  <si>
    <t>PROJECT TOLERANCES</t>
  </si>
  <si>
    <t>ABOVE DESIGN</t>
  </si>
  <si>
    <t>FOR PROPORTIONS, CORRECTION FACTORS, ETC.</t>
  </si>
  <si>
    <t>BELOW DESIGN</t>
  </si>
  <si>
    <t>AREA SERVED LOCATION</t>
  </si>
  <si>
    <t>INLETS</t>
  </si>
  <si>
    <t>DESIGN CFM</t>
  </si>
  <si>
    <t>PRELIMINARY CFM</t>
  </si>
  <si>
    <t>FINAL CFM</t>
  </si>
  <si>
    <t>REMARKS</t>
  </si>
  <si>
    <t>NO.</t>
  </si>
  <si>
    <t>SIZE (IN.)</t>
  </si>
  <si>
    <t>TEST1</t>
  </si>
  <si>
    <t>FINAL CFM TOLERANCE CHECK</t>
  </si>
  <si>
    <t>BASIC TESTING WORKFLOW (Indicate Complete with x)</t>
  </si>
  <si>
    <t>Verify duct layout (areas served) vs drawings with neck sizes.</t>
  </si>
  <si>
    <t>Nameplate check against submitttal.</t>
  </si>
  <si>
    <t>Open dampers and verify gravity and / or automatic dampers open when the system is engerized.</t>
  </si>
  <si>
    <t>Check pulley alignment and tightness.</t>
  </si>
  <si>
    <t>Check rotation.</t>
  </si>
  <si>
    <t>Measure initial amperage and rpm.</t>
  </si>
  <si>
    <t>Set rpm to 10% high if amps will allow, lower rpm if needed based on amperage.</t>
  </si>
  <si>
    <t>Measure the inlets / outlets on the system.</t>
  </si>
  <si>
    <t>Proportion the inlets / outlets to the available airflow.</t>
  </si>
  <si>
    <t>Adjust rpm as needed to achieve design airflow based on rpm vs cfm equation.</t>
  </si>
  <si>
    <t>Measure rpm, amperage and voltage.</t>
  </si>
  <si>
    <t>Measure inlets / outlets on the system.</t>
  </si>
  <si>
    <t>Record suction and discharge pressures.</t>
  </si>
  <si>
    <t>Make sure all information on the data sheet is filled out.</t>
  </si>
  <si>
    <t>SUB-TOTAL</t>
  </si>
  <si>
    <t>GENERAL FIELD CALC. AREA</t>
  </si>
  <si>
    <t>TEST DATE</t>
  </si>
  <si>
    <t>READINGS BY</t>
  </si>
  <si>
    <t>EF-DI-1</t>
  </si>
  <si>
    <t>EHC - Tallahassee Reno. &amp; Add.</t>
  </si>
  <si>
    <t>EVS 120</t>
  </si>
  <si>
    <t>Roof</t>
  </si>
  <si>
    <t>Cook</t>
  </si>
  <si>
    <t>Downblast Centrifugal</t>
  </si>
  <si>
    <t>ACE-D VF</t>
  </si>
  <si>
    <t>EF-DI-1 - EXHAUST FAN CURVE PLACEHOLDER</t>
  </si>
  <si>
    <t>TRAVERSE DATA</t>
  </si>
  <si>
    <t>TRAVERSE AREA</t>
  </si>
  <si>
    <t>DESIGN AIRFLOW</t>
  </si>
  <si>
    <t>ACTUAL AIRFLOW</t>
  </si>
  <si>
    <t>SIZE</t>
  </si>
  <si>
    <t>"W</t>
  </si>
  <si>
    <t>"H</t>
  </si>
  <si>
    <t>SQ. FT.</t>
  </si>
  <si>
    <t>FPM</t>
  </si>
  <si>
    <t>OP. FREQ. FINAL SETTING</t>
  </si>
  <si>
    <t>TESTING EQUIPMENT</t>
  </si>
  <si>
    <t>INSTRUMENT</t>
  </si>
  <si>
    <t>Air Data Multimeter - Velocity Grid</t>
  </si>
  <si>
    <t>AIR VELOCITY READINGS (FPM)</t>
  </si>
  <si>
    <t>(W) WIDTH DISTANCE AND NO. OF POINT CALCS.</t>
  </si>
  <si>
    <t>POSITION (IN.)</t>
  </si>
  <si>
    <t>POINT</t>
  </si>
  <si>
    <t>WIDTH "</t>
  </si>
  <si>
    <t>NO. OF POINTS</t>
  </si>
  <si>
    <t>POINT DISTANCE "</t>
  </si>
  <si>
    <t>(H) HEIGHT DISTANCE AND NO. OF POINT CALCS.</t>
  </si>
  <si>
    <t>HEIGHT "</t>
  </si>
  <si>
    <t>DECIMAL TO FRACTION CONVERTER (Fraction as Quarters)</t>
  </si>
  <si>
    <t>POSITION</t>
  </si>
  <si>
    <t>CENTERLINE TRAVERSE SP</t>
  </si>
  <si>
    <t>"w.c.</t>
  </si>
  <si>
    <t>AIR TEMPERATURE</t>
  </si>
  <si>
    <t>°F</t>
  </si>
  <si>
    <t>TOTAL READINGS</t>
  </si>
  <si>
    <t>NO. READINGS</t>
  </si>
  <si>
    <t>AVG. VELOCITY</t>
  </si>
  <si>
    <t>EFFECTIVE AREA MULTIPLIER</t>
  </si>
  <si>
    <t>AREA</t>
  </si>
  <si>
    <t>TOTAL AIRFLOW</t>
  </si>
  <si>
    <t>EXHAUST AIR TRAVERSE TEST REPORT</t>
  </si>
  <si>
    <t>DUCT SIZE</t>
  </si>
  <si>
    <t>PORT #</t>
  </si>
  <si>
    <t>TESTING EQUIPMENT INSTRUMENT</t>
  </si>
  <si>
    <t>Air Data Multimeter - Pitot Tube</t>
  </si>
  <si>
    <t>VP</t>
  </si>
  <si>
    <t>VEL</t>
  </si>
  <si>
    <t>CENTERLINE TRAVERSE ("w.c.)</t>
  </si>
  <si>
    <t>TP</t>
  </si>
  <si>
    <t>SP</t>
  </si>
  <si>
    <t>If you have a VP that is 0.00 you need to unlock the sheet and adjust ALL VP</t>
  </si>
  <si>
    <t>columns to the thousandth decimal place and re-enter the traverse with three digits.</t>
  </si>
  <si>
    <t xml:space="preserve">In most cases a 0.00 will move to a 0.002 or a 0.001 etc.  A legitimate zero VP (0.00 or 0.000) is a </t>
  </si>
  <si>
    <t>red flag in report reviews.  Note: Do not adjust the decimal place for the "VEL" columns.</t>
  </si>
  <si>
    <t>" ROUND</t>
  </si>
  <si>
    <t>X AXIS</t>
  </si>
  <si>
    <t>Y AXIS</t>
  </si>
  <si>
    <t>TOTAL</t>
  </si>
  <si>
    <t>CEG1</t>
  </si>
  <si>
    <t>Pat. Tlt D158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</si>
</sst>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0.0"/>
    <numFmt numFmtId="166" formatCode="#\ ??/100"/>
    <numFmt numFmtId="167" formatCode="0.000"/>
    <numFmt numFmtId="168" formatCode="mm/dd/yy;@"/>
    <numFmt numFmtId="169" formatCode="#\ ??/16"/>
    <numFmt numFmtId="170" formatCode="#\ ?/4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4"/>
      <color rgb="FF002060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vertAlign val="superscript"/>
      <sz val="9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sz val="9"/>
      <name val="Arial"/>
      <family val="2"/>
    </font>
    <font>
      <sz val="6"/>
      <color rgb="FF333333"/>
      <name val="Arial"/>
      <family val="2"/>
    </font>
    <font>
      <b/>
      <sz val="6"/>
      <color theme="1"/>
      <name val="Arial"/>
      <family val="2"/>
    </font>
    <font>
      <b/>
      <sz val="36"/>
      <color rgb="FF002060"/>
      <name val="Arial"/>
      <family val="2"/>
    </font>
    <font>
      <sz val="25"/>
      <color rgb="FF00206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4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/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 applyProtection="1">
      <alignment vertical="center"/>
      <protection locked="0"/>
    </xf>
    <xf numFmtId="0" fontId="5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 applyProtection="1">
      <alignment horizontal="center" vertical="center"/>
      <protection locked="0"/>
    </xf>
    <xf numFmtId="0" fontId="6" fillId="2" borderId="20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165" fontId="6" fillId="3" borderId="17" xfId="0" applyNumberFormat="1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/>
      <protection locked="0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2" fontId="6" fillId="2" borderId="17" xfId="0" applyNumberFormat="1" applyFont="1" applyFill="1" applyBorder="1" applyAlignment="1" applyProtection="1">
      <alignment horizontal="center" vertical="center"/>
      <protection locked="0"/>
    </xf>
    <xf numFmtId="2" fontId="6" fillId="2" borderId="20" xfId="0" applyNumberFormat="1" applyFont="1" applyFill="1" applyBorder="1" applyAlignment="1" applyProtection="1">
      <alignment horizontal="center" vertical="center"/>
      <protection locked="0"/>
    </xf>
    <xf numFmtId="0" fontId="6" fillId="3" borderId="18" xfId="0" applyFont="1" applyFill="1" applyBorder="1" applyAlignment="1" applyProtection="1">
      <alignment horizontal="center" vertical="center"/>
      <protection locked="0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2" fontId="6" fillId="2" borderId="22" xfId="0" quotePrefix="1" applyNumberFormat="1" applyFont="1" applyFill="1" applyBorder="1" applyAlignment="1" applyProtection="1">
      <alignment horizontal="center" vertical="center"/>
      <protection locked="0"/>
    </xf>
    <xf numFmtId="2" fontId="6" fillId="2" borderId="22" xfId="0" applyNumberFormat="1" applyFont="1" applyFill="1" applyBorder="1" applyAlignment="1" applyProtection="1">
      <alignment horizontal="center" vertical="center"/>
      <protection locked="0"/>
    </xf>
    <xf numFmtId="2" fontId="6" fillId="2" borderId="23" xfId="0" applyNumberFormat="1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6" fillId="2" borderId="27" xfId="0" applyFont="1" applyFill="1" applyBorder="1" applyAlignment="1" applyProtection="1">
      <alignment horizontal="center" vertical="center"/>
      <protection locked="0"/>
    </xf>
    <xf numFmtId="0" fontId="6" fillId="2" borderId="28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165" fontId="6" fillId="3" borderId="17" xfId="0" applyNumberFormat="1" applyFont="1" applyFill="1" applyBorder="1" applyAlignment="1">
      <alignment horizontal="center" vertical="center"/>
    </xf>
    <xf numFmtId="1" fontId="6" fillId="3" borderId="17" xfId="0" applyNumberFormat="1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left" vertical="center" wrapText="1"/>
    </xf>
    <xf numFmtId="0" fontId="8" fillId="3" borderId="33" xfId="0" applyFont="1" applyFill="1" applyBorder="1" applyAlignment="1">
      <alignment horizontal="left" vertical="center" wrapText="1"/>
    </xf>
    <xf numFmtId="0" fontId="8" fillId="3" borderId="34" xfId="0" applyFont="1" applyFill="1" applyBorder="1" applyAlignment="1">
      <alignment horizontal="left" vertical="center" wrapText="1"/>
    </xf>
    <xf numFmtId="1" fontId="6" fillId="2" borderId="11" xfId="0" applyNumberFormat="1" applyFont="1" applyFill="1" applyBorder="1" applyAlignment="1" applyProtection="1">
      <alignment horizontal="center" vertical="center"/>
      <protection locked="0"/>
    </xf>
    <xf numFmtId="1" fontId="9" fillId="3" borderId="35" xfId="0" applyNumberFormat="1" applyFont="1" applyFill="1" applyBorder="1" applyAlignment="1" applyProtection="1">
      <alignment horizontal="left" vertical="center" wrapText="1"/>
      <protection locked="0"/>
    </xf>
    <xf numFmtId="1" fontId="9" fillId="3" borderId="33" xfId="0" applyNumberFormat="1" applyFont="1" applyFill="1" applyBorder="1" applyAlignment="1" applyProtection="1">
      <alignment horizontal="left" vertical="center" wrapText="1"/>
      <protection locked="0"/>
    </xf>
    <xf numFmtId="1" fontId="9" fillId="3" borderId="36" xfId="0" applyNumberFormat="1" applyFont="1" applyFill="1" applyBorder="1" applyAlignment="1" applyProtection="1">
      <alignment horizontal="left" vertical="center" wrapText="1"/>
      <protection locked="0"/>
    </xf>
    <xf numFmtId="0" fontId="8" fillId="3" borderId="37" xfId="0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8" fillId="3" borderId="38" xfId="0" applyFont="1" applyFill="1" applyBorder="1" applyAlignment="1">
      <alignment horizontal="left" vertical="center" wrapText="1"/>
    </xf>
    <xf numFmtId="165" fontId="6" fillId="2" borderId="17" xfId="0" applyNumberFormat="1" applyFont="1" applyFill="1" applyBorder="1" applyAlignment="1" applyProtection="1">
      <alignment horizontal="center" vertical="center"/>
      <protection locked="0"/>
    </xf>
    <xf numFmtId="165" fontId="6" fillId="2" borderId="17" xfId="0" applyNumberFormat="1" applyFont="1" applyFill="1" applyBorder="1" applyAlignment="1">
      <alignment horizontal="center" vertical="center"/>
    </xf>
    <xf numFmtId="165" fontId="6" fillId="2" borderId="20" xfId="0" applyNumberFormat="1" applyFont="1" applyFill="1" applyBorder="1" applyAlignment="1">
      <alignment horizontal="center" vertical="center"/>
    </xf>
    <xf numFmtId="1" fontId="9" fillId="3" borderId="39" xfId="0" applyNumberFormat="1" applyFont="1" applyFill="1" applyBorder="1" applyAlignment="1" applyProtection="1">
      <alignment horizontal="left" vertical="center" wrapText="1"/>
      <protection locked="0"/>
    </xf>
    <xf numFmtId="1" fontId="9" fillId="3" borderId="40" xfId="0" applyNumberFormat="1" applyFont="1" applyFill="1" applyBorder="1" applyAlignment="1" applyProtection="1">
      <alignment horizontal="left" vertical="center" wrapText="1"/>
      <protection locked="0"/>
    </xf>
    <xf numFmtId="1" fontId="9" fillId="3" borderId="41" xfId="0" applyNumberFormat="1" applyFont="1" applyFill="1" applyBorder="1" applyAlignment="1" applyProtection="1">
      <alignment horizontal="left" vertical="center" wrapText="1"/>
      <protection locked="0"/>
    </xf>
    <xf numFmtId="0" fontId="6" fillId="3" borderId="42" xfId="0" applyFont="1" applyFill="1" applyBorder="1" applyAlignment="1" applyProtection="1">
      <alignment horizontal="center" vertical="center"/>
      <protection locked="0"/>
    </xf>
    <xf numFmtId="0" fontId="6" fillId="3" borderId="25" xfId="0" applyFont="1" applyFill="1" applyBorder="1" applyAlignment="1" applyProtection="1">
      <alignment horizontal="center" vertical="center"/>
      <protection locked="0"/>
    </xf>
    <xf numFmtId="0" fontId="6" fillId="3" borderId="26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>
      <alignment horizontal="left" vertical="center" wrapText="1"/>
    </xf>
    <xf numFmtId="0" fontId="8" fillId="3" borderId="40" xfId="0" applyFont="1" applyFill="1" applyBorder="1" applyAlignment="1">
      <alignment horizontal="left" vertical="center" wrapText="1"/>
    </xf>
    <xf numFmtId="0" fontId="8" fillId="3" borderId="44" xfId="0" applyFont="1" applyFill="1" applyBorder="1" applyAlignment="1">
      <alignment horizontal="left" vertical="center" wrapText="1"/>
    </xf>
    <xf numFmtId="0" fontId="6" fillId="2" borderId="45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0" fontId="6" fillId="2" borderId="46" xfId="0" applyFont="1" applyFill="1" applyBorder="1" applyAlignment="1" applyProtection="1">
      <alignment horizontal="center" vertical="center"/>
      <protection locked="0"/>
    </xf>
    <xf numFmtId="165" fontId="6" fillId="2" borderId="17" xfId="0" quotePrefix="1" applyNumberFormat="1" applyFont="1" applyFill="1" applyBorder="1" applyAlignment="1">
      <alignment horizontal="center" vertical="center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15" xfId="0" applyFont="1" applyFill="1" applyBorder="1" applyAlignment="1" applyProtection="1">
      <alignment horizontal="center" vertical="center"/>
      <protection locked="0"/>
    </xf>
    <xf numFmtId="0" fontId="6" fillId="2" borderId="19" xfId="0" applyFont="1" applyFill="1" applyBorder="1" applyAlignment="1" applyProtection="1">
      <alignment horizontal="center" vertical="center"/>
      <protection locked="0"/>
    </xf>
    <xf numFmtId="165" fontId="6" fillId="2" borderId="18" xfId="0" applyNumberFormat="1" applyFont="1" applyFill="1" applyBorder="1" applyAlignment="1">
      <alignment horizontal="center" vertical="center"/>
    </xf>
    <xf numFmtId="165" fontId="6" fillId="2" borderId="15" xfId="0" applyNumberFormat="1" applyFont="1" applyFill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8" fillId="3" borderId="0" xfId="0" applyFont="1" applyFill="1" applyAlignment="1" applyProtection="1">
      <alignment horizontal="left" vertical="center" wrapText="1"/>
      <protection locked="0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2" fontId="6" fillId="2" borderId="33" xfId="0" applyNumberFormat="1" applyFont="1" applyFill="1" applyBorder="1" applyAlignment="1" applyProtection="1">
      <alignment horizontal="right" vertical="center"/>
      <protection locked="0"/>
    </xf>
    <xf numFmtId="0" fontId="6" fillId="2" borderId="33" xfId="0" applyFont="1" applyFill="1" applyBorder="1" applyAlignment="1">
      <alignment horizontal="left" vertical="center"/>
    </xf>
    <xf numFmtId="0" fontId="6" fillId="2" borderId="36" xfId="0" applyFont="1" applyFill="1" applyBorder="1" applyAlignment="1">
      <alignment horizontal="left" vertical="center"/>
    </xf>
    <xf numFmtId="0" fontId="6" fillId="2" borderId="34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1" fontId="6" fillId="2" borderId="42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>
      <alignment horizontal="center" vertical="center"/>
    </xf>
    <xf numFmtId="1" fontId="6" fillId="2" borderId="4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166" fontId="6" fillId="3" borderId="45" xfId="1" applyNumberFormat="1" applyFont="1" applyFill="1" applyBorder="1" applyAlignment="1" applyProtection="1">
      <alignment horizontal="center" vertical="center"/>
    </xf>
    <xf numFmtId="166" fontId="6" fillId="3" borderId="9" xfId="1" applyNumberFormat="1" applyFont="1" applyFill="1" applyBorder="1" applyAlignment="1" applyProtection="1">
      <alignment horizontal="center" vertical="center"/>
    </xf>
    <xf numFmtId="166" fontId="6" fillId="3" borderId="46" xfId="1" applyNumberFormat="1" applyFont="1" applyFill="1" applyBorder="1" applyAlignment="1" applyProtection="1">
      <alignment horizontal="center" vertical="center"/>
    </xf>
    <xf numFmtId="0" fontId="2" fillId="3" borderId="49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38" xfId="0" applyFont="1" applyFill="1" applyBorder="1" applyAlignment="1" applyProtection="1">
      <alignment vertical="center"/>
      <protection locked="0"/>
    </xf>
    <xf numFmtId="2" fontId="6" fillId="3" borderId="18" xfId="0" applyNumberFormat="1" applyFont="1" applyFill="1" applyBorder="1" applyAlignment="1">
      <alignment horizontal="right" vertical="center"/>
    </xf>
    <xf numFmtId="2" fontId="6" fillId="3" borderId="15" xfId="0" applyNumberFormat="1" applyFont="1" applyFill="1" applyBorder="1" applyAlignment="1">
      <alignment horizontal="right" vertical="center"/>
    </xf>
    <xf numFmtId="2" fontId="6" fillId="3" borderId="19" xfId="0" applyNumberFormat="1" applyFont="1" applyFill="1" applyBorder="1" applyAlignment="1">
      <alignment vertical="center"/>
    </xf>
    <xf numFmtId="0" fontId="3" fillId="2" borderId="50" xfId="0" applyFont="1" applyFill="1" applyBorder="1" applyAlignment="1">
      <alignment horizontal="left" vertical="center"/>
    </xf>
    <xf numFmtId="0" fontId="3" fillId="2" borderId="51" xfId="0" applyFont="1" applyFill="1" applyBorder="1" applyAlignment="1">
      <alignment horizontal="left" vertical="center"/>
    </xf>
    <xf numFmtId="0" fontId="3" fillId="2" borderId="52" xfId="0" applyFont="1" applyFill="1" applyBorder="1" applyAlignment="1">
      <alignment horizontal="left" vertical="center"/>
    </xf>
    <xf numFmtId="1" fontId="6" fillId="3" borderId="18" xfId="0" applyNumberFormat="1" applyFont="1" applyFill="1" applyBorder="1" applyAlignment="1">
      <alignment horizontal="center" vertical="center"/>
    </xf>
    <xf numFmtId="1" fontId="6" fillId="3" borderId="15" xfId="0" applyNumberFormat="1" applyFont="1" applyFill="1" applyBorder="1" applyAlignment="1">
      <alignment horizontal="center" vertical="center"/>
    </xf>
    <xf numFmtId="1" fontId="6" fillId="3" borderId="19" xfId="0" applyNumberFormat="1" applyFont="1" applyFill="1" applyBorder="1" applyAlignment="1">
      <alignment horizontal="center" vertical="center"/>
    </xf>
    <xf numFmtId="2" fontId="2" fillId="2" borderId="13" xfId="0" applyNumberFormat="1" applyFont="1" applyFill="1" applyBorder="1" applyAlignment="1" applyProtection="1">
      <alignment horizontal="left" vertical="center"/>
      <protection locked="0"/>
    </xf>
    <xf numFmtId="2" fontId="2" fillId="2" borderId="11" xfId="0" applyNumberFormat="1" applyFont="1" applyFill="1" applyBorder="1" applyAlignment="1" applyProtection="1">
      <alignment horizontal="left" vertical="center"/>
      <protection locked="0"/>
    </xf>
    <xf numFmtId="0" fontId="6" fillId="2" borderId="53" xfId="0" quotePrefix="1" applyFont="1" applyFill="1" applyBorder="1" applyAlignment="1" applyProtection="1">
      <alignment horizontal="right" vertical="center"/>
      <protection locked="0"/>
    </xf>
    <xf numFmtId="0" fontId="6" fillId="2" borderId="45" xfId="0" quotePrefix="1" applyFont="1" applyFill="1" applyBorder="1" applyAlignment="1" applyProtection="1">
      <alignment horizontal="right" vertical="center"/>
      <protection locked="0"/>
    </xf>
    <xf numFmtId="0" fontId="6" fillId="2" borderId="54" xfId="0" applyFont="1" applyFill="1" applyBorder="1" applyAlignment="1" applyProtection="1">
      <alignment horizontal="left" vertical="center"/>
      <protection locked="0"/>
    </xf>
    <xf numFmtId="0" fontId="6" fillId="2" borderId="12" xfId="0" applyFont="1" applyFill="1" applyBorder="1" applyAlignment="1" applyProtection="1">
      <alignment horizontal="left" vertical="center"/>
      <protection locked="0"/>
    </xf>
    <xf numFmtId="0" fontId="6" fillId="2" borderId="18" xfId="0" applyFont="1" applyFill="1" applyBorder="1" applyAlignment="1" applyProtection="1">
      <alignment horizontal="right" vertical="center"/>
      <protection locked="0"/>
    </xf>
    <xf numFmtId="0" fontId="6" fillId="2" borderId="15" xfId="0" applyFont="1" applyFill="1" applyBorder="1" applyAlignment="1" applyProtection="1">
      <alignment horizontal="right" vertical="center"/>
      <protection locked="0"/>
    </xf>
    <xf numFmtId="0" fontId="6" fillId="2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 applyProtection="1">
      <alignment horizontal="left" vertical="center"/>
      <protection locked="0"/>
    </xf>
    <xf numFmtId="0" fontId="6" fillId="2" borderId="19" xfId="0" applyFont="1" applyFill="1" applyBorder="1" applyAlignment="1" applyProtection="1">
      <alignment horizontal="left" vertical="center"/>
      <protection locked="0"/>
    </xf>
    <xf numFmtId="2" fontId="6" fillId="2" borderId="17" xfId="0" applyNumberFormat="1" applyFont="1" applyFill="1" applyBorder="1" applyAlignment="1" applyProtection="1">
      <alignment horizontal="right" vertical="center"/>
      <protection locked="0"/>
    </xf>
    <xf numFmtId="2" fontId="6" fillId="2" borderId="18" xfId="0" applyNumberFormat="1" applyFont="1" applyFill="1" applyBorder="1" applyAlignment="1" applyProtection="1">
      <alignment horizontal="right" vertical="center"/>
      <protection locked="0"/>
    </xf>
    <xf numFmtId="0" fontId="6" fillId="2" borderId="16" xfId="0" quotePrefix="1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0" fontId="8" fillId="3" borderId="35" xfId="0" applyFont="1" applyFill="1" applyBorder="1" applyAlignment="1">
      <alignment horizontal="left" vertical="center" wrapText="1"/>
    </xf>
    <xf numFmtId="2" fontId="6" fillId="2" borderId="42" xfId="0" applyNumberFormat="1" applyFont="1" applyFill="1" applyBorder="1" applyAlignment="1" applyProtection="1">
      <alignment horizontal="right" vertical="center"/>
      <protection locked="0"/>
    </xf>
    <xf numFmtId="2" fontId="6" fillId="2" borderId="25" xfId="0" applyNumberFormat="1" applyFont="1" applyFill="1" applyBorder="1" applyAlignment="1" applyProtection="1">
      <alignment horizontal="right" vertical="center"/>
      <protection locked="0"/>
    </xf>
    <xf numFmtId="0" fontId="6" fillId="2" borderId="25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2" fontId="6" fillId="2" borderId="27" xfId="0" applyNumberFormat="1" applyFont="1" applyFill="1" applyBorder="1" applyAlignment="1" applyProtection="1">
      <alignment horizontal="right" vertical="center"/>
      <protection locked="0"/>
    </xf>
    <xf numFmtId="0" fontId="6" fillId="2" borderId="26" xfId="0" quotePrefix="1" applyFont="1" applyFill="1" applyBorder="1" applyAlignment="1">
      <alignment horizontal="left" vertical="center"/>
    </xf>
    <xf numFmtId="0" fontId="6" fillId="2" borderId="28" xfId="0" applyFont="1" applyFill="1" applyBorder="1" applyAlignment="1">
      <alignment horizontal="left" vertical="center"/>
    </xf>
    <xf numFmtId="0" fontId="8" fillId="3" borderId="3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2" fontId="6" fillId="2" borderId="18" xfId="0" applyNumberFormat="1" applyFont="1" applyFill="1" applyBorder="1" applyAlignment="1" applyProtection="1">
      <alignment horizontal="center" vertical="center"/>
      <protection locked="0"/>
    </xf>
    <xf numFmtId="0" fontId="6" fillId="2" borderId="17" xfId="0" quotePrefix="1" applyFont="1" applyFill="1" applyBorder="1" applyAlignment="1" applyProtection="1">
      <alignment horizontal="center" vertical="center"/>
      <protection locked="0"/>
    </xf>
    <xf numFmtId="0" fontId="2" fillId="3" borderId="56" xfId="0" applyFont="1" applyFill="1" applyBorder="1" applyAlignment="1">
      <alignment vertical="center"/>
    </xf>
    <xf numFmtId="0" fontId="3" fillId="3" borderId="57" xfId="0" applyFont="1" applyFill="1" applyBorder="1" applyAlignment="1">
      <alignment horizontal="left" vertical="center"/>
    </xf>
    <xf numFmtId="0" fontId="3" fillId="3" borderId="58" xfId="0" applyFont="1" applyFill="1" applyBorder="1" applyAlignment="1">
      <alignment horizontal="left" vertical="center"/>
    </xf>
    <xf numFmtId="0" fontId="2" fillId="3" borderId="59" xfId="0" applyFont="1" applyFill="1" applyBorder="1" applyAlignment="1">
      <alignment vertical="center"/>
    </xf>
    <xf numFmtId="0" fontId="6" fillId="2" borderId="27" xfId="0" applyFont="1" applyFill="1" applyBorder="1" applyAlignment="1">
      <alignment horizontal="center" vertical="center"/>
    </xf>
    <xf numFmtId="2" fontId="6" fillId="2" borderId="27" xfId="0" applyNumberFormat="1" applyFont="1" applyFill="1" applyBorder="1" applyAlignment="1">
      <alignment horizontal="center" vertical="center"/>
    </xf>
    <xf numFmtId="2" fontId="6" fillId="2" borderId="27" xfId="0" applyNumberFormat="1" applyFont="1" applyFill="1" applyBorder="1" applyAlignment="1" applyProtection="1">
      <alignment horizontal="center" vertical="center"/>
      <protection locked="0"/>
    </xf>
    <xf numFmtId="2" fontId="6" fillId="2" borderId="42" xfId="0" applyNumberFormat="1" applyFont="1" applyFill="1" applyBorder="1" applyAlignment="1">
      <alignment horizontal="center" vertical="center"/>
    </xf>
    <xf numFmtId="2" fontId="6" fillId="2" borderId="25" xfId="0" applyNumberFormat="1" applyFont="1" applyFill="1" applyBorder="1" applyAlignment="1">
      <alignment horizontal="center" vertical="center"/>
    </xf>
    <xf numFmtId="2" fontId="6" fillId="2" borderId="26" xfId="0" applyNumberFormat="1" applyFont="1" applyFill="1" applyBorder="1" applyAlignment="1">
      <alignment horizontal="center" vertical="center"/>
    </xf>
    <xf numFmtId="0" fontId="6" fillId="2" borderId="27" xfId="0" quotePrefix="1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>
      <alignment horizontal="left" vertical="center"/>
    </xf>
    <xf numFmtId="9" fontId="2" fillId="3" borderId="55" xfId="1" applyFont="1" applyFill="1" applyBorder="1" applyAlignment="1" applyProtection="1">
      <alignment horizontal="center" vertical="center"/>
      <protection locked="0"/>
    </xf>
    <xf numFmtId="9" fontId="2" fillId="3" borderId="54" xfId="1" applyFont="1" applyFill="1" applyBorder="1" applyAlignment="1" applyProtection="1">
      <alignment horizontal="center" vertical="center"/>
      <protection locked="0"/>
    </xf>
    <xf numFmtId="9" fontId="2" fillId="3" borderId="38" xfId="0" applyNumberFormat="1" applyFont="1" applyFill="1" applyBorder="1" applyAlignment="1">
      <alignment vertical="center"/>
    </xf>
    <xf numFmtId="0" fontId="3" fillId="3" borderId="56" xfId="0" applyFont="1" applyFill="1" applyBorder="1" applyAlignment="1">
      <alignment horizontal="center" wrapText="1"/>
    </xf>
    <xf numFmtId="0" fontId="3" fillId="3" borderId="60" xfId="0" applyFont="1" applyFill="1" applyBorder="1" applyAlignment="1">
      <alignment horizontal="center" wrapText="1"/>
    </xf>
    <xf numFmtId="0" fontId="3" fillId="3" borderId="59" xfId="0" applyFont="1" applyFill="1" applyBorder="1" applyAlignment="1">
      <alignment horizontal="center" wrapText="1"/>
    </xf>
    <xf numFmtId="9" fontId="2" fillId="3" borderId="18" xfId="1" applyFont="1" applyFill="1" applyBorder="1" applyAlignment="1" applyProtection="1">
      <alignment horizontal="center" vertical="center"/>
      <protection locked="0"/>
    </xf>
    <xf numFmtId="9" fontId="2" fillId="3" borderId="16" xfId="1" applyFont="1" applyFill="1" applyBorder="1" applyAlignment="1" applyProtection="1">
      <alignment horizontal="center" vertical="center"/>
      <protection locked="0"/>
    </xf>
    <xf numFmtId="0" fontId="2" fillId="3" borderId="38" xfId="0" applyFont="1" applyFill="1" applyBorder="1" applyAlignment="1">
      <alignment vertical="center"/>
    </xf>
    <xf numFmtId="0" fontId="2" fillId="2" borderId="61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38" xfId="0" applyFont="1" applyFill="1" applyBorder="1" applyAlignment="1">
      <alignment horizontal="center" wrapText="1"/>
    </xf>
    <xf numFmtId="0" fontId="2" fillId="3" borderId="39" xfId="0" applyFont="1" applyFill="1" applyBorder="1" applyAlignment="1">
      <alignment vertical="center"/>
    </xf>
    <xf numFmtId="0" fontId="2" fillId="3" borderId="40" xfId="0" applyFont="1" applyFill="1" applyBorder="1" applyAlignment="1">
      <alignment vertical="center"/>
    </xf>
    <xf numFmtId="0" fontId="2" fillId="3" borderId="44" xfId="0" applyFont="1" applyFill="1" applyBorder="1" applyAlignment="1">
      <alignment vertic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/>
    </xf>
    <xf numFmtId="0" fontId="2" fillId="2" borderId="66" xfId="0" applyFont="1" applyFill="1" applyBorder="1" applyAlignment="1">
      <alignment horizontal="center" vertical="center"/>
    </xf>
    <xf numFmtId="0" fontId="3" fillId="3" borderId="67" xfId="0" applyFont="1" applyFill="1" applyBorder="1" applyAlignment="1">
      <alignment horizontal="center" wrapText="1"/>
    </xf>
    <xf numFmtId="0" fontId="3" fillId="3" borderId="65" xfId="0" applyFont="1" applyFill="1" applyBorder="1" applyAlignment="1">
      <alignment horizontal="center" wrapText="1"/>
    </xf>
    <xf numFmtId="0" fontId="3" fillId="3" borderId="66" xfId="0" applyFont="1" applyFill="1" applyBorder="1" applyAlignment="1">
      <alignment horizontal="center" wrapText="1"/>
    </xf>
    <xf numFmtId="0" fontId="3" fillId="3" borderId="50" xfId="0" applyFont="1" applyFill="1" applyBorder="1" applyAlignment="1">
      <alignment horizontal="left" vertical="center"/>
    </xf>
    <xf numFmtId="0" fontId="3" fillId="3" borderId="51" xfId="0" applyFont="1" applyFill="1" applyBorder="1" applyAlignment="1">
      <alignment horizontal="left" vertical="center"/>
    </xf>
    <xf numFmtId="0" fontId="3" fillId="3" borderId="52" xfId="0" applyFont="1" applyFill="1" applyBorder="1" applyAlignment="1">
      <alignment horizontal="left" vertical="center"/>
    </xf>
    <xf numFmtId="0" fontId="6" fillId="2" borderId="13" xfId="0" applyFont="1" applyFill="1" applyBorder="1" applyAlignment="1" applyProtection="1">
      <alignment horizontal="center" vertical="center" shrinkToFit="1"/>
      <protection locked="0"/>
    </xf>
    <xf numFmtId="0" fontId="6" fillId="2" borderId="11" xfId="0" applyFont="1" applyFill="1" applyBorder="1" applyAlignment="1" applyProtection="1">
      <alignment horizontal="center" vertical="center" shrinkToFit="1"/>
      <protection locked="0"/>
    </xf>
    <xf numFmtId="0" fontId="6" fillId="2" borderId="11" xfId="0" quotePrefix="1" applyFont="1" applyFill="1" applyBorder="1" applyAlignment="1" applyProtection="1">
      <alignment horizontal="center" vertical="center"/>
      <protection locked="0"/>
    </xf>
    <xf numFmtId="1" fontId="6" fillId="2" borderId="11" xfId="0" applyNumberFormat="1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67" fontId="2" fillId="3" borderId="49" xfId="0" applyNumberFormat="1" applyFont="1" applyFill="1" applyBorder="1" applyAlignment="1">
      <alignment horizontal="left" vertical="center"/>
    </xf>
    <xf numFmtId="167" fontId="2" fillId="3" borderId="0" xfId="0" applyNumberFormat="1" applyFont="1" applyFill="1" applyAlignment="1">
      <alignment horizontal="left" vertical="center"/>
    </xf>
    <xf numFmtId="167" fontId="2" fillId="3" borderId="38" xfId="0" applyNumberFormat="1" applyFont="1" applyFill="1" applyBorder="1" applyAlignment="1">
      <alignment horizontal="left" vertical="center"/>
    </xf>
    <xf numFmtId="0" fontId="2" fillId="3" borderId="44" xfId="0" applyFont="1" applyFill="1" applyBorder="1" applyAlignment="1" applyProtection="1">
      <alignment vertical="center"/>
      <protection locked="0"/>
    </xf>
    <xf numFmtId="0" fontId="6" fillId="2" borderId="21" xfId="0" applyFont="1" applyFill="1" applyBorder="1" applyAlignment="1" applyProtection="1">
      <alignment horizontal="center" vertical="center" shrinkToFit="1"/>
      <protection locked="0"/>
    </xf>
    <xf numFmtId="0" fontId="6" fillId="2" borderId="17" xfId="0" applyFont="1" applyFill="1" applyBorder="1" applyAlignment="1" applyProtection="1">
      <alignment horizontal="center" vertical="center" shrinkToFit="1"/>
      <protection locked="0"/>
    </xf>
    <xf numFmtId="0" fontId="2" fillId="3" borderId="21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0" borderId="60" xfId="0" applyFont="1" applyBorder="1"/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46" xfId="0" applyFont="1" applyFill="1" applyBorder="1" applyAlignment="1">
      <alignment horizontal="left" vertical="center"/>
    </xf>
    <xf numFmtId="0" fontId="2" fillId="3" borderId="21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vertical="center"/>
    </xf>
    <xf numFmtId="1" fontId="6" fillId="2" borderId="17" xfId="0" applyNumberFormat="1" applyFont="1" applyFill="1" applyBorder="1" applyAlignment="1" applyProtection="1">
      <alignment horizontal="center" vertical="center"/>
      <protection locked="0"/>
    </xf>
    <xf numFmtId="0" fontId="2" fillId="3" borderId="47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  <xf numFmtId="0" fontId="2" fillId="3" borderId="48" xfId="0" applyFont="1" applyFill="1" applyBorder="1" applyAlignment="1">
      <alignment horizontal="left" vertical="center"/>
    </xf>
    <xf numFmtId="0" fontId="2" fillId="0" borderId="40" xfId="0" applyFont="1" applyBorder="1"/>
    <xf numFmtId="0" fontId="6" fillId="2" borderId="22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6" fillId="2" borderId="34" xfId="0" applyFont="1" applyFill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10" fillId="2" borderId="39" xfId="0" applyFont="1" applyFill="1" applyBorder="1" applyAlignment="1">
      <alignment horizontal="right" vertical="center"/>
    </xf>
    <xf numFmtId="0" fontId="10" fillId="2" borderId="40" xfId="0" applyFont="1" applyFill="1" applyBorder="1" applyAlignment="1">
      <alignment horizontal="right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167" fontId="2" fillId="3" borderId="39" xfId="0" applyNumberFormat="1" applyFont="1" applyFill="1" applyBorder="1" applyAlignment="1">
      <alignment horizontal="left" vertical="center"/>
    </xf>
    <xf numFmtId="167" fontId="2" fillId="3" borderId="40" xfId="0" applyNumberFormat="1" applyFont="1" applyFill="1" applyBorder="1" applyAlignment="1">
      <alignment horizontal="left" vertical="center"/>
    </xf>
    <xf numFmtId="167" fontId="2" fillId="3" borderId="44" xfId="0" applyNumberFormat="1" applyFont="1" applyFill="1" applyBorder="1" applyAlignment="1">
      <alignment horizontal="left" vertical="center"/>
    </xf>
    <xf numFmtId="0" fontId="2" fillId="3" borderId="0" xfId="0" applyFont="1" applyFill="1" applyProtection="1"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left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16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/>
      <protection locked="0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>
      <alignment vertical="center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 applyProtection="1">
      <alignment horizontal="center" vertical="center"/>
      <protection locked="0"/>
    </xf>
    <xf numFmtId="0" fontId="2" fillId="3" borderId="26" xfId="0" applyFont="1" applyFill="1" applyBorder="1" applyAlignment="1" applyProtection="1">
      <alignment horizontal="center" vertical="center"/>
      <protection locked="0"/>
    </xf>
    <xf numFmtId="0" fontId="2" fillId="3" borderId="42" xfId="0" applyFont="1" applyFill="1" applyBorder="1" applyAlignment="1" applyProtection="1">
      <alignment horizontal="center" vertical="center"/>
      <protection locked="0"/>
    </xf>
    <xf numFmtId="0" fontId="2" fillId="3" borderId="48" xfId="0" applyFont="1" applyFill="1" applyBorder="1" applyAlignment="1" applyProtection="1">
      <alignment horizontal="center" vertical="center"/>
      <protection locked="0"/>
    </xf>
    <xf numFmtId="168" fontId="6" fillId="2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2" borderId="0" xfId="0" applyFont="1" applyFill="1"/>
    <xf numFmtId="0" fontId="3" fillId="0" borderId="0" xfId="0" applyFont="1"/>
    <xf numFmtId="0" fontId="3" fillId="2" borderId="0" xfId="0" applyFont="1" applyFill="1"/>
    <xf numFmtId="165" fontId="2" fillId="0" borderId="0" xfId="0" applyNumberFormat="1" applyFont="1"/>
    <xf numFmtId="0" fontId="13" fillId="4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1" fontId="2" fillId="0" borderId="0" xfId="0" applyNumberFormat="1" applyFont="1"/>
    <xf numFmtId="0" fontId="2" fillId="0" borderId="0" xfId="0" applyFont="1" applyAlignment="1">
      <alignment vertical="center" wrapText="1"/>
    </xf>
    <xf numFmtId="169" fontId="2" fillId="0" borderId="0" xfId="1" applyNumberFormat="1" applyFont="1" applyFill="1" applyBorder="1" applyAlignment="1"/>
    <xf numFmtId="2" fontId="2" fillId="0" borderId="0" xfId="0" applyNumberFormat="1" applyFont="1"/>
    <xf numFmtId="0" fontId="2" fillId="2" borderId="0" xfId="0" applyFont="1" applyFill="1" applyAlignment="1">
      <alignment horizontal="right" vertical="center"/>
    </xf>
    <xf numFmtId="0" fontId="11" fillId="0" borderId="0" xfId="0" applyFont="1" applyAlignment="1">
      <alignment vertical="center"/>
    </xf>
    <xf numFmtId="0" fontId="2" fillId="3" borderId="56" xfId="0" applyFont="1" applyFill="1" applyBorder="1"/>
    <xf numFmtId="0" fontId="3" fillId="3" borderId="57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58" xfId="0" applyFont="1" applyFill="1" applyBorder="1" applyAlignment="1">
      <alignment horizontal="left"/>
    </xf>
    <xf numFmtId="0" fontId="2" fillId="3" borderId="59" xfId="0" applyFont="1" applyFill="1" applyBorder="1"/>
    <xf numFmtId="0" fontId="2" fillId="3" borderId="49" xfId="0" applyFont="1" applyFill="1" applyBorder="1"/>
    <xf numFmtId="0" fontId="2" fillId="3" borderId="11" xfId="0" applyFont="1" applyFill="1" applyBorder="1" applyAlignment="1">
      <alignment horizontal="left"/>
    </xf>
    <xf numFmtId="9" fontId="2" fillId="3" borderId="55" xfId="1" applyFont="1" applyFill="1" applyBorder="1" applyAlignment="1" applyProtection="1">
      <alignment horizontal="center"/>
      <protection locked="0"/>
    </xf>
    <xf numFmtId="9" fontId="2" fillId="3" borderId="54" xfId="1" applyFont="1" applyFill="1" applyBorder="1" applyAlignment="1" applyProtection="1">
      <alignment horizontal="center"/>
      <protection locked="0"/>
    </xf>
    <xf numFmtId="9" fontId="2" fillId="3" borderId="38" xfId="0" applyNumberFormat="1" applyFont="1" applyFill="1" applyBorder="1"/>
    <xf numFmtId="0" fontId="2" fillId="3" borderId="17" xfId="0" applyFont="1" applyFill="1" applyBorder="1" applyAlignment="1">
      <alignment horizontal="left"/>
    </xf>
    <xf numFmtId="9" fontId="2" fillId="3" borderId="18" xfId="1" applyFont="1" applyFill="1" applyBorder="1" applyAlignment="1" applyProtection="1">
      <alignment horizontal="center"/>
      <protection locked="0"/>
    </xf>
    <xf numFmtId="9" fontId="2" fillId="3" borderId="16" xfId="1" applyFont="1" applyFill="1" applyBorder="1" applyAlignment="1" applyProtection="1">
      <alignment horizontal="center"/>
      <protection locked="0"/>
    </xf>
    <xf numFmtId="0" fontId="2" fillId="3" borderId="38" xfId="0" applyFont="1" applyFill="1" applyBorder="1"/>
    <xf numFmtId="0" fontId="2" fillId="3" borderId="39" xfId="0" applyFont="1" applyFill="1" applyBorder="1"/>
    <xf numFmtId="0" fontId="2" fillId="3" borderId="40" xfId="0" applyFont="1" applyFill="1" applyBorder="1"/>
    <xf numFmtId="0" fontId="2" fillId="3" borderId="44" xfId="0" applyFont="1" applyFill="1" applyBorder="1"/>
    <xf numFmtId="0" fontId="2" fillId="2" borderId="1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2" fontId="6" fillId="2" borderId="25" xfId="0" applyNumberFormat="1" applyFont="1" applyFill="1" applyBorder="1" applyAlignment="1" applyProtection="1">
      <alignment horizontal="center" vertical="center"/>
      <protection locked="0"/>
    </xf>
    <xf numFmtId="2" fontId="6" fillId="2" borderId="26" xfId="0" applyNumberFormat="1" applyFont="1" applyFill="1" applyBorder="1" applyAlignment="1" applyProtection="1">
      <alignment horizontal="center" vertical="center"/>
      <protection locked="0"/>
    </xf>
    <xf numFmtId="0" fontId="2" fillId="2" borderId="42" xfId="0" applyFont="1" applyFill="1" applyBorder="1" applyAlignment="1">
      <alignment horizontal="left" vertical="center"/>
    </xf>
    <xf numFmtId="1" fontId="6" fillId="2" borderId="26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 applyProtection="1">
      <alignment horizontal="center" vertical="center"/>
      <protection locked="0"/>
    </xf>
    <xf numFmtId="1" fontId="6" fillId="2" borderId="26" xfId="0" applyNumberFormat="1" applyFont="1" applyFill="1" applyBorder="1" applyAlignment="1" applyProtection="1">
      <alignment horizontal="center" vertical="center"/>
      <protection locked="0"/>
    </xf>
    <xf numFmtId="167" fontId="2" fillId="3" borderId="39" xfId="0" applyNumberFormat="1" applyFont="1" applyFill="1" applyBorder="1" applyAlignment="1">
      <alignment horizontal="left"/>
    </xf>
    <xf numFmtId="167" fontId="2" fillId="3" borderId="40" xfId="0" applyNumberFormat="1" applyFont="1" applyFill="1" applyBorder="1" applyAlignment="1">
      <alignment horizontal="left"/>
    </xf>
    <xf numFmtId="167" fontId="2" fillId="3" borderId="44" xfId="0" applyNumberFormat="1" applyFont="1" applyFill="1" applyBorder="1" applyAlignment="1">
      <alignment horizontal="left"/>
    </xf>
    <xf numFmtId="0" fontId="3" fillId="3" borderId="7" xfId="0" applyFont="1" applyFill="1" applyBorder="1" applyAlignment="1">
      <alignment vertical="center"/>
    </xf>
    <xf numFmtId="0" fontId="0" fillId="0" borderId="0" xfId="0" applyAlignment="1">
      <alignment vertical="center"/>
    </xf>
    <xf numFmtId="2" fontId="6" fillId="2" borderId="68" xfId="0" applyNumberFormat="1" applyFont="1" applyFill="1" applyBorder="1" applyAlignment="1" applyProtection="1">
      <alignment horizontal="left" vertical="center"/>
      <protection locked="0"/>
    </xf>
    <xf numFmtId="2" fontId="6" fillId="2" borderId="69" xfId="0" applyNumberFormat="1" applyFont="1" applyFill="1" applyBorder="1" applyAlignment="1" applyProtection="1">
      <alignment horizontal="left" vertical="center"/>
      <protection locked="0"/>
    </xf>
    <xf numFmtId="0" fontId="6" fillId="2" borderId="69" xfId="0" quotePrefix="1" applyFont="1" applyFill="1" applyBorder="1" applyAlignment="1" applyProtection="1">
      <alignment horizontal="right" vertical="center"/>
      <protection locked="0"/>
    </xf>
    <xf numFmtId="0" fontId="6" fillId="2" borderId="43" xfId="0" quotePrefix="1" applyFont="1" applyFill="1" applyBorder="1" applyAlignment="1" applyProtection="1">
      <alignment horizontal="right" vertical="center"/>
      <protection locked="0"/>
    </xf>
    <xf numFmtId="0" fontId="6" fillId="2" borderId="41" xfId="0" applyFont="1" applyFill="1" applyBorder="1" applyAlignment="1" applyProtection="1">
      <alignment horizontal="left" vertical="center"/>
      <protection locked="0"/>
    </xf>
    <xf numFmtId="0" fontId="6" fillId="2" borderId="70" xfId="0" applyFont="1" applyFill="1" applyBorder="1" applyAlignment="1" applyProtection="1">
      <alignment horizontal="left" vertical="center"/>
      <protection locked="0"/>
    </xf>
    <xf numFmtId="0" fontId="2" fillId="2" borderId="68" xfId="0" applyFont="1" applyFill="1" applyBorder="1" applyAlignment="1">
      <alignment horizontal="center" vertical="center"/>
    </xf>
    <xf numFmtId="0" fontId="2" fillId="2" borderId="69" xfId="0" applyFont="1" applyFill="1" applyBorder="1" applyAlignment="1">
      <alignment horizontal="center" vertical="center"/>
    </xf>
    <xf numFmtId="0" fontId="6" fillId="2" borderId="69" xfId="0" applyFont="1" applyFill="1" applyBorder="1" applyAlignment="1">
      <alignment horizontal="center" vertical="center"/>
    </xf>
    <xf numFmtId="0" fontId="6" fillId="2" borderId="70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/>
    </xf>
    <xf numFmtId="0" fontId="3" fillId="2" borderId="62" xfId="0" applyFont="1" applyFill="1" applyBorder="1" applyAlignment="1">
      <alignment horizontal="left" vertical="center"/>
    </xf>
    <xf numFmtId="0" fontId="3" fillId="2" borderId="71" xfId="0" applyFont="1" applyFill="1" applyBorder="1" applyAlignment="1">
      <alignment horizontal="left" vertical="center"/>
    </xf>
    <xf numFmtId="0" fontId="3" fillId="3" borderId="61" xfId="0" applyFont="1" applyFill="1" applyBorder="1" applyAlignment="1">
      <alignment horizontal="left" vertical="center" wrapText="1"/>
    </xf>
    <xf numFmtId="0" fontId="3" fillId="3" borderId="62" xfId="0" applyFont="1" applyFill="1" applyBorder="1" applyAlignment="1">
      <alignment horizontal="left" vertical="center" wrapText="1"/>
    </xf>
    <xf numFmtId="0" fontId="3" fillId="3" borderId="71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1" fontId="2" fillId="2" borderId="15" xfId="0" applyNumberFormat="1" applyFont="1" applyFill="1" applyBorder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 vertical="center"/>
    </xf>
    <xf numFmtId="1" fontId="2" fillId="2" borderId="19" xfId="0" applyNumberFormat="1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left" vertical="center" wrapText="1"/>
    </xf>
    <xf numFmtId="0" fontId="3" fillId="3" borderId="30" xfId="0" applyFont="1" applyFill="1" applyBorder="1" applyAlignment="1">
      <alignment horizontal="left" vertical="center" wrapText="1"/>
    </xf>
    <xf numFmtId="0" fontId="3" fillId="3" borderId="31" xfId="0" applyFont="1" applyFill="1" applyBorder="1" applyAlignment="1">
      <alignment horizontal="left" vertical="center" wrapText="1"/>
    </xf>
    <xf numFmtId="1" fontId="2" fillId="3" borderId="0" xfId="0" applyNumberFormat="1" applyFont="1" applyFill="1" applyAlignment="1" applyProtection="1">
      <alignment vertical="center"/>
      <protection locked="0"/>
    </xf>
    <xf numFmtId="0" fontId="2" fillId="2" borderId="29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2" fontId="6" fillId="2" borderId="74" xfId="0" applyNumberFormat="1" applyFont="1" applyFill="1" applyBorder="1" applyAlignment="1">
      <alignment horizontal="center" vertical="center"/>
    </xf>
    <xf numFmtId="2" fontId="6" fillId="2" borderId="75" xfId="0" applyNumberFormat="1" applyFont="1" applyFill="1" applyBorder="1" applyAlignment="1">
      <alignment horizontal="center" vertical="center"/>
    </xf>
    <xf numFmtId="2" fontId="6" fillId="2" borderId="76" xfId="0" applyNumberFormat="1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2" fontId="6" fillId="2" borderId="77" xfId="0" applyNumberFormat="1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 applyProtection="1">
      <alignment horizontal="center" vertical="center"/>
      <protection locked="0"/>
    </xf>
    <xf numFmtId="1" fontId="6" fillId="3" borderId="20" xfId="0" applyNumberFormat="1" applyFont="1" applyFill="1" applyBorder="1" applyAlignment="1">
      <alignment horizontal="center" vertical="center"/>
    </xf>
    <xf numFmtId="2" fontId="6" fillId="2" borderId="17" xfId="0" applyNumberFormat="1" applyFont="1" applyFill="1" applyBorder="1" applyAlignment="1">
      <alignment horizontal="center" vertical="center"/>
    </xf>
    <xf numFmtId="2" fontId="6" fillId="2" borderId="72" xfId="0" applyNumberFormat="1" applyFont="1" applyFill="1" applyBorder="1" applyAlignment="1">
      <alignment horizontal="center" vertical="center"/>
    </xf>
    <xf numFmtId="1" fontId="6" fillId="2" borderId="20" xfId="0" applyNumberFormat="1" applyFont="1" applyFill="1" applyBorder="1" applyAlignment="1" applyProtection="1">
      <alignment horizontal="center" vertical="center"/>
      <protection locked="0"/>
    </xf>
    <xf numFmtId="0" fontId="2" fillId="3" borderId="24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2" fontId="6" fillId="3" borderId="27" xfId="0" applyNumberFormat="1" applyFont="1" applyFill="1" applyBorder="1" applyAlignment="1">
      <alignment horizontal="center" vertical="center"/>
    </xf>
    <xf numFmtId="2" fontId="6" fillId="3" borderId="28" xfId="0" applyNumberFormat="1" applyFont="1" applyFill="1" applyBorder="1" applyAlignment="1">
      <alignment horizontal="center" vertical="center"/>
    </xf>
    <xf numFmtId="0" fontId="2" fillId="3" borderId="78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54" xfId="0" applyFont="1" applyFill="1" applyBorder="1" applyAlignment="1">
      <alignment horizontal="left" vertical="center"/>
    </xf>
    <xf numFmtId="1" fontId="6" fillId="2" borderId="16" xfId="0" applyNumberFormat="1" applyFont="1" applyFill="1" applyBorder="1" applyAlignment="1" applyProtection="1">
      <alignment horizontal="center" vertical="center"/>
      <protection locked="0"/>
    </xf>
    <xf numFmtId="2" fontId="6" fillId="2" borderId="30" xfId="0" applyNumberFormat="1" applyFont="1" applyFill="1" applyBorder="1" applyAlignment="1">
      <alignment horizontal="center" vertical="center"/>
    </xf>
    <xf numFmtId="2" fontId="6" fillId="2" borderId="73" xfId="0" applyNumberFormat="1" applyFont="1" applyFill="1" applyBorder="1" applyAlignment="1">
      <alignment horizontal="center" vertical="center"/>
    </xf>
    <xf numFmtId="1" fontId="6" fillId="2" borderId="79" xfId="0" applyNumberFormat="1" applyFont="1" applyFill="1" applyBorder="1" applyAlignment="1" applyProtection="1">
      <alignment horizontal="center" vertical="center"/>
      <protection locked="0"/>
    </xf>
    <xf numFmtId="1" fontId="6" fillId="2" borderId="30" xfId="0" applyNumberFormat="1" applyFont="1" applyFill="1" applyBorder="1" applyAlignment="1" applyProtection="1">
      <alignment horizontal="center" vertical="center"/>
      <protection locked="0"/>
    </xf>
    <xf numFmtId="1" fontId="6" fillId="2" borderId="31" xfId="0" applyNumberFormat="1" applyFont="1" applyFill="1" applyBorder="1" applyAlignment="1" applyProtection="1">
      <alignment horizontal="center" vertical="center"/>
      <protection locked="0"/>
    </xf>
    <xf numFmtId="0" fontId="2" fillId="2" borderId="80" xfId="0" applyFont="1" applyFill="1" applyBorder="1" applyAlignment="1">
      <alignment horizontal="center"/>
    </xf>
    <xf numFmtId="0" fontId="2" fillId="2" borderId="81" xfId="0" applyFont="1" applyFill="1" applyBorder="1" applyAlignment="1">
      <alignment horizontal="center"/>
    </xf>
    <xf numFmtId="1" fontId="6" fillId="2" borderId="82" xfId="0" applyNumberFormat="1" applyFont="1" applyFill="1" applyBorder="1" applyAlignment="1">
      <alignment horizontal="center" vertical="center"/>
    </xf>
    <xf numFmtId="0" fontId="6" fillId="2" borderId="83" xfId="0" applyFont="1" applyFill="1" applyBorder="1" applyAlignment="1">
      <alignment horizontal="center" vertical="center"/>
    </xf>
    <xf numFmtId="1" fontId="6" fillId="2" borderId="84" xfId="0" applyNumberFormat="1" applyFont="1" applyFill="1" applyBorder="1" applyAlignment="1">
      <alignment horizontal="center" vertical="center"/>
    </xf>
    <xf numFmtId="1" fontId="6" fillId="2" borderId="81" xfId="0" applyNumberFormat="1" applyFont="1" applyFill="1" applyBorder="1" applyAlignment="1">
      <alignment horizontal="center" vertical="center"/>
    </xf>
    <xf numFmtId="1" fontId="6" fillId="2" borderId="85" xfId="0" applyNumberFormat="1" applyFont="1" applyFill="1" applyBorder="1" applyAlignment="1">
      <alignment horizontal="center" vertical="center"/>
    </xf>
    <xf numFmtId="1" fontId="6" fillId="2" borderId="86" xfId="0" applyNumberFormat="1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170" fontId="6" fillId="3" borderId="27" xfId="0" applyNumberFormat="1" applyFont="1" applyFill="1" applyBorder="1" applyAlignment="1">
      <alignment horizontal="center" vertical="center" shrinkToFit="1"/>
    </xf>
    <xf numFmtId="170" fontId="6" fillId="3" borderId="28" xfId="0" applyNumberFormat="1" applyFont="1" applyFill="1" applyBorder="1" applyAlignment="1">
      <alignment horizontal="center" vertical="center" shrinkToFit="1"/>
    </xf>
    <xf numFmtId="0" fontId="2" fillId="2" borderId="61" xfId="0" applyFont="1" applyFill="1" applyBorder="1" applyAlignment="1">
      <alignment horizontal="left" vertical="center"/>
    </xf>
    <xf numFmtId="0" fontId="2" fillId="2" borderId="62" xfId="0" applyFont="1" applyFill="1" applyBorder="1" applyAlignment="1">
      <alignment horizontal="left" vertical="center"/>
    </xf>
    <xf numFmtId="2" fontId="6" fillId="2" borderId="87" xfId="0" applyNumberFormat="1" applyFont="1" applyFill="1" applyBorder="1" applyAlignment="1" applyProtection="1">
      <alignment horizontal="right" vertical="center"/>
      <protection locked="0"/>
    </xf>
    <xf numFmtId="2" fontId="6" fillId="2" borderId="6" xfId="0" applyNumberFormat="1" applyFont="1" applyFill="1" applyBorder="1" applyAlignment="1" applyProtection="1">
      <alignment horizontal="right" vertical="center"/>
      <protection locked="0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center" vertical="center"/>
    </xf>
    <xf numFmtId="170" fontId="6" fillId="3" borderId="17" xfId="0" applyNumberFormat="1" applyFont="1" applyFill="1" applyBorder="1" applyAlignment="1">
      <alignment horizontal="center" vertical="center" shrinkToFit="1"/>
    </xf>
    <xf numFmtId="170" fontId="6" fillId="3" borderId="20" xfId="0" applyNumberFormat="1" applyFont="1" applyFill="1" applyBorder="1" applyAlignment="1">
      <alignment horizontal="center" vertical="center" shrinkToFit="1"/>
    </xf>
    <xf numFmtId="165" fontId="6" fillId="2" borderId="18" xfId="0" applyNumberFormat="1" applyFont="1" applyFill="1" applyBorder="1" applyAlignment="1" applyProtection="1">
      <alignment horizontal="right" vertical="center"/>
      <protection locked="0"/>
    </xf>
    <xf numFmtId="165" fontId="6" fillId="2" borderId="15" xfId="0" applyNumberFormat="1" applyFont="1" applyFill="1" applyBorder="1" applyAlignment="1" applyProtection="1">
      <alignment horizontal="right" vertical="center"/>
      <protection locked="0"/>
    </xf>
    <xf numFmtId="0" fontId="2" fillId="2" borderId="19" xfId="0" applyFont="1" applyFill="1" applyBorder="1" applyAlignment="1">
      <alignment horizontal="left" vertical="center"/>
    </xf>
    <xf numFmtId="1" fontId="6" fillId="2" borderId="18" xfId="0" applyNumberFormat="1" applyFont="1" applyFill="1" applyBorder="1" applyAlignment="1">
      <alignment horizontal="right" vertical="center"/>
    </xf>
    <xf numFmtId="1" fontId="6" fillId="2" borderId="15" xfId="0" applyNumberFormat="1" applyFont="1" applyFill="1" applyBorder="1" applyAlignment="1">
      <alignment horizontal="right" vertical="center"/>
    </xf>
    <xf numFmtId="1" fontId="6" fillId="2" borderId="18" xfId="0" applyNumberFormat="1" applyFont="1" applyFill="1" applyBorder="1" applyAlignment="1">
      <alignment horizontal="center" vertical="center"/>
    </xf>
    <xf numFmtId="1" fontId="6" fillId="2" borderId="15" xfId="0" applyNumberFormat="1" applyFont="1" applyFill="1" applyBorder="1" applyAlignment="1">
      <alignment horizontal="center" vertical="center"/>
    </xf>
    <xf numFmtId="1" fontId="6" fillId="2" borderId="19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2" fontId="6" fillId="2" borderId="15" xfId="0" applyNumberFormat="1" applyFont="1" applyFill="1" applyBorder="1" applyAlignment="1" applyProtection="1">
      <alignment horizontal="center" vertical="center"/>
      <protection locked="0"/>
    </xf>
    <xf numFmtId="2" fontId="6" fillId="2" borderId="19" xfId="0" applyNumberFormat="1" applyFont="1" applyFill="1" applyBorder="1" applyAlignment="1" applyProtection="1">
      <alignment horizontal="center" vertical="center"/>
      <protection locked="0"/>
    </xf>
    <xf numFmtId="2" fontId="6" fillId="2" borderId="18" xfId="0" applyNumberFormat="1" applyFont="1" applyFill="1" applyBorder="1" applyAlignment="1">
      <alignment horizontal="right" vertical="center"/>
    </xf>
    <xf numFmtId="2" fontId="6" fillId="2" borderId="15" xfId="0" applyNumberFormat="1" applyFont="1" applyFill="1" applyBorder="1" applyAlignment="1">
      <alignment horizontal="right" vertical="center"/>
    </xf>
    <xf numFmtId="1" fontId="6" fillId="2" borderId="42" xfId="0" applyNumberFormat="1" applyFont="1" applyFill="1" applyBorder="1" applyAlignment="1">
      <alignment horizontal="right" vertical="center"/>
    </xf>
    <xf numFmtId="1" fontId="6" fillId="2" borderId="25" xfId="0" applyNumberFormat="1" applyFont="1" applyFill="1" applyBorder="1" applyAlignment="1">
      <alignment horizontal="right" vertical="center"/>
    </xf>
    <xf numFmtId="0" fontId="2" fillId="2" borderId="48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2" borderId="88" xfId="0" applyFont="1" applyFill="1" applyBorder="1" applyAlignment="1">
      <alignment horizontal="center" vertical="center"/>
    </xf>
    <xf numFmtId="0" fontId="2" fillId="2" borderId="89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2" fontId="10" fillId="2" borderId="15" xfId="0" applyNumberFormat="1" applyFont="1" applyFill="1" applyBorder="1" applyAlignment="1">
      <alignment horizontal="center" vertical="center"/>
    </xf>
    <xf numFmtId="167" fontId="2" fillId="3" borderId="39" xfId="0" applyNumberFormat="1" applyFont="1" applyFill="1" applyBorder="1" applyAlignment="1">
      <alignment horizontal="left" vertical="top"/>
    </xf>
    <xf numFmtId="167" fontId="2" fillId="3" borderId="40" xfId="0" applyNumberFormat="1" applyFont="1" applyFill="1" applyBorder="1" applyAlignment="1">
      <alignment horizontal="left" vertical="top"/>
    </xf>
    <xf numFmtId="167" fontId="2" fillId="3" borderId="44" xfId="0" applyNumberFormat="1" applyFont="1" applyFill="1" applyBorder="1" applyAlignment="1">
      <alignment horizontal="left" vertical="top"/>
    </xf>
    <xf numFmtId="0" fontId="10" fillId="2" borderId="24" xfId="0" applyFont="1" applyFill="1" applyBorder="1" applyAlignment="1">
      <alignment horizontal="center" vertical="center"/>
    </xf>
    <xf numFmtId="2" fontId="10" fillId="2" borderId="25" xfId="0" applyNumberFormat="1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vertical="center"/>
    </xf>
    <xf numFmtId="0" fontId="2" fillId="2" borderId="60" xfId="0" applyFont="1" applyFill="1" applyBorder="1" applyAlignment="1">
      <alignment vertical="center"/>
    </xf>
    <xf numFmtId="0" fontId="3" fillId="2" borderId="90" xfId="0" applyFont="1" applyFill="1" applyBorder="1" applyAlignment="1">
      <alignment horizontal="center" vertical="center"/>
    </xf>
    <xf numFmtId="0" fontId="3" fillId="2" borderId="91" xfId="0" applyFont="1" applyFill="1" applyBorder="1" applyAlignment="1">
      <alignment horizontal="center" vertical="center"/>
    </xf>
    <xf numFmtId="0" fontId="6" fillId="2" borderId="92" xfId="0" applyFont="1" applyFill="1" applyBorder="1" applyAlignment="1">
      <alignment horizontal="center" vertical="center"/>
    </xf>
    <xf numFmtId="0" fontId="6" fillId="2" borderId="93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vertical="center"/>
    </xf>
    <xf numFmtId="0" fontId="3" fillId="2" borderId="62" xfId="0" applyFont="1" applyFill="1" applyBorder="1" applyAlignment="1">
      <alignment vertical="center"/>
    </xf>
    <xf numFmtId="0" fontId="3" fillId="2" borderId="71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40" xfId="0" applyFont="1" applyFill="1" applyBorder="1" applyAlignment="1">
      <alignment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2" fontId="2" fillId="2" borderId="18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 vertical="center"/>
    </xf>
    <xf numFmtId="2" fontId="2" fillId="2" borderId="55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54" xfId="0" applyNumberFormat="1" applyFont="1" applyFill="1" applyBorder="1" applyAlignment="1">
      <alignment horizontal="center" vertical="center"/>
    </xf>
    <xf numFmtId="2" fontId="2" fillId="2" borderId="87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0" fontId="2" fillId="2" borderId="94" xfId="0" applyFont="1" applyFill="1" applyBorder="1" applyAlignment="1">
      <alignment horizontal="center" vertical="center"/>
    </xf>
    <xf numFmtId="0" fontId="2" fillId="2" borderId="95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2" fontId="10" fillId="2" borderId="30" xfId="0" applyNumberFormat="1" applyFont="1" applyFill="1" applyBorder="1" applyAlignment="1">
      <alignment horizontal="center" vertical="center"/>
    </xf>
    <xf numFmtId="2" fontId="10" fillId="2" borderId="95" xfId="0" applyNumberFormat="1" applyFont="1" applyFill="1" applyBorder="1" applyAlignment="1">
      <alignment horizontal="center" vertical="center"/>
    </xf>
    <xf numFmtId="2" fontId="10" fillId="2" borderId="31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2" fontId="2" fillId="2" borderId="45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2" fontId="6" fillId="2" borderId="45" xfId="0" applyNumberFormat="1" applyFont="1" applyFill="1" applyBorder="1" applyAlignment="1" applyProtection="1">
      <alignment horizontal="center" vertical="center"/>
      <protection locked="0"/>
    </xf>
    <xf numFmtId="2" fontId="6" fillId="2" borderId="10" xfId="0" applyNumberFormat="1" applyFont="1" applyFill="1" applyBorder="1" applyAlignment="1" applyProtection="1">
      <alignment horizontal="center" vertical="center"/>
      <protection locked="0"/>
    </xf>
    <xf numFmtId="1" fontId="6" fillId="2" borderId="11" xfId="0" applyNumberFormat="1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 applyProtection="1">
      <alignment horizontal="center" vertical="center"/>
      <protection locked="0"/>
    </xf>
    <xf numFmtId="2" fontId="6" fillId="2" borderId="54" xfId="0" applyNumberFormat="1" applyFont="1" applyFill="1" applyBorder="1" applyAlignment="1" applyProtection="1">
      <alignment horizontal="center" vertical="center"/>
      <protection locked="0"/>
    </xf>
    <xf numFmtId="1" fontId="6" fillId="2" borderId="12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2" fontId="6" fillId="2" borderId="89" xfId="0" applyNumberFormat="1" applyFont="1" applyFill="1" applyBorder="1" applyAlignment="1" applyProtection="1">
      <alignment horizontal="center" vertical="center"/>
      <protection locked="0"/>
    </xf>
    <xf numFmtId="1" fontId="6" fillId="2" borderId="89" xfId="0" applyNumberFormat="1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top"/>
    </xf>
    <xf numFmtId="0" fontId="2" fillId="2" borderId="81" xfId="0" applyFont="1" applyFill="1" applyBorder="1" applyAlignment="1">
      <alignment horizontal="center" vertical="top"/>
    </xf>
    <xf numFmtId="0" fontId="6" fillId="2" borderId="96" xfId="0" applyFont="1" applyFill="1" applyBorder="1" applyAlignment="1">
      <alignment horizontal="center" vertical="center"/>
    </xf>
    <xf numFmtId="0" fontId="6" fillId="2" borderId="81" xfId="0" applyFont="1" applyFill="1" applyBorder="1" applyAlignment="1">
      <alignment horizontal="center" vertical="center"/>
    </xf>
    <xf numFmtId="0" fontId="6" fillId="2" borderId="84" xfId="0" applyFont="1" applyFill="1" applyBorder="1" applyAlignment="1">
      <alignment horizontal="center" vertical="center"/>
    </xf>
    <xf numFmtId="0" fontId="6" fillId="2" borderId="85" xfId="0" applyFont="1" applyFill="1" applyBorder="1" applyAlignment="1">
      <alignment horizontal="center" vertical="center"/>
    </xf>
    <xf numFmtId="2" fontId="10" fillId="2" borderId="87" xfId="0" applyNumberFormat="1" applyFont="1" applyFill="1" applyBorder="1" applyAlignment="1">
      <alignment horizontal="center" vertical="center"/>
    </xf>
    <xf numFmtId="2" fontId="10" fillId="2" borderId="6" xfId="0" applyNumberFormat="1" applyFont="1" applyFill="1" applyBorder="1" applyAlignment="1">
      <alignment vertical="center"/>
    </xf>
    <xf numFmtId="2" fontId="6" fillId="2" borderId="6" xfId="0" applyNumberFormat="1" applyFont="1" applyFill="1" applyBorder="1" applyAlignment="1" applyProtection="1">
      <alignment horizontal="left" vertical="center"/>
      <protection locked="0"/>
    </xf>
    <xf numFmtId="0" fontId="2" fillId="0" borderId="6" xfId="0" applyFont="1" applyBorder="1" applyAlignment="1">
      <alignment vertical="center"/>
    </xf>
    <xf numFmtId="2" fontId="6" fillId="2" borderId="7" xfId="0" applyNumberFormat="1" applyFont="1" applyFill="1" applyBorder="1" applyAlignment="1" applyProtection="1">
      <alignment horizontal="left" vertical="center"/>
      <protection locked="0"/>
    </xf>
    <xf numFmtId="0" fontId="16" fillId="5" borderId="0" xfId="0" applyFont="1" applyFill="1" applyAlignment="1" applyProtection="1">
      <alignment horizontal="left" vertical="center"/>
      <protection locked="0"/>
    </xf>
    <xf numFmtId="0" fontId="2" fillId="5" borderId="0" xfId="0" applyFont="1" applyFill="1" applyAlignment="1" applyProtection="1">
      <alignment vertical="center"/>
      <protection locked="0"/>
    </xf>
    <xf numFmtId="0" fontId="2" fillId="5" borderId="0" xfId="0" applyFont="1" applyFill="1" applyAlignment="1" applyProtection="1">
      <alignment horizontal="left" vertical="center"/>
      <protection locked="0"/>
    </xf>
    <xf numFmtId="0" fontId="3" fillId="3" borderId="0" xfId="0" applyFont="1" applyFill="1" applyAlignment="1">
      <alignment horizontal="center"/>
    </xf>
    <xf numFmtId="0" fontId="5" fillId="2" borderId="0" xfId="0" applyFont="1" applyFill="1" applyAlignment="1" applyProtection="1">
      <alignment horizontal="right" vertical="center"/>
      <protection locked="0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left" vertical="center"/>
    </xf>
    <xf numFmtId="0" fontId="10" fillId="2" borderId="26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1" fontId="2" fillId="2" borderId="16" xfId="0" applyNumberFormat="1" applyFont="1" applyFill="1" applyBorder="1" applyAlignment="1">
      <alignment horizontal="center" vertical="center"/>
    </xf>
    <xf numFmtId="170" fontId="10" fillId="2" borderId="74" xfId="0" applyNumberFormat="1" applyFont="1" applyFill="1" applyBorder="1" applyAlignment="1">
      <alignment horizontal="center" vertical="center"/>
    </xf>
    <xf numFmtId="170" fontId="10" fillId="2" borderId="75" xfId="0" applyNumberFormat="1" applyFont="1" applyFill="1" applyBorder="1" applyAlignment="1">
      <alignment horizontal="center" vertical="center"/>
    </xf>
    <xf numFmtId="170" fontId="10" fillId="2" borderId="76" xfId="0" applyNumberFormat="1" applyFont="1" applyFill="1" applyBorder="1" applyAlignment="1">
      <alignment horizontal="center" vertical="center"/>
    </xf>
    <xf numFmtId="0" fontId="2" fillId="2" borderId="97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2" fontId="2" fillId="2" borderId="53" xfId="0" applyNumberFormat="1" applyFont="1" applyFill="1" applyBorder="1" applyAlignment="1">
      <alignment horizontal="center" vertical="center"/>
    </xf>
    <xf numFmtId="1" fontId="6" fillId="2" borderId="54" xfId="0" applyNumberFormat="1" applyFont="1" applyFill="1" applyBorder="1" applyAlignment="1">
      <alignment horizontal="center" vertical="center"/>
    </xf>
    <xf numFmtId="2" fontId="2" fillId="2" borderId="17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 applyProtection="1">
      <alignment horizontal="center" vertical="center"/>
      <protection locked="0"/>
    </xf>
    <xf numFmtId="2" fontId="2" fillId="2" borderId="11" xfId="0" applyNumberFormat="1" applyFont="1" applyFill="1" applyBorder="1" applyAlignment="1">
      <alignment horizontal="center" vertical="center"/>
    </xf>
    <xf numFmtId="2" fontId="2" fillId="2" borderId="30" xfId="0" applyNumberFormat="1" applyFont="1" applyFill="1" applyBorder="1" applyAlignment="1">
      <alignment horizontal="center" vertical="center"/>
    </xf>
    <xf numFmtId="2" fontId="6" fillId="2" borderId="36" xfId="0" applyNumberFormat="1" applyFont="1" applyFill="1" applyBorder="1" applyAlignment="1" applyProtection="1">
      <alignment horizontal="center" vertical="center"/>
      <protection locked="0"/>
    </xf>
    <xf numFmtId="1" fontId="6" fillId="2" borderId="36" xfId="0" applyNumberFormat="1" applyFont="1" applyFill="1" applyBorder="1" applyAlignment="1">
      <alignment horizontal="center" vertical="center"/>
    </xf>
    <xf numFmtId="1" fontId="6" fillId="2" borderId="22" xfId="0" applyNumberFormat="1" applyFont="1" applyFill="1" applyBorder="1" applyAlignment="1">
      <alignment horizontal="center" vertical="center"/>
    </xf>
    <xf numFmtId="2" fontId="6" fillId="2" borderId="98" xfId="0" applyNumberFormat="1" applyFont="1" applyFill="1" applyBorder="1" applyAlignment="1" applyProtection="1">
      <alignment horizontal="center" vertical="center"/>
      <protection locked="0"/>
    </xf>
    <xf numFmtId="1" fontId="6" fillId="2" borderId="98" xfId="0" applyNumberFormat="1" applyFont="1" applyFill="1" applyBorder="1" applyAlignment="1">
      <alignment horizontal="center" vertical="center"/>
    </xf>
    <xf numFmtId="1" fontId="6" fillId="2" borderId="99" xfId="0" applyNumberFormat="1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" fillId="2" borderId="81" xfId="0" applyFont="1" applyFill="1" applyBorder="1" applyAlignment="1">
      <alignment horizontal="center" vertical="center"/>
    </xf>
    <xf numFmtId="167" fontId="6" fillId="2" borderId="82" xfId="0" quotePrefix="1" applyNumberFormat="1" applyFont="1" applyFill="1" applyBorder="1" applyAlignment="1">
      <alignment horizontal="center" vertical="center"/>
    </xf>
    <xf numFmtId="167" fontId="6" fillId="2" borderId="83" xfId="0" applyNumberFormat="1" applyFont="1" applyFill="1" applyBorder="1" applyAlignment="1">
      <alignment horizontal="center" vertical="center"/>
    </xf>
    <xf numFmtId="1" fontId="6" fillId="2" borderId="83" xfId="0" applyNumberFormat="1" applyFont="1" applyFill="1" applyBorder="1" applyAlignment="1">
      <alignment horizontal="center" vertical="center"/>
    </xf>
    <xf numFmtId="167" fontId="6" fillId="2" borderId="83" xfId="0" quotePrefix="1" applyNumberFormat="1" applyFont="1" applyFill="1" applyBorder="1" applyAlignment="1">
      <alignment horizontal="center" vertical="center"/>
    </xf>
    <xf numFmtId="0" fontId="6" fillId="2" borderId="100" xfId="0" applyFont="1" applyFill="1" applyBorder="1" applyAlignment="1">
      <alignment horizontal="center" vertical="center"/>
    </xf>
    <xf numFmtId="0" fontId="2" fillId="2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Percent" xfId="1" builtinId="5"/>
  </cellStyles>
  <dxfs count="77"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border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161925</xdr:colOff>
      <xdr:row>20</xdr:row>
      <xdr:rowOff>58310</xdr:rowOff>
    </xdr:from>
    <xdr:to>
      <xdr:col>71</xdr:col>
      <xdr:colOff>108506</xdr:colOff>
      <xdr:row>33</xdr:row>
      <xdr:rowOff>30537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1A4FE2B-E467-4E08-8C99-BC723D613590}"/>
            </a:ext>
          </a:extLst>
        </xdr:cNvPr>
        <xdr:cNvGrpSpPr/>
      </xdr:nvGrpSpPr>
      <xdr:grpSpPr>
        <a:xfrm>
          <a:off x="10296525" y="3134885"/>
          <a:ext cx="2661206" cy="1972477"/>
          <a:chOff x="11189641" y="7141465"/>
          <a:chExt cx="3098446" cy="2541753"/>
        </a:xfrm>
      </xdr:grpSpPr>
      <xdr:grpSp>
        <xdr:nvGrpSpPr>
          <xdr:cNvPr id="3" name="Group 104">
            <a:extLst>
              <a:ext uri="{FF2B5EF4-FFF2-40B4-BE49-F238E27FC236}">
                <a16:creationId xmlns:a16="http://schemas.microsoft.com/office/drawing/2014/main" id="{FF17B43A-2F85-46D9-A00F-D66494CC049D}"/>
              </a:ext>
            </a:extLst>
          </xdr:cNvPr>
          <xdr:cNvGrpSpPr>
            <a:grpSpLocks/>
          </xdr:cNvGrpSpPr>
        </xdr:nvGrpSpPr>
        <xdr:grpSpPr bwMode="auto">
          <a:xfrm>
            <a:off x="12291520" y="8111593"/>
            <a:ext cx="1045123" cy="1571625"/>
            <a:chOff x="6162675" y="8010525"/>
            <a:chExt cx="1047750" cy="1571625"/>
          </a:xfrm>
        </xdr:grpSpPr>
        <xdr:sp macro="" textlink="">
          <xdr:nvSpPr>
            <xdr:cNvPr id="28" name="Oval 94">
              <a:extLst>
                <a:ext uri="{FF2B5EF4-FFF2-40B4-BE49-F238E27FC236}">
                  <a16:creationId xmlns:a16="http://schemas.microsoft.com/office/drawing/2014/main" id="{039D8D7C-C3AB-F755-F458-FA2D943C450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96025" y="9210675"/>
              <a:ext cx="381000" cy="371475"/>
            </a:xfrm>
            <a:prstGeom prst="ellipse">
              <a:avLst/>
            </a:prstGeom>
            <a:solidFill>
              <a:srgbClr val="7F7F7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9" name="Oval 91">
              <a:extLst>
                <a:ext uri="{FF2B5EF4-FFF2-40B4-BE49-F238E27FC236}">
                  <a16:creationId xmlns:a16="http://schemas.microsoft.com/office/drawing/2014/main" id="{90393DFE-CC10-5D9A-4F6E-3501E94AC32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00800" y="9296400"/>
              <a:ext cx="190500" cy="209550"/>
            </a:xfrm>
            <a:prstGeom prst="ellipse">
              <a:avLst/>
            </a:prstGeom>
            <a:solidFill>
              <a:srgbClr val="BFBFBF"/>
            </a:solidFill>
            <a:ln w="1587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" name="Oval 92">
              <a:extLst>
                <a:ext uri="{FF2B5EF4-FFF2-40B4-BE49-F238E27FC236}">
                  <a16:creationId xmlns:a16="http://schemas.microsoft.com/office/drawing/2014/main" id="{17F08964-9F06-401C-5EA0-02233638A3F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57950" y="9363075"/>
              <a:ext cx="76200" cy="76200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" name="Oval 38">
              <a:extLst>
                <a:ext uri="{FF2B5EF4-FFF2-40B4-BE49-F238E27FC236}">
                  <a16:creationId xmlns:a16="http://schemas.microsoft.com/office/drawing/2014/main" id="{452B6166-74AA-05A5-4C6F-283AD3B8798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2675" y="8258175"/>
              <a:ext cx="1047750" cy="952500"/>
            </a:xfrm>
            <a:prstGeom prst="ellipse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2" name="Rectangle 39">
              <a:extLst>
                <a:ext uri="{FF2B5EF4-FFF2-40B4-BE49-F238E27FC236}">
                  <a16:creationId xmlns:a16="http://schemas.microsoft.com/office/drawing/2014/main" id="{2B2A4808-5277-1F5D-ABC1-2DEB5ABEA75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0825" y="8010525"/>
              <a:ext cx="609600" cy="790575"/>
            </a:xfrm>
            <a:prstGeom prst="rect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3" name="Oval 41">
              <a:extLst>
                <a:ext uri="{FF2B5EF4-FFF2-40B4-BE49-F238E27FC236}">
                  <a16:creationId xmlns:a16="http://schemas.microsoft.com/office/drawing/2014/main" id="{D6383196-CF4E-8C16-E823-A76D07E3DC9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91275" y="8486775"/>
              <a:ext cx="571500" cy="504825"/>
            </a:xfrm>
            <a:prstGeom prst="ellipse">
              <a:avLst/>
            </a:prstGeom>
            <a:solidFill>
              <a:srgbClr val="D9D9D9"/>
            </a:solidFill>
            <a:ln w="9525" algn="ctr">
              <a:solidFill>
                <a:srgbClr val="C0504D"/>
              </a:solidFill>
              <a:round/>
              <a:headEnd/>
              <a:tailEnd/>
            </a:ln>
          </xdr:spPr>
        </xdr:sp>
        <xdr:grpSp>
          <xdr:nvGrpSpPr>
            <xdr:cNvPr id="34" name="Group 89">
              <a:extLst>
                <a:ext uri="{FF2B5EF4-FFF2-40B4-BE49-F238E27FC236}">
                  <a16:creationId xmlns:a16="http://schemas.microsoft.com/office/drawing/2014/main" id="{92CCE3D3-FA72-638F-4CB5-F97A37B98649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3675" y="8610600"/>
              <a:ext cx="266700" cy="266700"/>
              <a:chOff x="7553325" y="7058025"/>
              <a:chExt cx="266700" cy="266700"/>
            </a:xfrm>
          </xdr:grpSpPr>
          <xdr:sp macro="" textlink="">
            <xdr:nvSpPr>
              <xdr:cNvPr id="45" name="Oval 87">
                <a:extLst>
                  <a:ext uri="{FF2B5EF4-FFF2-40B4-BE49-F238E27FC236}">
                    <a16:creationId xmlns:a16="http://schemas.microsoft.com/office/drawing/2014/main" id="{D0F43E74-0914-FE2C-D334-C0E2B1BCC9B4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553325" y="7058025"/>
                <a:ext cx="266700" cy="266700"/>
              </a:xfrm>
              <a:prstGeom prst="ellipse">
                <a:avLst/>
              </a:prstGeom>
              <a:grpFill/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46" name="Oval 88">
                <a:extLst>
                  <a:ext uri="{FF2B5EF4-FFF2-40B4-BE49-F238E27FC236}">
                    <a16:creationId xmlns:a16="http://schemas.microsoft.com/office/drawing/2014/main" id="{5411B2A2-37D8-CEB3-80E8-A36369B79EC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639050" y="7143750"/>
                <a:ext cx="95250" cy="95250"/>
              </a:xfrm>
              <a:prstGeom prst="ellipse">
                <a:avLst/>
              </a:prstGeom>
              <a:solidFill>
                <a:srgbClr val="000000"/>
              </a:solidFill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cxnSp macro="">
          <xdr:nvCxnSpPr>
            <xdr:cNvPr id="35" name="Straight Connector 100">
              <a:extLst>
                <a:ext uri="{FF2B5EF4-FFF2-40B4-BE49-F238E27FC236}">
                  <a16:creationId xmlns:a16="http://schemas.microsoft.com/office/drawing/2014/main" id="{F7AA370B-C43B-A456-0EEF-C10F4AB0D1EE}"/>
                </a:ext>
              </a:extLst>
            </xdr:cNvPr>
            <xdr:cNvCxnSpPr>
              <a:cxnSpLocks noChangeShapeType="1"/>
              <a:stCxn id="45" idx="2"/>
              <a:endCxn id="29" idx="2"/>
            </xdr:cNvCxnSpPr>
          </xdr:nvCxnSpPr>
          <xdr:spPr bwMode="auto">
            <a:xfrm rot="10800000" flipV="1">
              <a:off x="6400800" y="8743950"/>
              <a:ext cx="142875" cy="65722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6" name="Straight Connector 103">
              <a:extLst>
                <a:ext uri="{FF2B5EF4-FFF2-40B4-BE49-F238E27FC236}">
                  <a16:creationId xmlns:a16="http://schemas.microsoft.com/office/drawing/2014/main" id="{4D1D8AEA-6DC0-774A-A0C8-E54253522058}"/>
                </a:ext>
              </a:extLst>
            </xdr:cNvPr>
            <xdr:cNvCxnSpPr>
              <a:cxnSpLocks noChangeShapeType="1"/>
              <a:stCxn id="45" idx="5"/>
              <a:endCxn id="29" idx="6"/>
            </xdr:cNvCxnSpPr>
          </xdr:nvCxnSpPr>
          <xdr:spPr bwMode="auto">
            <a:xfrm rot="5400000">
              <a:off x="6400800" y="9029700"/>
              <a:ext cx="561975" cy="18097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7" name="Straight Connector 88">
              <a:extLst>
                <a:ext uri="{FF2B5EF4-FFF2-40B4-BE49-F238E27FC236}">
                  <a16:creationId xmlns:a16="http://schemas.microsoft.com/office/drawing/2014/main" id="{8CE93F19-7347-C83C-C524-C7F5C8B90182}"/>
                </a:ext>
              </a:extLst>
            </xdr:cNvPr>
            <xdr:cNvCxnSpPr>
              <a:cxnSpLocks noChangeShapeType="1"/>
              <a:stCxn id="33" idx="6"/>
              <a:endCxn id="45" idx="5"/>
            </xdr:cNvCxnSpPr>
          </xdr:nvCxnSpPr>
          <xdr:spPr bwMode="auto">
            <a:xfrm flipH="1">
              <a:off x="6772275" y="874395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8" name="Straight Connector 95">
              <a:extLst>
                <a:ext uri="{FF2B5EF4-FFF2-40B4-BE49-F238E27FC236}">
                  <a16:creationId xmlns:a16="http://schemas.microsoft.com/office/drawing/2014/main" id="{4822FFDA-07C1-0AB5-6A76-0ABADEEE2BFD}"/>
                </a:ext>
              </a:extLst>
            </xdr:cNvPr>
            <xdr:cNvCxnSpPr>
              <a:cxnSpLocks noChangeShapeType="1"/>
              <a:stCxn id="33" idx="0"/>
              <a:endCxn id="45" idx="7"/>
            </xdr:cNvCxnSpPr>
          </xdr:nvCxnSpPr>
          <xdr:spPr bwMode="auto">
            <a:xfrm rot="16200000" flipH="1">
              <a:off x="6643687" y="8520113"/>
              <a:ext cx="161925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9" name="Straight Connector 98">
              <a:extLst>
                <a:ext uri="{FF2B5EF4-FFF2-40B4-BE49-F238E27FC236}">
                  <a16:creationId xmlns:a16="http://schemas.microsoft.com/office/drawing/2014/main" id="{416BA79E-1EDC-BA0C-2435-1681B4ED5EFF}"/>
                </a:ext>
              </a:extLst>
            </xdr:cNvPr>
            <xdr:cNvCxnSpPr>
              <a:cxnSpLocks noChangeShapeType="1"/>
              <a:stCxn id="33" idx="2"/>
              <a:endCxn id="45" idx="1"/>
            </xdr:cNvCxnSpPr>
          </xdr:nvCxnSpPr>
          <xdr:spPr bwMode="auto">
            <a:xfrm rot="10800000" flipH="1">
              <a:off x="6391275" y="864870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0" name="Straight Connector 101">
              <a:extLst>
                <a:ext uri="{FF2B5EF4-FFF2-40B4-BE49-F238E27FC236}">
                  <a16:creationId xmlns:a16="http://schemas.microsoft.com/office/drawing/2014/main" id="{A6EBC8A6-99EC-3134-DB8A-844B58BB5FF3}"/>
                </a:ext>
              </a:extLst>
            </xdr:cNvPr>
            <xdr:cNvCxnSpPr>
              <a:cxnSpLocks noChangeShapeType="1"/>
              <a:stCxn id="33" idx="4"/>
              <a:endCxn id="45" idx="3"/>
            </xdr:cNvCxnSpPr>
          </xdr:nvCxnSpPr>
          <xdr:spPr bwMode="auto">
            <a:xfrm rot="5400000" flipH="1">
              <a:off x="6553200" y="8867775"/>
              <a:ext cx="1524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1" name="Straight Connector 105">
              <a:extLst>
                <a:ext uri="{FF2B5EF4-FFF2-40B4-BE49-F238E27FC236}">
                  <a16:creationId xmlns:a16="http://schemas.microsoft.com/office/drawing/2014/main" id="{7D3D3A7F-BCC5-FE6F-ECDC-B5F183E9A680}"/>
                </a:ext>
              </a:extLst>
            </xdr:cNvPr>
            <xdr:cNvCxnSpPr>
              <a:cxnSpLocks noChangeShapeType="1"/>
              <a:stCxn id="33" idx="7"/>
              <a:endCxn id="45" idx="6"/>
            </xdr:cNvCxnSpPr>
          </xdr:nvCxnSpPr>
          <xdr:spPr bwMode="auto">
            <a:xfrm rot="-5400000" flipH="1" flipV="1">
              <a:off x="6753225" y="8620125"/>
              <a:ext cx="180975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2" name="Straight Connector 108">
              <a:extLst>
                <a:ext uri="{FF2B5EF4-FFF2-40B4-BE49-F238E27FC236}">
                  <a16:creationId xmlns:a16="http://schemas.microsoft.com/office/drawing/2014/main" id="{685DD08D-B5F4-AAEC-59B8-619FB6D1DE7F}"/>
                </a:ext>
              </a:extLst>
            </xdr:cNvPr>
            <xdr:cNvCxnSpPr>
              <a:cxnSpLocks noChangeShapeType="1"/>
              <a:stCxn id="33" idx="1"/>
              <a:endCxn id="45" idx="0"/>
            </xdr:cNvCxnSpPr>
          </xdr:nvCxnSpPr>
          <xdr:spPr bwMode="auto">
            <a:xfrm rot="16200000" flipH="1">
              <a:off x="6553200" y="8486775"/>
              <a:ext cx="47625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3" name="Straight Connector 111">
              <a:extLst>
                <a:ext uri="{FF2B5EF4-FFF2-40B4-BE49-F238E27FC236}">
                  <a16:creationId xmlns:a16="http://schemas.microsoft.com/office/drawing/2014/main" id="{D8473789-4A36-5651-E107-2E980A0CF9A3}"/>
                </a:ext>
              </a:extLst>
            </xdr:cNvPr>
            <xdr:cNvCxnSpPr>
              <a:cxnSpLocks noChangeShapeType="1"/>
              <a:stCxn id="33" idx="3"/>
              <a:endCxn id="45" idx="2"/>
            </xdr:cNvCxnSpPr>
          </xdr:nvCxnSpPr>
          <xdr:spPr bwMode="auto">
            <a:xfrm rot="5400000" flipH="1" flipV="1">
              <a:off x="6424613" y="8796337"/>
              <a:ext cx="171450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4" name="Straight Connector 114">
              <a:extLst>
                <a:ext uri="{FF2B5EF4-FFF2-40B4-BE49-F238E27FC236}">
                  <a16:creationId xmlns:a16="http://schemas.microsoft.com/office/drawing/2014/main" id="{F12943DA-33EC-A48A-0F7B-DC8F5334D84D}"/>
                </a:ext>
              </a:extLst>
            </xdr:cNvPr>
            <xdr:cNvCxnSpPr>
              <a:cxnSpLocks noChangeShapeType="1"/>
              <a:stCxn id="33" idx="5"/>
              <a:endCxn id="45" idx="4"/>
            </xdr:cNvCxnSpPr>
          </xdr:nvCxnSpPr>
          <xdr:spPr bwMode="auto">
            <a:xfrm rot="5400000" flipH="1">
              <a:off x="6757988" y="8796337"/>
              <a:ext cx="38100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4" name="Group 126">
            <a:extLst>
              <a:ext uri="{FF2B5EF4-FFF2-40B4-BE49-F238E27FC236}">
                <a16:creationId xmlns:a16="http://schemas.microsoft.com/office/drawing/2014/main" id="{299A3ADF-1B25-DAEF-3D5C-6281387B1EF0}"/>
              </a:ext>
            </a:extLst>
          </xdr:cNvPr>
          <xdr:cNvGrpSpPr>
            <a:grpSpLocks/>
          </xdr:cNvGrpSpPr>
        </xdr:nvGrpSpPr>
        <xdr:grpSpPr bwMode="auto">
          <a:xfrm rot="10800000" flipH="1">
            <a:off x="12457467" y="7141465"/>
            <a:ext cx="868089" cy="753167"/>
            <a:chOff x="5924550" y="8229600"/>
            <a:chExt cx="1200150" cy="1266825"/>
          </a:xfrm>
        </xdr:grpSpPr>
        <xdr:grpSp>
          <xdr:nvGrpSpPr>
            <xdr:cNvPr id="11" name="Group 48">
              <a:extLst>
                <a:ext uri="{FF2B5EF4-FFF2-40B4-BE49-F238E27FC236}">
                  <a16:creationId xmlns:a16="http://schemas.microsoft.com/office/drawing/2014/main" id="{F6611AD7-B9D9-AEEE-530D-B546A4B0422B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4408" y="8229600"/>
              <a:ext cx="580292" cy="914038"/>
              <a:chOff x="1012" y="923"/>
              <a:chExt cx="61" cy="96"/>
            </a:xfrm>
            <a:solidFill>
              <a:schemeClr val="tx2">
                <a:lumMod val="40000"/>
                <a:lumOff val="60000"/>
              </a:schemeClr>
            </a:solidFill>
          </xdr:grpSpPr>
          <xdr:grpSp>
            <xdr:nvGrpSpPr>
              <xdr:cNvPr id="20" name="Group 49">
                <a:extLst>
                  <a:ext uri="{FF2B5EF4-FFF2-40B4-BE49-F238E27FC236}">
                    <a16:creationId xmlns:a16="http://schemas.microsoft.com/office/drawing/2014/main" id="{0FEB8784-3513-1E3C-5205-687BEDBC96BC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012" y="923"/>
                <a:ext cx="61" cy="96"/>
                <a:chOff x="1073" y="936"/>
                <a:chExt cx="61" cy="96"/>
              </a:xfrm>
              <a:grpFill/>
            </xdr:grpSpPr>
            <xdr:sp macro="" textlink="">
              <xdr:nvSpPr>
                <xdr:cNvPr id="26" name="Rectangle 50">
                  <a:extLst>
                    <a:ext uri="{FF2B5EF4-FFF2-40B4-BE49-F238E27FC236}">
                      <a16:creationId xmlns:a16="http://schemas.microsoft.com/office/drawing/2014/main" id="{DD413B63-17D5-0FB7-BA57-652290ADCE96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1090" y="936"/>
                  <a:ext cx="44" cy="96"/>
                </a:xfrm>
                <a:prstGeom prst="rect">
                  <a:avLst/>
                </a:prstGeom>
                <a:grpFill/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  <xdr:sp macro="" textlink="">
              <xdr:nvSpPr>
                <xdr:cNvPr id="27" name="AutoShape 51">
                  <a:extLst>
                    <a:ext uri="{FF2B5EF4-FFF2-40B4-BE49-F238E27FC236}">
                      <a16:creationId xmlns:a16="http://schemas.microsoft.com/office/drawing/2014/main" id="{91B32B70-FDBA-AC41-7085-258452B227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3" y="936"/>
                  <a:ext cx="17" cy="96"/>
                </a:xfrm>
                <a:prstGeom prst="leftBracket">
                  <a:avLst>
                    <a:gd name="adj" fmla="val 47059"/>
                  </a:avLst>
                </a:prstGeom>
                <a:grp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21" name="Line 52">
                <a:extLst>
                  <a:ext uri="{FF2B5EF4-FFF2-40B4-BE49-F238E27FC236}">
                    <a16:creationId xmlns:a16="http://schemas.microsoft.com/office/drawing/2014/main" id="{8F5F8B58-59BC-7181-CF65-2728458E6391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36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2" name="Line 53">
                <a:extLst>
                  <a:ext uri="{FF2B5EF4-FFF2-40B4-BE49-F238E27FC236}">
                    <a16:creationId xmlns:a16="http://schemas.microsoft.com/office/drawing/2014/main" id="{C9830ED2-736C-7D18-4049-42C9A96BCED1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55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3" name="Line 54">
                <a:extLst>
                  <a:ext uri="{FF2B5EF4-FFF2-40B4-BE49-F238E27FC236}">
                    <a16:creationId xmlns:a16="http://schemas.microsoft.com/office/drawing/2014/main" id="{E890462D-A39F-08E0-9C9E-1444B4B6D949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72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4" name="Line 55">
                <a:extLst>
                  <a:ext uri="{FF2B5EF4-FFF2-40B4-BE49-F238E27FC236}">
                    <a16:creationId xmlns:a16="http://schemas.microsoft.com/office/drawing/2014/main" id="{B49E1DAD-3513-C01D-6F84-45E9C916E73F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89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5" name="Line 56">
                <a:extLst>
                  <a:ext uri="{FF2B5EF4-FFF2-40B4-BE49-F238E27FC236}">
                    <a16:creationId xmlns:a16="http://schemas.microsoft.com/office/drawing/2014/main" id="{72F75AA5-A25D-E923-7CC8-D17D530A2BD5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1004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  <xdr:sp macro="" textlink="">
          <xdr:nvSpPr>
            <xdr:cNvPr id="12" name="Rounded Rectangle 128">
              <a:extLst>
                <a:ext uri="{FF2B5EF4-FFF2-40B4-BE49-F238E27FC236}">
                  <a16:creationId xmlns:a16="http://schemas.microsoft.com/office/drawing/2014/main" id="{0AD84B89-B9E3-13CE-F1F1-44414A4C625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24550" y="9124950"/>
              <a:ext cx="352425" cy="342900"/>
            </a:xfrm>
            <a:prstGeom prst="roundRect">
              <a:avLst>
                <a:gd name="adj" fmla="val 16667"/>
              </a:avLst>
            </a:prstGeom>
            <a:solidFill>
              <a:srgbClr val="FFFF99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13" name="Group 89">
              <a:extLst>
                <a:ext uri="{FF2B5EF4-FFF2-40B4-BE49-F238E27FC236}">
                  <a16:creationId xmlns:a16="http://schemas.microsoft.com/office/drawing/2014/main" id="{7EF7466C-17A1-BCA0-397B-947639235633}"/>
                </a:ext>
              </a:extLst>
            </xdr:cNvPr>
            <xdr:cNvGrpSpPr/>
          </xdr:nvGrpSpPr>
          <xdr:grpSpPr>
            <a:xfrm>
              <a:off x="6254262" y="9063459"/>
              <a:ext cx="171450" cy="432966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8" name="Rectangle 17">
                <a:extLst>
                  <a:ext uri="{FF2B5EF4-FFF2-40B4-BE49-F238E27FC236}">
                    <a16:creationId xmlns:a16="http://schemas.microsoft.com/office/drawing/2014/main" id="{86A88BEC-C7CF-F829-8495-5865BFC5B1C1}"/>
                  </a:ext>
                </a:extLst>
              </xdr:cNvPr>
              <xdr:cNvSpPr/>
            </xdr:nvSpPr>
            <xdr:spPr bwMode="auto">
              <a:xfrm>
                <a:off x="8991600" y="9137650"/>
                <a:ext cx="99646" cy="7937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9" name="Rectangle 18">
                <a:extLst>
                  <a:ext uri="{FF2B5EF4-FFF2-40B4-BE49-F238E27FC236}">
                    <a16:creationId xmlns:a16="http://schemas.microsoft.com/office/drawing/2014/main" id="{AFBD45A6-3383-CDCE-1BC4-D61AFC761486}"/>
                  </a:ext>
                </a:extLst>
              </xdr:cNvPr>
              <xdr:cNvSpPr/>
            </xdr:nvSpPr>
            <xdr:spPr bwMode="auto">
              <a:xfrm>
                <a:off x="9091246" y="8963025"/>
                <a:ext cx="62279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grpSp>
          <xdr:nvGrpSpPr>
            <xdr:cNvPr id="14" name="Group 90">
              <a:extLst>
                <a:ext uri="{FF2B5EF4-FFF2-40B4-BE49-F238E27FC236}">
                  <a16:creationId xmlns:a16="http://schemas.microsoft.com/office/drawing/2014/main" id="{C7B818DF-56AC-AF4D-AB4F-8FA1E86BA2D1}"/>
                </a:ext>
              </a:extLst>
            </xdr:cNvPr>
            <xdr:cNvGrpSpPr/>
          </xdr:nvGrpSpPr>
          <xdr:grpSpPr>
            <a:xfrm flipH="1">
              <a:off x="6359769" y="8502208"/>
              <a:ext cx="184638" cy="416930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EB6A1962-9E0E-48F4-5C0B-7233ED1703D6}"/>
                  </a:ext>
                </a:extLst>
              </xdr:cNvPr>
              <xdr:cNvSpPr/>
            </xdr:nvSpPr>
            <xdr:spPr bwMode="auto">
              <a:xfrm>
                <a:off x="8991599" y="9127881"/>
                <a:ext cx="104095" cy="82428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7" name="Rectangle 16">
                <a:extLst>
                  <a:ext uri="{FF2B5EF4-FFF2-40B4-BE49-F238E27FC236}">
                    <a16:creationId xmlns:a16="http://schemas.microsoft.com/office/drawing/2014/main" id="{B6CA50F9-4FE2-65DB-59C5-3109FD1503B1}"/>
                  </a:ext>
                </a:extLst>
              </xdr:cNvPr>
              <xdr:cNvSpPr/>
            </xdr:nvSpPr>
            <xdr:spPr bwMode="auto">
              <a:xfrm>
                <a:off x="9095693" y="8963025"/>
                <a:ext cx="57830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cxnSp macro="">
          <xdr:nvCxnSpPr>
            <xdr:cNvPr id="15" name="Straight Connector 131">
              <a:extLst>
                <a:ext uri="{FF2B5EF4-FFF2-40B4-BE49-F238E27FC236}">
                  <a16:creationId xmlns:a16="http://schemas.microsoft.com/office/drawing/2014/main" id="{7D1852AD-6D06-6CDA-C073-102781E20280}"/>
                </a:ext>
              </a:extLst>
            </xdr:cNvPr>
            <xdr:cNvCxnSpPr>
              <a:cxnSpLocks noChangeShapeType="1"/>
              <a:stCxn id="17" idx="0"/>
              <a:endCxn id="19" idx="2"/>
            </xdr:cNvCxnSpPr>
          </xdr:nvCxnSpPr>
          <xdr:spPr bwMode="auto">
            <a:xfrm rot="-5400000" flipH="1" flipV="1">
              <a:off x="5892893" y="8994681"/>
              <a:ext cx="1000125" cy="3361"/>
            </a:xfrm>
            <a:prstGeom prst="line">
              <a:avLst/>
            </a:prstGeom>
            <a:noFill/>
            <a:ln w="31750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5" name="Straight Connector 153">
            <a:extLst>
              <a:ext uri="{FF2B5EF4-FFF2-40B4-BE49-F238E27FC236}">
                <a16:creationId xmlns:a16="http://schemas.microsoft.com/office/drawing/2014/main" id="{797AD5B8-B7A2-E9BC-CCA6-64B5F781646B}"/>
              </a:ext>
            </a:extLst>
          </xdr:cNvPr>
          <xdr:cNvCxnSpPr>
            <a:cxnSpLocks noChangeShapeType="1"/>
            <a:stCxn id="19" idx="2"/>
            <a:endCxn id="46" idx="0"/>
          </xdr:cNvCxnSpPr>
        </xdr:nvCxnSpPr>
        <xdr:spPr bwMode="auto">
          <a:xfrm>
            <a:off x="12796613" y="7141465"/>
            <a:ext cx="8381" cy="1655840"/>
          </a:xfrm>
          <a:prstGeom prst="line">
            <a:avLst/>
          </a:prstGeom>
          <a:noFill/>
          <a:ln w="9525" algn="ctr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" name="Curved Left Arrow 6">
            <a:extLst>
              <a:ext uri="{FF2B5EF4-FFF2-40B4-BE49-F238E27FC236}">
                <a16:creationId xmlns:a16="http://schemas.microsoft.com/office/drawing/2014/main" id="{D313CB27-42FB-1972-3875-08B4044E1AFC}"/>
              </a:ext>
            </a:extLst>
          </xdr:cNvPr>
          <xdr:cNvSpPr/>
        </xdr:nvSpPr>
        <xdr:spPr bwMode="auto">
          <a:xfrm flipV="1">
            <a:off x="12993414" y="8438125"/>
            <a:ext cx="256190" cy="727007"/>
          </a:xfrm>
          <a:prstGeom prst="curved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Left Arrow 7">
            <a:extLst>
              <a:ext uri="{FF2B5EF4-FFF2-40B4-BE49-F238E27FC236}">
                <a16:creationId xmlns:a16="http://schemas.microsoft.com/office/drawing/2014/main" id="{F7335AB7-D79F-E3CE-87EF-3368C6825706}"/>
              </a:ext>
            </a:extLst>
          </xdr:cNvPr>
          <xdr:cNvSpPr/>
        </xdr:nvSpPr>
        <xdr:spPr bwMode="auto">
          <a:xfrm>
            <a:off x="13367845" y="8785069"/>
            <a:ext cx="307048" cy="113573"/>
          </a:xfrm>
          <a:prstGeom prst="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pic>
        <xdr:nvPicPr>
          <xdr:cNvPr id="8" name="Picture 7" descr="C:\Users\Joseph Campos\AppData\Local\Microsoft\Windows\Temporary Internet Files\Content.IE5\KOY32B7X\eye-side[1].png">
            <a:extLst>
              <a:ext uri="{FF2B5EF4-FFF2-40B4-BE49-F238E27FC236}">
                <a16:creationId xmlns:a16="http://schemas.microsoft.com/office/drawing/2014/main" id="{636E69F6-FF62-2D9C-4843-8FA43C0982B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947199" y="7370567"/>
            <a:ext cx="328882" cy="537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1EF29D71-5928-3B45-598A-837BE6881F01}"/>
              </a:ext>
            </a:extLst>
          </xdr:cNvPr>
          <xdr:cNvSpPr txBox="1"/>
        </xdr:nvSpPr>
        <xdr:spPr>
          <a:xfrm>
            <a:off x="11189641" y="7498379"/>
            <a:ext cx="895600" cy="3017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LOOKING</a:t>
            </a:r>
          </a:p>
          <a:p>
            <a:endParaRPr lang="en-US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E99C3C51-CD61-B3D0-B8F0-99E596184459}"/>
              </a:ext>
            </a:extLst>
          </xdr:cNvPr>
          <xdr:cNvSpPr txBox="1"/>
        </xdr:nvSpPr>
        <xdr:spPr>
          <a:xfrm>
            <a:off x="13705489" y="8729405"/>
            <a:ext cx="582598" cy="2295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CCW</a:t>
            </a:r>
          </a:p>
          <a:p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47" name="logo">
          <a:extLst>
            <a:ext uri="{FF2B5EF4-FFF2-40B4-BE49-F238E27FC236}">
              <a16:creationId xmlns:a16="http://schemas.microsoft.com/office/drawing/2014/main" id="{1327307A-B4C8-4AE4-AB74-6F24651E4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673386B0-A6EA-4002-B7A4-B34088A54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5625BE34-8B65-47F2-8B98-17E7E5A04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48157343-099B-4299-A21B-51539CB60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64</xdr:col>
      <xdr:colOff>129540</xdr:colOff>
      <xdr:row>27</xdr:row>
      <xdr:rowOff>22860</xdr:rowOff>
    </xdr:from>
    <xdr:to>
      <xdr:col>78</xdr:col>
      <xdr:colOff>28086</xdr:colOff>
      <xdr:row>33</xdr:row>
      <xdr:rowOff>4219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785E3-1F9E-4A40-98B1-C60C49E0D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1940" y="4175760"/>
          <a:ext cx="2432196" cy="9052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25323</xdr:colOff>
      <xdr:row>16</xdr:row>
      <xdr:rowOff>113489</xdr:rowOff>
    </xdr:from>
    <xdr:to>
      <xdr:col>46</xdr:col>
      <xdr:colOff>158808</xdr:colOff>
      <xdr:row>30</xdr:row>
      <xdr:rowOff>7723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E3A8458-6BD2-4623-B5FB-F593310DAC0B}"/>
            </a:ext>
          </a:extLst>
        </xdr:cNvPr>
        <xdr:cNvGrpSpPr/>
      </xdr:nvGrpSpPr>
      <xdr:grpSpPr>
        <a:xfrm>
          <a:off x="5997498" y="2551889"/>
          <a:ext cx="2486160" cy="2027834"/>
          <a:chOff x="6060363" y="2579321"/>
          <a:chExt cx="2510925" cy="2046122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DE80251D-0097-A3D7-84B9-3C312F9D8F81}"/>
              </a:ext>
            </a:extLst>
          </xdr:cNvPr>
          <xdr:cNvSpPr/>
        </xdr:nvSpPr>
        <xdr:spPr>
          <a:xfrm>
            <a:off x="6253201" y="2806052"/>
            <a:ext cx="1744456" cy="1644816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E68A9AB-5CA0-12A8-379A-B41A42C6D60C}"/>
              </a:ext>
            </a:extLst>
          </xdr:cNvPr>
          <xdr:cNvCxnSpPr>
            <a:stCxn id="3" idx="2"/>
            <a:endCxn id="3" idx="6"/>
          </xdr:cNvCxnSpPr>
        </xdr:nvCxnSpPr>
        <xdr:spPr>
          <a:xfrm>
            <a:off x="6253201" y="3623888"/>
            <a:ext cx="174445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7EC92903-9A7C-A637-8690-D322A08DD3DA}"/>
              </a:ext>
            </a:extLst>
          </xdr:cNvPr>
          <xdr:cNvCxnSpPr/>
        </xdr:nvCxnSpPr>
        <xdr:spPr>
          <a:xfrm>
            <a:off x="7121671" y="2806052"/>
            <a:ext cx="0" cy="16448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D5C942FF-2AA3-E72A-F605-356B9D0A2AC3}"/>
              </a:ext>
            </a:extLst>
          </xdr:cNvPr>
          <xdr:cNvCxnSpPr/>
        </xdr:nvCxnSpPr>
        <xdr:spPr>
          <a:xfrm>
            <a:off x="6060363" y="3623888"/>
            <a:ext cx="192838" cy="1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B3D7EBB8-E879-1E93-D55C-3B128813F740}"/>
              </a:ext>
            </a:extLst>
          </xdr:cNvPr>
          <xdr:cNvCxnSpPr/>
        </xdr:nvCxnSpPr>
        <xdr:spPr>
          <a:xfrm flipV="1">
            <a:off x="7116102" y="4455796"/>
            <a:ext cx="0" cy="169647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5D17047D-B90D-CAD9-0F1D-DE0544FC73C2}"/>
              </a:ext>
            </a:extLst>
          </xdr:cNvPr>
          <xdr:cNvSpPr txBox="1"/>
        </xdr:nvSpPr>
        <xdr:spPr>
          <a:xfrm>
            <a:off x="8006182" y="3527184"/>
            <a:ext cx="565106" cy="20347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X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AXIS</a:t>
            </a:r>
          </a:p>
          <a:p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4C45147-E73B-ACBE-BB57-C376FA5AEF85}"/>
              </a:ext>
            </a:extLst>
          </xdr:cNvPr>
          <xdr:cNvSpPr txBox="1"/>
        </xdr:nvSpPr>
        <xdr:spPr>
          <a:xfrm>
            <a:off x="6848456" y="2579321"/>
            <a:ext cx="568908" cy="2126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Y AXIS</a:t>
            </a: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10" name="logo">
          <a:extLst>
            <a:ext uri="{FF2B5EF4-FFF2-40B4-BE49-F238E27FC236}">
              <a16:creationId xmlns:a16="http://schemas.microsoft.com/office/drawing/2014/main" id="{922956C6-6ECA-416F-9B2A-91DEAB6E6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49</xdr:col>
      <xdr:colOff>7620</xdr:colOff>
      <xdr:row>25</xdr:row>
      <xdr:rowOff>91440</xdr:rowOff>
    </xdr:from>
    <xdr:to>
      <xdr:col>62</xdr:col>
      <xdr:colOff>89046</xdr:colOff>
      <xdr:row>31</xdr:row>
      <xdr:rowOff>72799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EAAD033-E7DE-4A74-B3AB-B1D78BE21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5395" y="3901440"/>
          <a:ext cx="2434101" cy="8957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ampos/report-builder-branches/report-builder/Copy%20of%20Report%20Builder_V7.12.6%20-%20PreTAB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10">
          <cell r="C10" t="str">
            <v>EHC - Tallahassee Reno. &amp; Add.</v>
          </cell>
        </row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8</v>
          </cell>
        </row>
        <row r="74">
          <cell r="D74" t="str">
            <v>RTU</v>
          </cell>
        </row>
        <row r="77">
          <cell r="D77">
            <v>1</v>
          </cell>
          <cell r="AF77">
            <v>12</v>
          </cell>
          <cell r="AG77">
            <v>12</v>
          </cell>
        </row>
        <row r="87">
          <cell r="D87" t="str">
            <v>RTU-ATU</v>
          </cell>
        </row>
        <row r="90">
          <cell r="D90">
            <v>1</v>
          </cell>
          <cell r="O90">
            <v>390</v>
          </cell>
          <cell r="AI90">
            <v>2</v>
          </cell>
        </row>
        <row r="121">
          <cell r="D121" t="str">
            <v>RTU-Outlet</v>
          </cell>
        </row>
        <row r="124">
          <cell r="D124">
            <v>1</v>
          </cell>
        </row>
        <row r="176">
          <cell r="D176" t="str">
            <v>RTU-ATU-Outlet</v>
          </cell>
        </row>
        <row r="179">
          <cell r="D179">
            <v>1</v>
          </cell>
          <cell r="J179">
            <v>300</v>
          </cell>
        </row>
        <row r="236">
          <cell r="D236" t="str">
            <v>RTU-Ducted Return - Inlet</v>
          </cell>
        </row>
        <row r="239">
          <cell r="D239">
            <v>1</v>
          </cell>
          <cell r="J239">
            <v>200</v>
          </cell>
        </row>
        <row r="324">
          <cell r="C324">
            <v>3</v>
          </cell>
        </row>
        <row r="326">
          <cell r="D326" t="str">
            <v>FCU</v>
          </cell>
        </row>
        <row r="329">
          <cell r="D329">
            <v>1</v>
          </cell>
          <cell r="AC329">
            <v>1</v>
          </cell>
          <cell r="AD329">
            <v>1</v>
          </cell>
        </row>
        <row r="334">
          <cell r="D334" t="str">
            <v>FCU-Outlet</v>
          </cell>
        </row>
        <row r="337">
          <cell r="D337">
            <v>1</v>
          </cell>
          <cell r="J337">
            <v>706</v>
          </cell>
        </row>
        <row r="342">
          <cell r="D342" t="str">
            <v>FCU-Ducted Return - Inlet</v>
          </cell>
        </row>
        <row r="347">
          <cell r="C347">
            <v>0</v>
          </cell>
        </row>
        <row r="349">
          <cell r="D349" t="str">
            <v>A/C</v>
          </cell>
        </row>
        <row r="355">
          <cell r="D355" t="str">
            <v>A/C-Outlet</v>
          </cell>
        </row>
        <row r="361">
          <cell r="D361" t="str">
            <v>A/C-Ducted Return - Inlet</v>
          </cell>
        </row>
        <row r="366">
          <cell r="C366">
            <v>0</v>
          </cell>
        </row>
        <row r="368">
          <cell r="D368" t="str">
            <v>CRAC</v>
          </cell>
        </row>
        <row r="374">
          <cell r="D374" t="str">
            <v>CRAC-Outlet</v>
          </cell>
        </row>
        <row r="380">
          <cell r="D380" t="str">
            <v>CRAC-Ducted Return - Inlet</v>
          </cell>
        </row>
        <row r="385">
          <cell r="C385">
            <v>0</v>
          </cell>
        </row>
        <row r="387">
          <cell r="D387" t="str">
            <v>ERV</v>
          </cell>
        </row>
        <row r="394">
          <cell r="D394" t="str">
            <v>ERV-ATU</v>
          </cell>
        </row>
        <row r="400">
          <cell r="D400" t="str">
            <v>ERV-Outlet</v>
          </cell>
        </row>
        <row r="406">
          <cell r="D406" t="str">
            <v>ERV-ATU-Outlet</v>
          </cell>
        </row>
        <row r="412">
          <cell r="D412" t="str">
            <v>ERV-Ducted Return - Inlet</v>
          </cell>
        </row>
        <row r="417">
          <cell r="C417">
            <v>15</v>
          </cell>
        </row>
        <row r="419">
          <cell r="D419" t="str">
            <v>FAN</v>
          </cell>
        </row>
        <row r="422">
          <cell r="D422">
            <v>1</v>
          </cell>
          <cell r="T422">
            <v>5</v>
          </cell>
        </row>
        <row r="439">
          <cell r="D439" t="str">
            <v>FAN-Inlet</v>
          </cell>
        </row>
        <row r="442">
          <cell r="D442">
            <v>1</v>
          </cell>
          <cell r="J442">
            <v>75</v>
          </cell>
        </row>
        <row r="528">
          <cell r="C528">
            <v>5</v>
          </cell>
        </row>
        <row r="530">
          <cell r="D530" t="str">
            <v>UH</v>
          </cell>
        </row>
        <row r="533">
          <cell r="D533">
            <v>1</v>
          </cell>
        </row>
        <row r="539">
          <cell r="C539">
            <v>0</v>
          </cell>
        </row>
        <row r="541">
          <cell r="D541" t="str">
            <v>CHILLER</v>
          </cell>
        </row>
        <row r="546">
          <cell r="C546">
            <v>0</v>
          </cell>
        </row>
        <row r="548">
          <cell r="D548" t="str">
            <v>CHWP</v>
          </cell>
        </row>
        <row r="553">
          <cell r="C553">
            <v>0</v>
          </cell>
        </row>
        <row r="555">
          <cell r="D555" t="str">
            <v>CWP</v>
          </cell>
        </row>
        <row r="560">
          <cell r="C560">
            <v>0</v>
          </cell>
        </row>
        <row r="562">
          <cell r="D562" t="str">
            <v>HWP</v>
          </cell>
        </row>
        <row r="567">
          <cell r="C567">
            <v>0</v>
          </cell>
        </row>
        <row r="569">
          <cell r="D569" t="str">
            <v>CT</v>
          </cell>
        </row>
        <row r="575">
          <cell r="C575">
            <v>0</v>
          </cell>
        </row>
        <row r="577">
          <cell r="D577" t="str">
            <v>BOILER</v>
          </cell>
        </row>
        <row r="584">
          <cell r="D584" t="str">
            <v>CHW COIL SUMMARY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712B-F3F8-45FC-A178-BE14E56F3B84}">
  <sheetPr codeName="Sheet7">
    <pageSetUpPr fitToPage="1"/>
  </sheetPr>
  <dimension ref="A1:ER62"/>
  <sheetViews>
    <sheetView tabSelected="1" topLeftCell="A13" zoomScaleNormal="100" workbookViewId="0">
      <selection activeCell="A53" sqref="A53:P53"/>
    </sheetView>
  </sheetViews>
  <sheetFormatPr defaultColWidth="0" defaultRowHeight="12" customHeight="1" zeroHeight="1" x14ac:dyDescent="0.2"/>
  <cols>
    <col min="1" max="89" width="2.7109375" style="3" customWidth="1"/>
    <col min="90" max="123" width="2.7109375" style="3" hidden="1" customWidth="1"/>
    <col min="124" max="124" width="9.140625" style="3" hidden="1" customWidth="1"/>
    <col min="125" max="148" width="2.7109375" style="3" hidden="1" customWidth="1"/>
    <col min="149" max="16384" width="9.140625" style="3" hidden="1"/>
  </cols>
  <sheetData>
    <row r="1" spans="1:89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 t="s">
        <v>0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</row>
    <row r="2" spans="1:89" ht="12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4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</row>
    <row r="3" spans="1:89" ht="12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</row>
    <row r="4" spans="1:89" ht="12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</row>
    <row r="5" spans="1:89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6" t="s">
        <v>1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</row>
    <row r="6" spans="1:89" ht="12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</row>
    <row r="7" spans="1:89" ht="12" customHeight="1" x14ac:dyDescent="0.2">
      <c r="A7" s="7" t="s">
        <v>2</v>
      </c>
      <c r="B7" s="7"/>
      <c r="C7" s="7"/>
      <c r="D7" s="7"/>
      <c r="E7" s="7"/>
      <c r="F7" s="8" t="s">
        <v>104</v>
      </c>
      <c r="G7" s="8"/>
      <c r="H7" s="8"/>
      <c r="I7" s="8"/>
      <c r="J7" s="8"/>
      <c r="K7" s="8"/>
      <c r="L7" s="8"/>
      <c r="M7" s="8"/>
      <c r="N7" s="8"/>
      <c r="O7" s="8"/>
      <c r="P7" s="8"/>
      <c r="Q7" s="1"/>
      <c r="R7" s="1"/>
      <c r="S7" s="1"/>
      <c r="T7" s="7" t="s">
        <v>3</v>
      </c>
      <c r="U7" s="7"/>
      <c r="V7" s="7"/>
      <c r="W7" s="7"/>
      <c r="X7" s="7"/>
      <c r="Y7" s="9" t="s">
        <v>103</v>
      </c>
      <c r="Z7" s="9"/>
      <c r="AA7" s="9"/>
      <c r="AB7" s="9"/>
      <c r="AC7" s="9"/>
      <c r="AD7" s="9"/>
      <c r="AE7" s="9"/>
      <c r="AF7" s="9"/>
      <c r="AG7" s="9"/>
      <c r="AH7" s="9"/>
      <c r="AI7" s="9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</row>
    <row r="8" spans="1:89" ht="12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</row>
    <row r="9" spans="1:89" ht="12" customHeight="1" x14ac:dyDescent="0.2">
      <c r="A9" s="7" t="s">
        <v>4</v>
      </c>
      <c r="B9" s="7"/>
      <c r="C9" s="7"/>
      <c r="D9" s="7"/>
      <c r="E9" s="7"/>
      <c r="F9" s="9" t="s">
        <v>105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7" t="s">
        <v>5</v>
      </c>
      <c r="U9" s="7"/>
      <c r="V9" s="7"/>
      <c r="W9" s="7"/>
      <c r="X9" s="7"/>
      <c r="Y9" s="9" t="s">
        <v>106</v>
      </c>
      <c r="Z9" s="9"/>
      <c r="AA9" s="9"/>
      <c r="AB9" s="9"/>
      <c r="AC9" s="9"/>
      <c r="AD9" s="9"/>
      <c r="AE9" s="9"/>
      <c r="AF9" s="9"/>
      <c r="AG9" s="9"/>
      <c r="AH9" s="9"/>
      <c r="AI9" s="9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</row>
    <row r="10" spans="1:89" ht="12" customHeight="1" thickBo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</row>
    <row r="11" spans="1:89" ht="12" customHeight="1" thickBot="1" x14ac:dyDescent="0.25">
      <c r="A11" s="10" t="s">
        <v>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"/>
      <c r="R11" s="1"/>
      <c r="S11" s="10" t="s">
        <v>7</v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2"/>
      <c r="AJ11" s="5"/>
      <c r="AK11" s="13" t="s">
        <v>8</v>
      </c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</row>
    <row r="12" spans="1:89" ht="12.75" customHeight="1" thickTop="1" x14ac:dyDescent="0.2">
      <c r="A12" s="16" t="s">
        <v>9</v>
      </c>
      <c r="B12" s="17"/>
      <c r="C12" s="17"/>
      <c r="D12" s="17"/>
      <c r="E12" s="17"/>
      <c r="F12" s="18"/>
      <c r="G12" s="19" t="s">
        <v>107</v>
      </c>
      <c r="H12" s="19"/>
      <c r="I12" s="19"/>
      <c r="J12" s="19"/>
      <c r="K12" s="19"/>
      <c r="L12" s="19"/>
      <c r="M12" s="19"/>
      <c r="N12" s="19"/>
      <c r="O12" s="19"/>
      <c r="P12" s="20"/>
      <c r="Q12" s="1"/>
      <c r="R12" s="1"/>
      <c r="S12" s="21" t="s">
        <v>9</v>
      </c>
      <c r="T12" s="22"/>
      <c r="U12" s="22"/>
      <c r="V12" s="22"/>
      <c r="W12" s="22"/>
      <c r="X12" s="22"/>
      <c r="Y12" s="22"/>
      <c r="Z12" s="19"/>
      <c r="AA12" s="19"/>
      <c r="AB12" s="19"/>
      <c r="AC12" s="19"/>
      <c r="AD12" s="19"/>
      <c r="AE12" s="19"/>
      <c r="AF12" s="19"/>
      <c r="AG12" s="19"/>
      <c r="AH12" s="19"/>
      <c r="AI12" s="20"/>
      <c r="AJ12" s="5"/>
      <c r="AK12" s="23"/>
      <c r="AL12" s="24"/>
      <c r="AM12" s="25"/>
      <c r="AN12" s="26" t="s">
        <v>10</v>
      </c>
      <c r="AO12" s="26"/>
      <c r="AP12" s="26"/>
      <c r="AQ12" s="26" t="s">
        <v>11</v>
      </c>
      <c r="AR12" s="26"/>
      <c r="AS12" s="26"/>
      <c r="AT12" s="26"/>
      <c r="AU12" s="26"/>
      <c r="AV12" s="26"/>
      <c r="AW12" s="26"/>
      <c r="AX12" s="26"/>
      <c r="AY12" s="27"/>
      <c r="AZ12" s="26" t="s">
        <v>12</v>
      </c>
      <c r="BA12" s="26"/>
      <c r="BB12" s="26"/>
      <c r="BC12" s="26"/>
      <c r="BD12" s="26"/>
      <c r="BE12" s="26"/>
      <c r="BF12" s="26"/>
      <c r="BG12" s="26"/>
      <c r="BH12" s="27" t="s">
        <v>13</v>
      </c>
      <c r="BI12" s="28"/>
      <c r="BJ12" s="28"/>
      <c r="BK12" s="28"/>
      <c r="BL12" s="28"/>
      <c r="BM12" s="28"/>
      <c r="BN12" s="28"/>
      <c r="BO12" s="29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</row>
    <row r="13" spans="1:89" ht="12" customHeight="1" x14ac:dyDescent="0.2">
      <c r="A13" s="30" t="s">
        <v>14</v>
      </c>
      <c r="B13" s="31"/>
      <c r="C13" s="31"/>
      <c r="D13" s="31"/>
      <c r="E13" s="31"/>
      <c r="F13" s="32"/>
      <c r="G13" s="33" t="s">
        <v>108</v>
      </c>
      <c r="H13" s="33"/>
      <c r="I13" s="33"/>
      <c r="J13" s="33"/>
      <c r="K13" s="33"/>
      <c r="L13" s="33"/>
      <c r="M13" s="33"/>
      <c r="N13" s="33"/>
      <c r="O13" s="33"/>
      <c r="P13" s="34"/>
      <c r="Q13" s="1"/>
      <c r="R13" s="1"/>
      <c r="S13" s="35" t="s">
        <v>15</v>
      </c>
      <c r="T13" s="36"/>
      <c r="U13" s="36"/>
      <c r="V13" s="36"/>
      <c r="W13" s="36"/>
      <c r="X13" s="36"/>
      <c r="Y13" s="36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5"/>
      <c r="AK13" s="37" t="s">
        <v>16</v>
      </c>
      <c r="AL13" s="38"/>
      <c r="AM13" s="38"/>
      <c r="AN13" s="39"/>
      <c r="AO13" s="39"/>
      <c r="AP13" s="39"/>
      <c r="AQ13" s="40"/>
      <c r="AR13" s="40"/>
      <c r="AS13" s="40"/>
      <c r="AT13" s="41" t="s">
        <v>17</v>
      </c>
      <c r="AU13" s="41"/>
      <c r="AV13" s="41"/>
      <c r="AW13" s="41"/>
      <c r="AX13" s="41"/>
      <c r="AY13" s="42"/>
      <c r="AZ13" s="43" t="str">
        <f>IF(AN13="","",IF(100*(ABS(AN13-$AN$16)/$AN$16)&gt;10,"T1 Exceeds 10% by "&amp;ROUND(100*(ABS(AN13-$AN$16)/$AN$16)-10,1)&amp;"%",""))</f>
        <v/>
      </c>
      <c r="BA13" s="43"/>
      <c r="BB13" s="43"/>
      <c r="BC13" s="43"/>
      <c r="BD13" s="43"/>
      <c r="BE13" s="43"/>
      <c r="BF13" s="43"/>
      <c r="BG13" s="43"/>
      <c r="BH13" s="43" t="str">
        <f>IF(AQ13="","",IF(100*(ABS(AQ13-$AQ$16)/$AQ$16)&gt;2,"T1 Exceeds 2% by "&amp;ROUND(100*(ABS(AQ13-$AQ$16)/$AQ$16)-2,1)&amp;"%",""))</f>
        <v/>
      </c>
      <c r="BI13" s="43"/>
      <c r="BJ13" s="43"/>
      <c r="BK13" s="43"/>
      <c r="BL13" s="43"/>
      <c r="BM13" s="43"/>
      <c r="BN13" s="43"/>
      <c r="BO13" s="44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</row>
    <row r="14" spans="1:89" ht="12" customHeight="1" x14ac:dyDescent="0.2">
      <c r="A14" s="30" t="s">
        <v>18</v>
      </c>
      <c r="B14" s="31"/>
      <c r="C14" s="31"/>
      <c r="D14" s="31"/>
      <c r="E14" s="31"/>
      <c r="F14" s="32"/>
      <c r="G14" s="33" t="s">
        <v>109</v>
      </c>
      <c r="H14" s="33"/>
      <c r="I14" s="33"/>
      <c r="J14" s="33"/>
      <c r="K14" s="33"/>
      <c r="L14" s="33"/>
      <c r="M14" s="33"/>
      <c r="N14" s="33"/>
      <c r="O14" s="33"/>
      <c r="P14" s="34"/>
      <c r="Q14" s="1"/>
      <c r="R14" s="1"/>
      <c r="S14" s="30" t="s">
        <v>19</v>
      </c>
      <c r="T14" s="31"/>
      <c r="U14" s="31"/>
      <c r="V14" s="31"/>
      <c r="W14" s="31"/>
      <c r="X14" s="31"/>
      <c r="Y14" s="32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5"/>
      <c r="AK14" s="37" t="s">
        <v>20</v>
      </c>
      <c r="AL14" s="38"/>
      <c r="AM14" s="38"/>
      <c r="AN14" s="39"/>
      <c r="AO14" s="39"/>
      <c r="AP14" s="39"/>
      <c r="AQ14" s="40"/>
      <c r="AR14" s="40"/>
      <c r="AS14" s="40"/>
      <c r="AT14" s="40"/>
      <c r="AU14" s="40"/>
      <c r="AV14" s="40"/>
      <c r="AW14" s="40"/>
      <c r="AX14" s="40"/>
      <c r="AY14" s="47"/>
      <c r="AZ14" s="43" t="str">
        <f>IF(AN14="","",IF(100*(ABS(AN14-$AN$16)/$AN$16)&gt;10,"T2 Exceeds 10% by "&amp;ROUND(100*(ABS(AN14-$AN$16)/$AN$16)-10,1)&amp;"%",""))</f>
        <v/>
      </c>
      <c r="BA14" s="43"/>
      <c r="BB14" s="43"/>
      <c r="BC14" s="43"/>
      <c r="BD14" s="43"/>
      <c r="BE14" s="43"/>
      <c r="BF14" s="43"/>
      <c r="BG14" s="43"/>
      <c r="BH14" s="43" t="str">
        <f>IF(AQ14="","",IF(100*(ABS(AQ14-$AQ$16)/$AQ$16)&gt;2,"T2 Exceeds 2% by "&amp;ROUND(100*(ABS(AQ14-$AQ$16)/$AQ$16)-2,1)&amp;"%",""))</f>
        <v/>
      </c>
      <c r="BI14" s="43"/>
      <c r="BJ14" s="43"/>
      <c r="BK14" s="43"/>
      <c r="BL14" s="43"/>
      <c r="BM14" s="43"/>
      <c r="BN14" s="43"/>
      <c r="BO14" s="44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</row>
    <row r="15" spans="1:89" ht="12" customHeight="1" x14ac:dyDescent="0.2">
      <c r="A15" s="30" t="s">
        <v>21</v>
      </c>
      <c r="B15" s="31"/>
      <c r="C15" s="31"/>
      <c r="D15" s="31"/>
      <c r="E15" s="31"/>
      <c r="F15" s="32"/>
      <c r="G15" s="48" t="s">
        <v>22</v>
      </c>
      <c r="H15" s="48"/>
      <c r="I15" s="48"/>
      <c r="J15" s="48"/>
      <c r="K15" s="48"/>
      <c r="L15" s="48"/>
      <c r="M15" s="48"/>
      <c r="N15" s="48"/>
      <c r="O15" s="48"/>
      <c r="P15" s="49"/>
      <c r="Q15" s="1"/>
      <c r="R15" s="1"/>
      <c r="S15" s="35" t="s">
        <v>23</v>
      </c>
      <c r="T15" s="36"/>
      <c r="U15" s="36"/>
      <c r="V15" s="36"/>
      <c r="W15" s="36"/>
      <c r="X15" s="36"/>
      <c r="Y15" s="36"/>
      <c r="Z15" s="50"/>
      <c r="AA15" s="51"/>
      <c r="AB15" s="51"/>
      <c r="AC15" s="51"/>
      <c r="AD15" s="51"/>
      <c r="AE15" s="51"/>
      <c r="AF15" s="51"/>
      <c r="AG15" s="51"/>
      <c r="AH15" s="51"/>
      <c r="AI15" s="52"/>
      <c r="AJ15" s="5"/>
      <c r="AK15" s="37" t="s">
        <v>24</v>
      </c>
      <c r="AL15" s="38"/>
      <c r="AM15" s="38"/>
      <c r="AN15" s="39"/>
      <c r="AO15" s="39"/>
      <c r="AP15" s="39"/>
      <c r="AQ15" s="40"/>
      <c r="AR15" s="40"/>
      <c r="AS15" s="40"/>
      <c r="AT15" s="41" t="s">
        <v>25</v>
      </c>
      <c r="AU15" s="41"/>
      <c r="AV15" s="41"/>
      <c r="AW15" s="41"/>
      <c r="AX15" s="41"/>
      <c r="AY15" s="42"/>
      <c r="AZ15" s="43" t="str">
        <f>IF(AN15="","",IF(100*(ABS(AN15-$AN$16)/$AN$16)&gt;10,"T3 Exceeds 10% by "&amp;ROUND(100*(ABS(AN15-$AN$16)/$AN$16)-10,1)&amp;"%",""))</f>
        <v/>
      </c>
      <c r="BA15" s="43"/>
      <c r="BB15" s="43"/>
      <c r="BC15" s="43"/>
      <c r="BD15" s="43"/>
      <c r="BE15" s="43"/>
      <c r="BF15" s="43"/>
      <c r="BG15" s="43"/>
      <c r="BH15" s="43" t="str">
        <f>IF(AQ15="","",IF(100*(ABS(AQ15-$AQ$16)/$AQ$16)&gt;2,"T3 Exceeds 2% by "&amp;ROUND(100*(ABS(AQ15-$AQ$16)/$AQ$16)-2,1)&amp;"%",""))</f>
        <v/>
      </c>
      <c r="BI15" s="43"/>
      <c r="BJ15" s="43"/>
      <c r="BK15" s="43"/>
      <c r="BL15" s="43"/>
      <c r="BM15" s="43"/>
      <c r="BN15" s="43"/>
      <c r="BO15" s="44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ht="12" customHeight="1" thickBot="1" x14ac:dyDescent="0.25">
      <c r="A16" s="53" t="s">
        <v>26</v>
      </c>
      <c r="B16" s="54"/>
      <c r="C16" s="54"/>
      <c r="D16" s="54"/>
      <c r="E16" s="54"/>
      <c r="F16" s="55"/>
      <c r="G16" s="56"/>
      <c r="H16" s="56"/>
      <c r="I16" s="56"/>
      <c r="J16" s="56"/>
      <c r="K16" s="56"/>
      <c r="L16" s="56"/>
      <c r="M16" s="56"/>
      <c r="N16" s="56"/>
      <c r="O16" s="56"/>
      <c r="P16" s="57"/>
      <c r="Q16" s="1"/>
      <c r="R16" s="1"/>
      <c r="S16" s="58"/>
      <c r="T16" s="59"/>
      <c r="U16" s="59"/>
      <c r="V16" s="59"/>
      <c r="W16" s="59"/>
      <c r="X16" s="59"/>
      <c r="Y16" s="59"/>
      <c r="Z16" s="60" t="s">
        <v>27</v>
      </c>
      <c r="AA16" s="60"/>
      <c r="AB16" s="60"/>
      <c r="AC16" s="60"/>
      <c r="AD16" s="60"/>
      <c r="AE16" s="60" t="s">
        <v>28</v>
      </c>
      <c r="AF16" s="60"/>
      <c r="AG16" s="60"/>
      <c r="AH16" s="60"/>
      <c r="AI16" s="61"/>
      <c r="AJ16" s="5"/>
      <c r="AK16" s="37" t="s">
        <v>29</v>
      </c>
      <c r="AL16" s="38"/>
      <c r="AM16" s="38"/>
      <c r="AN16" s="62" t="str">
        <f>IFERROR(AVERAGE(AN13:AP15),"")</f>
        <v/>
      </c>
      <c r="AO16" s="62"/>
      <c r="AP16" s="62"/>
      <c r="AQ16" s="63" t="str">
        <f>IFERROR(AVERAGE(AQ13:AS15),"")</f>
        <v/>
      </c>
      <c r="AR16" s="63"/>
      <c r="AS16" s="63"/>
      <c r="AT16" s="40"/>
      <c r="AU16" s="40"/>
      <c r="AV16" s="40"/>
      <c r="AW16" s="40"/>
      <c r="AX16" s="40"/>
      <c r="AY16" s="47"/>
      <c r="AZ16" s="64" t="s">
        <v>30</v>
      </c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6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</row>
    <row r="17" spans="1:89" ht="12.75" customHeight="1" thickBo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1" t="s">
        <v>31</v>
      </c>
      <c r="T17" s="22"/>
      <c r="U17" s="22"/>
      <c r="V17" s="22"/>
      <c r="W17" s="22"/>
      <c r="X17" s="22"/>
      <c r="Y17" s="22"/>
      <c r="Z17" s="19"/>
      <c r="AA17" s="19"/>
      <c r="AB17" s="19"/>
      <c r="AC17" s="19"/>
      <c r="AD17" s="19"/>
      <c r="AE17" s="67"/>
      <c r="AF17" s="19"/>
      <c r="AG17" s="19"/>
      <c r="AH17" s="19"/>
      <c r="AI17" s="20"/>
      <c r="AJ17" s="5"/>
      <c r="AK17" s="68"/>
      <c r="AL17" s="69"/>
      <c r="AM17" s="69"/>
      <c r="AN17" s="69"/>
      <c r="AO17" s="69"/>
      <c r="AP17" s="69"/>
      <c r="AQ17" s="69"/>
      <c r="AR17" s="69"/>
      <c r="AS17" s="70"/>
      <c r="AT17" s="41" t="s">
        <v>32</v>
      </c>
      <c r="AU17" s="41"/>
      <c r="AV17" s="41"/>
      <c r="AW17" s="41"/>
      <c r="AX17" s="41"/>
      <c r="AY17" s="42"/>
      <c r="AZ17" s="71" t="s">
        <v>33</v>
      </c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3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</row>
    <row r="18" spans="1:89" ht="12" customHeight="1" thickBot="1" x14ac:dyDescent="0.25">
      <c r="A18" s="10" t="s">
        <v>34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2"/>
      <c r="R18" s="1"/>
      <c r="S18" s="35" t="s">
        <v>35</v>
      </c>
      <c r="T18" s="36"/>
      <c r="U18" s="36"/>
      <c r="V18" s="36"/>
      <c r="W18" s="36"/>
      <c r="X18" s="36"/>
      <c r="Y18" s="36"/>
      <c r="Z18" s="74"/>
      <c r="AA18" s="74"/>
      <c r="AB18" s="74"/>
      <c r="AC18" s="74"/>
      <c r="AD18" s="74"/>
      <c r="AE18" s="75" t="str">
        <f>IFERROR(Z18*Z21/AQ16,"")</f>
        <v/>
      </c>
      <c r="AF18" s="75"/>
      <c r="AG18" s="75"/>
      <c r="AH18" s="75"/>
      <c r="AI18" s="76"/>
      <c r="AJ18" s="5"/>
      <c r="AK18" s="77"/>
      <c r="AL18" s="78"/>
      <c r="AM18" s="78"/>
      <c r="AN18" s="78"/>
      <c r="AO18" s="78"/>
      <c r="AP18" s="78"/>
      <c r="AQ18" s="78"/>
      <c r="AR18" s="78"/>
      <c r="AS18" s="79"/>
      <c r="AT18" s="80"/>
      <c r="AU18" s="81"/>
      <c r="AV18" s="81"/>
      <c r="AW18" s="81"/>
      <c r="AX18" s="81"/>
      <c r="AY18" s="82"/>
      <c r="AZ18" s="83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</row>
    <row r="19" spans="1:89" ht="12" customHeight="1" thickTop="1" thickBot="1" x14ac:dyDescent="0.25">
      <c r="A19" s="21" t="s">
        <v>36</v>
      </c>
      <c r="B19" s="22"/>
      <c r="C19" s="22"/>
      <c r="D19" s="22"/>
      <c r="E19" s="22"/>
      <c r="F19" s="22"/>
      <c r="G19" s="22"/>
      <c r="H19" s="86"/>
      <c r="I19" s="87"/>
      <c r="J19" s="87"/>
      <c r="K19" s="87"/>
      <c r="L19" s="87"/>
      <c r="M19" s="87"/>
      <c r="N19" s="87"/>
      <c r="O19" s="87"/>
      <c r="P19" s="87"/>
      <c r="Q19" s="88"/>
      <c r="R19" s="1"/>
      <c r="S19" s="35" t="s">
        <v>37</v>
      </c>
      <c r="T19" s="36"/>
      <c r="U19" s="36"/>
      <c r="V19" s="36"/>
      <c r="W19" s="36"/>
      <c r="X19" s="36"/>
      <c r="Y19" s="36"/>
      <c r="Z19" s="89" t="s">
        <v>38</v>
      </c>
      <c r="AA19" s="75"/>
      <c r="AB19" s="75"/>
      <c r="AC19" s="75"/>
      <c r="AD19" s="75"/>
      <c r="AE19" s="75" t="str">
        <f>IF(Z15&lt;&gt;"---",IF(Z18*Z15&lt;&gt;0,Z18*Z15, ""),"---")</f>
        <v/>
      </c>
      <c r="AF19" s="75"/>
      <c r="AG19" s="75"/>
      <c r="AH19" s="75"/>
      <c r="AI19" s="76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</row>
    <row r="20" spans="1:89" ht="12" customHeight="1" thickBot="1" x14ac:dyDescent="0.25">
      <c r="A20" s="21" t="s">
        <v>39</v>
      </c>
      <c r="B20" s="22"/>
      <c r="C20" s="22"/>
      <c r="D20" s="22"/>
      <c r="E20" s="22"/>
      <c r="F20" s="22"/>
      <c r="G20" s="22"/>
      <c r="H20" s="90"/>
      <c r="I20" s="91"/>
      <c r="J20" s="91"/>
      <c r="K20" s="91"/>
      <c r="L20" s="91"/>
      <c r="M20" s="91"/>
      <c r="N20" s="91"/>
      <c r="O20" s="91"/>
      <c r="P20" s="91"/>
      <c r="Q20" s="92"/>
      <c r="R20" s="1"/>
      <c r="S20" s="35" t="s">
        <v>40</v>
      </c>
      <c r="T20" s="36"/>
      <c r="U20" s="36"/>
      <c r="V20" s="36"/>
      <c r="W20" s="36"/>
      <c r="X20" s="36"/>
      <c r="Y20" s="36"/>
      <c r="Z20" s="89" t="s">
        <v>38</v>
      </c>
      <c r="AA20" s="75"/>
      <c r="AB20" s="75"/>
      <c r="AC20" s="75"/>
      <c r="AD20" s="75"/>
      <c r="AE20" s="93" t="str">
        <f>IF(AT18="Single Phase",AN13,IF(AT18="Three Phase",IF(MOD(AN13,1)=0,AN13&amp;".0",AN13)&amp;", "&amp;IF(MOD(AN14,1)=0,AN14&amp;".0",AN14)&amp;", "&amp;IF(MOD(AN15,1)=0,AN15&amp;".0",AN15),""))</f>
        <v/>
      </c>
      <c r="AF20" s="94"/>
      <c r="AG20" s="94"/>
      <c r="AH20" s="94"/>
      <c r="AI20" s="95"/>
      <c r="AJ20" s="5"/>
      <c r="AK20" s="96" t="s">
        <v>41</v>
      </c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8"/>
      <c r="AX20" s="99"/>
      <c r="AY20" s="99"/>
      <c r="AZ20" s="99"/>
      <c r="BA20" s="99"/>
      <c r="BB20" s="5"/>
      <c r="BC20" s="5"/>
      <c r="BD20" s="5"/>
      <c r="BE20" s="5"/>
      <c r="BF20" s="100" t="s">
        <v>42</v>
      </c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2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</row>
    <row r="21" spans="1:89" ht="12" customHeight="1" thickTop="1" thickBot="1" x14ac:dyDescent="0.25">
      <c r="A21" s="35" t="s">
        <v>43</v>
      </c>
      <c r="B21" s="36"/>
      <c r="C21" s="36"/>
      <c r="D21" s="36"/>
      <c r="E21" s="36"/>
      <c r="F21" s="36"/>
      <c r="G21" s="36"/>
      <c r="H21" s="103"/>
      <c r="I21" s="103"/>
      <c r="J21" s="103"/>
      <c r="K21" s="104" t="s">
        <v>44</v>
      </c>
      <c r="L21" s="105"/>
      <c r="M21" s="103"/>
      <c r="N21" s="103"/>
      <c r="O21" s="103"/>
      <c r="P21" s="104" t="s">
        <v>45</v>
      </c>
      <c r="Q21" s="106"/>
      <c r="R21" s="1"/>
      <c r="S21" s="107" t="s">
        <v>11</v>
      </c>
      <c r="T21" s="108"/>
      <c r="U21" s="108"/>
      <c r="V21" s="108"/>
      <c r="W21" s="108"/>
      <c r="X21" s="108"/>
      <c r="Y21" s="108"/>
      <c r="Z21" s="56"/>
      <c r="AA21" s="56"/>
      <c r="AB21" s="56"/>
      <c r="AC21" s="56"/>
      <c r="AD21" s="56"/>
      <c r="AE21" s="109" t="str">
        <f>IF(AT18="Single Phase",AQ13,IF(AT18="Three Phase",AQ13 &amp;", "&amp; AQ14 &amp; ", " &amp; AQ15,""))</f>
        <v/>
      </c>
      <c r="AF21" s="110"/>
      <c r="AG21" s="110"/>
      <c r="AH21" s="110"/>
      <c r="AI21" s="111"/>
      <c r="AJ21" s="5"/>
      <c r="AK21" s="112" t="s">
        <v>46</v>
      </c>
      <c r="AL21" s="113"/>
      <c r="AM21" s="113"/>
      <c r="AN21" s="113"/>
      <c r="AO21" s="113"/>
      <c r="AP21" s="113"/>
      <c r="AQ21" s="113"/>
      <c r="AR21" s="113"/>
      <c r="AS21" s="114"/>
      <c r="AT21" s="115" t="str">
        <f>IFERROR(H21/H23,"")</f>
        <v/>
      </c>
      <c r="AU21" s="116"/>
      <c r="AV21" s="116"/>
      <c r="AW21" s="117"/>
      <c r="AX21" s="99"/>
      <c r="AY21" s="99"/>
      <c r="AZ21" s="99"/>
      <c r="BA21" s="99"/>
      <c r="BB21" s="5"/>
      <c r="BC21" s="5"/>
      <c r="BD21" s="5"/>
      <c r="BE21" s="5"/>
      <c r="BF21" s="118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20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</row>
    <row r="22" spans="1:89" ht="12" customHeight="1" thickBot="1" x14ac:dyDescent="0.25">
      <c r="A22" s="35" t="s">
        <v>47</v>
      </c>
      <c r="B22" s="36"/>
      <c r="C22" s="36"/>
      <c r="D22" s="36"/>
      <c r="E22" s="36"/>
      <c r="F22" s="36"/>
      <c r="G22" s="36"/>
      <c r="H22" s="90"/>
      <c r="I22" s="91"/>
      <c r="J22" s="91"/>
      <c r="K22" s="91"/>
      <c r="L22" s="91"/>
      <c r="M22" s="91"/>
      <c r="N22" s="91"/>
      <c r="O22" s="91"/>
      <c r="P22" s="91"/>
      <c r="Q22" s="92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23" t="s">
        <v>48</v>
      </c>
      <c r="AL22" s="24"/>
      <c r="AM22" s="24"/>
      <c r="AN22" s="24"/>
      <c r="AO22" s="24"/>
      <c r="AP22" s="24"/>
      <c r="AQ22" s="24"/>
      <c r="AR22" s="24"/>
      <c r="AS22" s="25"/>
      <c r="AT22" s="121" t="str">
        <f>IFERROR(IF((H21*1.57)+(H23*1.57)+(H26*2)&lt;&gt;0,(H21*1.57)+(H23*1.57)+(H26*2),""),"")</f>
        <v/>
      </c>
      <c r="AU22" s="122"/>
      <c r="AV22" s="122"/>
      <c r="AW22" s="123" t="s">
        <v>49</v>
      </c>
      <c r="AX22" s="99"/>
      <c r="AY22" s="99"/>
      <c r="AZ22" s="99"/>
      <c r="BA22" s="99"/>
      <c r="BB22" s="5"/>
      <c r="BC22" s="5"/>
      <c r="BD22" s="5"/>
      <c r="BE22" s="5"/>
      <c r="BF22" s="118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20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</row>
    <row r="23" spans="1:89" ht="12" customHeight="1" thickBot="1" x14ac:dyDescent="0.25">
      <c r="A23" s="35" t="s">
        <v>50</v>
      </c>
      <c r="B23" s="36"/>
      <c r="C23" s="36"/>
      <c r="D23" s="36"/>
      <c r="E23" s="36"/>
      <c r="F23" s="36"/>
      <c r="G23" s="36"/>
      <c r="H23" s="103"/>
      <c r="I23" s="103"/>
      <c r="J23" s="103"/>
      <c r="K23" s="104" t="s">
        <v>44</v>
      </c>
      <c r="L23" s="105"/>
      <c r="M23" s="103"/>
      <c r="N23" s="103"/>
      <c r="O23" s="103"/>
      <c r="P23" s="104" t="s">
        <v>45</v>
      </c>
      <c r="Q23" s="106"/>
      <c r="R23" s="1"/>
      <c r="S23" s="1"/>
      <c r="T23" s="1"/>
      <c r="U23" s="1"/>
      <c r="V23" s="1"/>
      <c r="W23" s="1"/>
      <c r="X23" s="124" t="s">
        <v>51</v>
      </c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6"/>
      <c r="AJ23" s="5"/>
      <c r="AK23" s="23" t="s">
        <v>52</v>
      </c>
      <c r="AL23" s="24"/>
      <c r="AM23" s="24"/>
      <c r="AN23" s="24"/>
      <c r="AO23" s="24"/>
      <c r="AP23" s="24"/>
      <c r="AQ23" s="24"/>
      <c r="AR23" s="24"/>
      <c r="AS23" s="25"/>
      <c r="AT23" s="127" t="e">
        <f>AT21*AE17</f>
        <v>#VALUE!</v>
      </c>
      <c r="AU23" s="128"/>
      <c r="AV23" s="128"/>
      <c r="AW23" s="129"/>
      <c r="AX23" s="5"/>
      <c r="AY23" s="5"/>
      <c r="AZ23" s="5"/>
      <c r="BA23" s="5"/>
      <c r="BB23" s="5"/>
      <c r="BC23" s="5"/>
      <c r="BD23" s="5"/>
      <c r="BE23" s="5"/>
      <c r="BF23" s="118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20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</row>
    <row r="24" spans="1:89" ht="12.75" customHeight="1" thickTop="1" x14ac:dyDescent="0.2">
      <c r="A24" s="35" t="s">
        <v>53</v>
      </c>
      <c r="B24" s="36"/>
      <c r="C24" s="36"/>
      <c r="D24" s="36"/>
      <c r="E24" s="36"/>
      <c r="F24" s="36"/>
      <c r="G24" s="36"/>
      <c r="H24" s="90"/>
      <c r="I24" s="91"/>
      <c r="J24" s="91"/>
      <c r="K24" s="91"/>
      <c r="L24" s="91"/>
      <c r="M24" s="91"/>
      <c r="N24" s="91"/>
      <c r="O24" s="91"/>
      <c r="P24" s="91"/>
      <c r="Q24" s="92"/>
      <c r="R24" s="1"/>
      <c r="S24" s="1"/>
      <c r="T24" s="1"/>
      <c r="U24" s="1"/>
      <c r="V24" s="1"/>
      <c r="W24" s="1"/>
      <c r="X24" s="130"/>
      <c r="Y24" s="131"/>
      <c r="Z24" s="131"/>
      <c r="AA24" s="131"/>
      <c r="AB24" s="131"/>
      <c r="AC24" s="131"/>
      <c r="AD24" s="131"/>
      <c r="AE24" s="131"/>
      <c r="AF24" s="132"/>
      <c r="AG24" s="133"/>
      <c r="AH24" s="134"/>
      <c r="AI24" s="135"/>
      <c r="AJ24" s="5"/>
      <c r="AK24" s="23" t="s">
        <v>54</v>
      </c>
      <c r="AL24" s="24"/>
      <c r="AM24" s="24"/>
      <c r="AN24" s="24"/>
      <c r="AO24" s="24"/>
      <c r="AP24" s="24"/>
      <c r="AQ24" s="24"/>
      <c r="AR24" s="24"/>
      <c r="AS24" s="25"/>
      <c r="AT24" s="127" t="e">
        <f>AT21*AE17*0.92</f>
        <v>#VALUE!</v>
      </c>
      <c r="AU24" s="128"/>
      <c r="AV24" s="128"/>
      <c r="AW24" s="129"/>
      <c r="AX24" s="5"/>
      <c r="AY24" s="5"/>
      <c r="AZ24" s="5"/>
      <c r="BA24" s="5"/>
      <c r="BB24" s="5"/>
      <c r="BC24" s="5"/>
      <c r="BD24" s="5"/>
      <c r="BE24" s="5"/>
      <c r="BF24" s="118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20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</row>
    <row r="25" spans="1:89" ht="12" customHeight="1" x14ac:dyDescent="0.2">
      <c r="A25" s="35" t="s">
        <v>55</v>
      </c>
      <c r="B25" s="36"/>
      <c r="C25" s="36"/>
      <c r="D25" s="36"/>
      <c r="E25" s="36"/>
      <c r="F25" s="36"/>
      <c r="G25" s="36"/>
      <c r="H25" s="136"/>
      <c r="I25" s="137"/>
      <c r="J25" s="137"/>
      <c r="K25" s="137"/>
      <c r="L25" s="138" t="s">
        <v>56</v>
      </c>
      <c r="M25" s="138"/>
      <c r="N25" s="139"/>
      <c r="O25" s="139"/>
      <c r="P25" s="139"/>
      <c r="Q25" s="140"/>
      <c r="R25" s="1"/>
      <c r="S25" s="1"/>
      <c r="T25" s="1"/>
      <c r="U25" s="1"/>
      <c r="V25" s="1"/>
      <c r="W25" s="1"/>
      <c r="X25" s="35" t="s">
        <v>57</v>
      </c>
      <c r="Y25" s="36"/>
      <c r="Z25" s="36"/>
      <c r="AA25" s="36"/>
      <c r="AB25" s="36"/>
      <c r="AC25" s="36"/>
      <c r="AD25" s="36"/>
      <c r="AE25" s="36"/>
      <c r="AF25" s="141"/>
      <c r="AG25" s="142"/>
      <c r="AH25" s="143" t="s">
        <v>58</v>
      </c>
      <c r="AI25" s="144"/>
      <c r="AJ25" s="5"/>
      <c r="AK25" s="145" t="s">
        <v>59</v>
      </c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6"/>
      <c r="AX25" s="5"/>
      <c r="AY25" s="5"/>
      <c r="AZ25" s="5"/>
      <c r="BA25" s="5"/>
      <c r="BB25" s="5"/>
      <c r="BC25" s="5"/>
      <c r="BD25" s="5"/>
      <c r="BE25" s="5"/>
      <c r="BF25" s="118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20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</row>
    <row r="26" spans="1:89" ht="12" customHeight="1" thickBot="1" x14ac:dyDescent="0.25">
      <c r="A26" s="107" t="s">
        <v>60</v>
      </c>
      <c r="B26" s="108"/>
      <c r="C26" s="108"/>
      <c r="D26" s="108"/>
      <c r="E26" s="108"/>
      <c r="F26" s="108"/>
      <c r="G26" s="108"/>
      <c r="H26" s="146"/>
      <c r="I26" s="147"/>
      <c r="J26" s="147"/>
      <c r="K26" s="147"/>
      <c r="L26" s="147"/>
      <c r="M26" s="148" t="s">
        <v>61</v>
      </c>
      <c r="N26" s="148"/>
      <c r="O26" s="148"/>
      <c r="P26" s="148"/>
      <c r="Q26" s="149"/>
      <c r="R26" s="1"/>
      <c r="S26" s="1"/>
      <c r="T26" s="1"/>
      <c r="U26" s="1"/>
      <c r="V26" s="1"/>
      <c r="W26" s="1"/>
      <c r="X26" s="107" t="s">
        <v>62</v>
      </c>
      <c r="Y26" s="108"/>
      <c r="Z26" s="108"/>
      <c r="AA26" s="108"/>
      <c r="AB26" s="108"/>
      <c r="AC26" s="108"/>
      <c r="AD26" s="108"/>
      <c r="AE26" s="108"/>
      <c r="AF26" s="150"/>
      <c r="AG26" s="146"/>
      <c r="AH26" s="151" t="s">
        <v>63</v>
      </c>
      <c r="AI26" s="152"/>
      <c r="AJ26" s="5"/>
      <c r="AK26" s="153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5"/>
      <c r="AX26" s="5"/>
      <c r="AY26" s="5"/>
      <c r="AZ26" s="5"/>
      <c r="BA26" s="5"/>
      <c r="BB26" s="5"/>
      <c r="BC26" s="5"/>
      <c r="BD26" s="5"/>
      <c r="BE26" s="5"/>
      <c r="BF26" s="118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20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</row>
    <row r="27" spans="1:89" ht="12" customHeight="1" thickBo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118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20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</row>
    <row r="28" spans="1:89" ht="12" customHeight="1" thickBot="1" x14ac:dyDescent="0.25">
      <c r="A28" s="10" t="s">
        <v>64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118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20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</row>
    <row r="29" spans="1:89" ht="12.75" customHeight="1" thickTop="1" thickBot="1" x14ac:dyDescent="0.25">
      <c r="A29" s="21"/>
      <c r="B29" s="22"/>
      <c r="C29" s="22"/>
      <c r="D29" s="154" t="s">
        <v>65</v>
      </c>
      <c r="E29" s="154"/>
      <c r="F29" s="154"/>
      <c r="G29" s="154" t="s">
        <v>66</v>
      </c>
      <c r="H29" s="154"/>
      <c r="I29" s="154"/>
      <c r="J29" s="154" t="s">
        <v>67</v>
      </c>
      <c r="K29" s="154"/>
      <c r="L29" s="154"/>
      <c r="M29" s="154" t="s">
        <v>31</v>
      </c>
      <c r="N29" s="154"/>
      <c r="O29" s="154"/>
      <c r="P29" s="154" t="s">
        <v>68</v>
      </c>
      <c r="Q29" s="154"/>
      <c r="R29" s="155"/>
      <c r="S29" s="154" t="s">
        <v>69</v>
      </c>
      <c r="T29" s="154"/>
      <c r="U29" s="154"/>
      <c r="V29" s="15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118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20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</row>
    <row r="30" spans="1:89" ht="12" customHeight="1" thickBot="1" x14ac:dyDescent="0.25">
      <c r="A30" s="35" t="s">
        <v>27</v>
      </c>
      <c r="B30" s="36"/>
      <c r="C30" s="36"/>
      <c r="D30" s="33">
        <v>150</v>
      </c>
      <c r="E30" s="33"/>
      <c r="F30" s="33"/>
      <c r="G30" s="45">
        <v>0.5</v>
      </c>
      <c r="H30" s="45"/>
      <c r="I30" s="45"/>
      <c r="J30" s="45">
        <v>0.5</v>
      </c>
      <c r="K30" s="45"/>
      <c r="L30" s="45"/>
      <c r="M30" s="33">
        <v>1389</v>
      </c>
      <c r="N30" s="33"/>
      <c r="O30" s="33"/>
      <c r="P30" s="45">
        <v>0.09</v>
      </c>
      <c r="Q30" s="45"/>
      <c r="R30" s="157"/>
      <c r="S30" s="158"/>
      <c r="T30" s="33"/>
      <c r="U30" s="33"/>
      <c r="V30" s="34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159"/>
      <c r="AV30" s="160" t="s">
        <v>70</v>
      </c>
      <c r="AW30" s="97"/>
      <c r="AX30" s="97"/>
      <c r="AY30" s="97"/>
      <c r="AZ30" s="97"/>
      <c r="BA30" s="97"/>
      <c r="BB30" s="97"/>
      <c r="BC30" s="161"/>
      <c r="BD30" s="162"/>
      <c r="BE30" s="5"/>
      <c r="BF30" s="118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20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</row>
    <row r="31" spans="1:89" ht="12" customHeight="1" thickTop="1" thickBot="1" x14ac:dyDescent="0.25">
      <c r="A31" s="107" t="s">
        <v>28</v>
      </c>
      <c r="B31" s="108"/>
      <c r="C31" s="108"/>
      <c r="D31" s="163" t="str">
        <f>AC53</f>
        <v/>
      </c>
      <c r="E31" s="163"/>
      <c r="F31" s="163"/>
      <c r="G31" s="164">
        <f>AF25+AF26</f>
        <v>0</v>
      </c>
      <c r="H31" s="164"/>
      <c r="I31" s="164"/>
      <c r="J31" s="165"/>
      <c r="K31" s="165"/>
      <c r="L31" s="165"/>
      <c r="M31" s="56"/>
      <c r="N31" s="56"/>
      <c r="O31" s="56"/>
      <c r="P31" s="166" t="str">
        <f>IFERROR(IF($AT$18="Single Phase",(Z14*AN13*AQ13)/(Z18*Z21),IF($AT$18="Three Phase",$AQ$16*$AN$16*$AT$14*$AT$16*1.73/746,"")),"")</f>
        <v/>
      </c>
      <c r="Q31" s="167"/>
      <c r="R31" s="168"/>
      <c r="S31" s="169"/>
      <c r="T31" s="56"/>
      <c r="U31" s="56"/>
      <c r="V31" s="57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118"/>
      <c r="AV31" s="170" t="s">
        <v>71</v>
      </c>
      <c r="AW31" s="170"/>
      <c r="AX31" s="170"/>
      <c r="AY31" s="170"/>
      <c r="AZ31" s="170"/>
      <c r="BA31" s="170"/>
      <c r="BB31" s="171"/>
      <c r="BC31" s="172"/>
      <c r="BD31" s="173"/>
      <c r="BE31" s="5"/>
      <c r="BF31" s="118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20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</row>
    <row r="32" spans="1:89" ht="12" customHeight="1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5"/>
      <c r="AK32" s="174" t="s">
        <v>72</v>
      </c>
      <c r="AL32" s="175"/>
      <c r="AM32" s="175"/>
      <c r="AN32" s="175"/>
      <c r="AO32" s="175"/>
      <c r="AP32" s="175"/>
      <c r="AQ32" s="175"/>
      <c r="AR32" s="175"/>
      <c r="AS32" s="176"/>
      <c r="AT32" s="5"/>
      <c r="AU32" s="118"/>
      <c r="AV32" s="38" t="s">
        <v>73</v>
      </c>
      <c r="AW32" s="38"/>
      <c r="AX32" s="38"/>
      <c r="AY32" s="38"/>
      <c r="AZ32" s="38"/>
      <c r="BA32" s="38"/>
      <c r="BB32" s="177"/>
      <c r="BC32" s="178"/>
      <c r="BD32" s="179"/>
      <c r="BE32" s="5"/>
      <c r="BF32" s="118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20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</row>
    <row r="33" spans="1:89" ht="12" customHeight="1" thickBot="1" x14ac:dyDescent="0.25">
      <c r="A33" s="180" t="s">
        <v>74</v>
      </c>
      <c r="B33" s="181"/>
      <c r="C33" s="181"/>
      <c r="D33" s="181"/>
      <c r="E33" s="181"/>
      <c r="F33" s="181"/>
      <c r="G33" s="181"/>
      <c r="H33" s="182" t="s">
        <v>75</v>
      </c>
      <c r="I33" s="182"/>
      <c r="J33" s="182"/>
      <c r="K33" s="182"/>
      <c r="L33" s="182"/>
      <c r="M33" s="182"/>
      <c r="N33" s="182"/>
      <c r="O33" s="182"/>
      <c r="P33" s="182"/>
      <c r="Q33" s="181" t="s">
        <v>76</v>
      </c>
      <c r="R33" s="181"/>
      <c r="S33" s="181"/>
      <c r="T33" s="182" t="s">
        <v>77</v>
      </c>
      <c r="U33" s="182"/>
      <c r="V33" s="182"/>
      <c r="W33" s="182"/>
      <c r="X33" s="182"/>
      <c r="Y33" s="182"/>
      <c r="Z33" s="182"/>
      <c r="AA33" s="182"/>
      <c r="AB33" s="182"/>
      <c r="AC33" s="181" t="s">
        <v>78</v>
      </c>
      <c r="AD33" s="181"/>
      <c r="AE33" s="181"/>
      <c r="AF33" s="183" t="s">
        <v>79</v>
      </c>
      <c r="AG33" s="184"/>
      <c r="AH33" s="184"/>
      <c r="AI33" s="185"/>
      <c r="AJ33" s="5"/>
      <c r="AK33" s="186"/>
      <c r="AL33" s="187"/>
      <c r="AM33" s="187"/>
      <c r="AN33" s="187"/>
      <c r="AO33" s="187"/>
      <c r="AP33" s="187"/>
      <c r="AQ33" s="187"/>
      <c r="AR33" s="187"/>
      <c r="AS33" s="188"/>
      <c r="AT33" s="5"/>
      <c r="AU33" s="189"/>
      <c r="AV33" s="190"/>
      <c r="AW33" s="190"/>
      <c r="AX33" s="190"/>
      <c r="AY33" s="190"/>
      <c r="AZ33" s="190"/>
      <c r="BA33" s="190"/>
      <c r="BB33" s="190"/>
      <c r="BC33" s="190"/>
      <c r="BD33" s="191"/>
      <c r="BE33" s="5"/>
      <c r="BF33" s="118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20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</row>
    <row r="34" spans="1:89" ht="12" customHeight="1" thickBot="1" x14ac:dyDescent="0.25">
      <c r="A34" s="192"/>
      <c r="B34" s="193"/>
      <c r="C34" s="193"/>
      <c r="D34" s="193"/>
      <c r="E34" s="193"/>
      <c r="F34" s="193"/>
      <c r="G34" s="193"/>
      <c r="H34" s="60" t="s">
        <v>80</v>
      </c>
      <c r="I34" s="60"/>
      <c r="J34" s="60"/>
      <c r="K34" s="60" t="s">
        <v>14</v>
      </c>
      <c r="L34" s="60"/>
      <c r="M34" s="60"/>
      <c r="N34" s="60" t="s">
        <v>81</v>
      </c>
      <c r="O34" s="60"/>
      <c r="P34" s="60"/>
      <c r="Q34" s="193"/>
      <c r="R34" s="193"/>
      <c r="S34" s="193"/>
      <c r="T34" s="60" t="s">
        <v>82</v>
      </c>
      <c r="U34" s="60"/>
      <c r="V34" s="60"/>
      <c r="W34" s="60" t="s">
        <v>20</v>
      </c>
      <c r="X34" s="60"/>
      <c r="Y34" s="60"/>
      <c r="Z34" s="60" t="s">
        <v>24</v>
      </c>
      <c r="AA34" s="60"/>
      <c r="AB34" s="60"/>
      <c r="AC34" s="193"/>
      <c r="AD34" s="193"/>
      <c r="AE34" s="193"/>
      <c r="AF34" s="194"/>
      <c r="AG34" s="195"/>
      <c r="AH34" s="195"/>
      <c r="AI34" s="196"/>
      <c r="AJ34" s="5"/>
      <c r="AK34" s="197"/>
      <c r="AL34" s="198"/>
      <c r="AM34" s="198"/>
      <c r="AN34" s="198"/>
      <c r="AO34" s="198"/>
      <c r="AP34" s="198"/>
      <c r="AQ34" s="198"/>
      <c r="AR34" s="198"/>
      <c r="AS34" s="199"/>
      <c r="AT34" s="5"/>
      <c r="AU34" s="200" t="s">
        <v>83</v>
      </c>
      <c r="AV34" s="201"/>
      <c r="AW34" s="201"/>
      <c r="AX34" s="201"/>
      <c r="AY34" s="201"/>
      <c r="AZ34" s="201"/>
      <c r="BA34" s="201"/>
      <c r="BB34" s="201"/>
      <c r="BC34" s="201"/>
      <c r="BD34" s="202"/>
      <c r="BE34" s="5"/>
      <c r="BF34" s="118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20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</row>
    <row r="35" spans="1:89" ht="12.75" customHeight="1" thickTop="1" thickBot="1" x14ac:dyDescent="0.25">
      <c r="A35" s="203" t="s">
        <v>105</v>
      </c>
      <c r="B35" s="204"/>
      <c r="C35" s="204"/>
      <c r="D35" s="204"/>
      <c r="E35" s="204"/>
      <c r="F35" s="204"/>
      <c r="G35" s="204"/>
      <c r="H35" s="19">
        <v>1</v>
      </c>
      <c r="I35" s="19"/>
      <c r="J35" s="19"/>
      <c r="K35" s="19" t="s">
        <v>163</v>
      </c>
      <c r="L35" s="19"/>
      <c r="M35" s="19"/>
      <c r="N35" s="19">
        <v>6</v>
      </c>
      <c r="O35" s="19"/>
      <c r="P35" s="19"/>
      <c r="Q35" s="205">
        <v>60</v>
      </c>
      <c r="R35" s="19"/>
      <c r="S35" s="19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86"/>
      <c r="AG35" s="87"/>
      <c r="AH35" s="87"/>
      <c r="AI35" s="88"/>
      <c r="AJ35" s="5"/>
      <c r="AK35" s="207" t="str">
        <f>IFERROR(AN35*(1-$BB$32),"")</f>
        <v/>
      </c>
      <c r="AL35" s="208"/>
      <c r="AM35" s="208"/>
      <c r="AN35" s="208" t="str">
        <f>IFERROR(($AK$53*Q35),"")</f>
        <v/>
      </c>
      <c r="AO35" s="208"/>
      <c r="AP35" s="208"/>
      <c r="AQ35" s="208" t="str">
        <f>IFERROR(AN35*(1+$BB$31),"")</f>
        <v/>
      </c>
      <c r="AR35" s="208"/>
      <c r="AS35" s="209"/>
      <c r="AT35" s="5"/>
      <c r="AU35" s="210" t="str">
        <f t="shared" ref="AU35:AU52" si="0">IF(AC35="","",IF(AC35&lt;Q35-(Q35*$BB$32),"Below "&amp;$BB$32*100&amp;"% by "&amp;Q35-(Q35*$BB$32)-AC35&amp;" CFM",IF(AC35&gt;Q35+(Q35*$BB$31),"Above "&amp;$BB$31*100&amp;"% by "&amp;AC35-Q35-(Q35*$BB$31)&amp;" CFM","")))</f>
        <v/>
      </c>
      <c r="AV35" s="211"/>
      <c r="AW35" s="211"/>
      <c r="AX35" s="211"/>
      <c r="AY35" s="211"/>
      <c r="AZ35" s="211"/>
      <c r="BA35" s="211"/>
      <c r="BB35" s="211"/>
      <c r="BC35" s="211"/>
      <c r="BD35" s="212"/>
      <c r="BE35" s="5"/>
      <c r="BF35" s="189"/>
      <c r="BG35" s="190"/>
      <c r="BH35" s="190"/>
      <c r="BI35" s="190"/>
      <c r="BJ35" s="190"/>
      <c r="BK35" s="190"/>
      <c r="BL35" s="190"/>
      <c r="BM35" s="190"/>
      <c r="BN35" s="190"/>
      <c r="BO35" s="190"/>
      <c r="BP35" s="190"/>
      <c r="BQ35" s="190"/>
      <c r="BR35" s="190"/>
      <c r="BS35" s="190"/>
      <c r="BT35" s="213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</row>
    <row r="36" spans="1:89" ht="12" customHeight="1" thickBot="1" x14ac:dyDescent="0.25">
      <c r="A36" s="214" t="s">
        <v>164</v>
      </c>
      <c r="B36" s="215"/>
      <c r="C36" s="215"/>
      <c r="D36" s="215"/>
      <c r="E36" s="215"/>
      <c r="F36" s="215"/>
      <c r="G36" s="215"/>
      <c r="H36" s="33">
        <v>2</v>
      </c>
      <c r="I36" s="33"/>
      <c r="J36" s="33"/>
      <c r="K36" s="33" t="s">
        <v>49</v>
      </c>
      <c r="L36" s="33"/>
      <c r="M36" s="33"/>
      <c r="N36" s="33">
        <v>8</v>
      </c>
      <c r="O36" s="33"/>
      <c r="P36" s="33"/>
      <c r="Q36" s="33">
        <v>90</v>
      </c>
      <c r="R36" s="33"/>
      <c r="S36" s="33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90"/>
      <c r="AG36" s="91"/>
      <c r="AH36" s="91"/>
      <c r="AI36" s="92"/>
      <c r="AJ36" s="5"/>
      <c r="AK36" s="216" t="str">
        <f>IFERROR(AN36*(1-$BB$32),"")</f>
        <v/>
      </c>
      <c r="AL36" s="217"/>
      <c r="AM36" s="217"/>
      <c r="AN36" s="217" t="str">
        <f>IFERROR(($AK$53*Q36),"")</f>
        <v/>
      </c>
      <c r="AO36" s="217"/>
      <c r="AP36" s="217"/>
      <c r="AQ36" s="217" t="str">
        <f>IFERROR(AN36*(1+$BB$31),"")</f>
        <v/>
      </c>
      <c r="AR36" s="217"/>
      <c r="AS36" s="218"/>
      <c r="AT36" s="5"/>
      <c r="AU36" s="210" t="str">
        <f t="shared" si="0"/>
        <v/>
      </c>
      <c r="AV36" s="211"/>
      <c r="AW36" s="211"/>
      <c r="AX36" s="211"/>
      <c r="AY36" s="211"/>
      <c r="AZ36" s="211"/>
      <c r="BA36" s="211"/>
      <c r="BB36" s="211"/>
      <c r="BC36" s="211"/>
      <c r="BD36" s="212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</row>
    <row r="37" spans="1:89" s="219" customFormat="1" ht="12" customHeight="1" thickBot="1" x14ac:dyDescent="0.25">
      <c r="A37" s="214"/>
      <c r="B37" s="215"/>
      <c r="C37" s="215"/>
      <c r="D37" s="215"/>
      <c r="E37" s="215"/>
      <c r="F37" s="215"/>
      <c r="G37" s="215"/>
      <c r="H37" s="19"/>
      <c r="I37" s="19"/>
      <c r="J37" s="19"/>
      <c r="K37" s="19"/>
      <c r="L37" s="19"/>
      <c r="M37" s="19"/>
      <c r="N37" s="33"/>
      <c r="O37" s="33"/>
      <c r="P37" s="33"/>
      <c r="Q37" s="33"/>
      <c r="R37" s="33"/>
      <c r="S37" s="33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90"/>
      <c r="AG37" s="91"/>
      <c r="AH37" s="91"/>
      <c r="AI37" s="92"/>
      <c r="AJ37" s="5"/>
      <c r="AK37" s="216" t="str">
        <f t="shared" ref="AK37:AK52" si="1">IFERROR(AN37*(1-$BB$32),"")</f>
        <v/>
      </c>
      <c r="AL37" s="217"/>
      <c r="AM37" s="217"/>
      <c r="AN37" s="217" t="str">
        <f t="shared" ref="AN37:AN52" si="2">IFERROR(($AK$53*Q37),"")</f>
        <v/>
      </c>
      <c r="AO37" s="217"/>
      <c r="AP37" s="217"/>
      <c r="AQ37" s="217" t="str">
        <f t="shared" ref="AQ37:AQ52" si="3">IFERROR(AN37*(1+$BB$31),"")</f>
        <v/>
      </c>
      <c r="AR37" s="217"/>
      <c r="AS37" s="218"/>
      <c r="AT37" s="5"/>
      <c r="AU37" s="210" t="str">
        <f t="shared" si="0"/>
        <v/>
      </c>
      <c r="AV37" s="211"/>
      <c r="AW37" s="211"/>
      <c r="AX37" s="211"/>
      <c r="AY37" s="211"/>
      <c r="AZ37" s="211"/>
      <c r="BA37" s="211"/>
      <c r="BB37" s="211"/>
      <c r="BC37" s="211"/>
      <c r="BD37" s="212"/>
      <c r="BE37" s="5"/>
      <c r="BF37" s="96" t="s">
        <v>84</v>
      </c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8"/>
    </row>
    <row r="38" spans="1:89" ht="12" customHeight="1" thickTop="1" x14ac:dyDescent="0.2">
      <c r="A38" s="214"/>
      <c r="B38" s="215"/>
      <c r="C38" s="215"/>
      <c r="D38" s="215"/>
      <c r="E38" s="215"/>
      <c r="F38" s="215"/>
      <c r="G38" s="215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90"/>
      <c r="AG38" s="91"/>
      <c r="AH38" s="91"/>
      <c r="AI38" s="92"/>
      <c r="AJ38" s="5"/>
      <c r="AK38" s="216" t="str">
        <f t="shared" si="1"/>
        <v/>
      </c>
      <c r="AL38" s="217"/>
      <c r="AM38" s="217"/>
      <c r="AN38" s="217" t="str">
        <f t="shared" si="2"/>
        <v/>
      </c>
      <c r="AO38" s="217"/>
      <c r="AP38" s="217"/>
      <c r="AQ38" s="217" t="str">
        <f t="shared" si="3"/>
        <v/>
      </c>
      <c r="AR38" s="217"/>
      <c r="AS38" s="218"/>
      <c r="AT38" s="5"/>
      <c r="AU38" s="210" t="str">
        <f t="shared" si="0"/>
        <v/>
      </c>
      <c r="AV38" s="211"/>
      <c r="AW38" s="211"/>
      <c r="AX38" s="211"/>
      <c r="AY38" s="211"/>
      <c r="AZ38" s="211"/>
      <c r="BA38" s="211"/>
      <c r="BB38" s="211"/>
      <c r="BC38" s="211"/>
      <c r="BD38" s="212"/>
      <c r="BE38" s="5"/>
      <c r="BF38" s="220"/>
      <c r="BG38" s="221"/>
      <c r="BH38" s="222">
        <v>1</v>
      </c>
      <c r="BI38" s="222"/>
      <c r="BJ38" s="223" t="s">
        <v>85</v>
      </c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224"/>
    </row>
    <row r="39" spans="1:89" ht="12" customHeight="1" x14ac:dyDescent="0.2">
      <c r="A39" s="214"/>
      <c r="B39" s="215"/>
      <c r="C39" s="215"/>
      <c r="D39" s="215"/>
      <c r="E39" s="215"/>
      <c r="F39" s="215"/>
      <c r="G39" s="215"/>
      <c r="H39" s="19"/>
      <c r="I39" s="19"/>
      <c r="J39" s="19"/>
      <c r="K39" s="19"/>
      <c r="L39" s="19"/>
      <c r="M39" s="19"/>
      <c r="N39" s="33"/>
      <c r="O39" s="33"/>
      <c r="P39" s="33"/>
      <c r="Q39" s="33"/>
      <c r="R39" s="33"/>
      <c r="S39" s="33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90"/>
      <c r="AG39" s="91"/>
      <c r="AH39" s="91"/>
      <c r="AI39" s="92"/>
      <c r="AJ39" s="5"/>
      <c r="AK39" s="216" t="str">
        <f t="shared" si="1"/>
        <v/>
      </c>
      <c r="AL39" s="217"/>
      <c r="AM39" s="217"/>
      <c r="AN39" s="217" t="str">
        <f t="shared" si="2"/>
        <v/>
      </c>
      <c r="AO39" s="217"/>
      <c r="AP39" s="217"/>
      <c r="AQ39" s="217" t="str">
        <f t="shared" si="3"/>
        <v/>
      </c>
      <c r="AR39" s="217"/>
      <c r="AS39" s="218"/>
      <c r="AT39" s="5"/>
      <c r="AU39" s="210" t="str">
        <f t="shared" si="0"/>
        <v/>
      </c>
      <c r="AV39" s="211"/>
      <c r="AW39" s="211"/>
      <c r="AX39" s="211"/>
      <c r="AY39" s="211"/>
      <c r="AZ39" s="211"/>
      <c r="BA39" s="211"/>
      <c r="BB39" s="211"/>
      <c r="BC39" s="211"/>
      <c r="BD39" s="212"/>
      <c r="BE39" s="5"/>
      <c r="BF39" s="225"/>
      <c r="BG39" s="226"/>
      <c r="BH39" s="26">
        <v>2</v>
      </c>
      <c r="BI39" s="26"/>
      <c r="BJ39" s="227" t="s">
        <v>86</v>
      </c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28"/>
    </row>
    <row r="40" spans="1:89" ht="12" customHeight="1" x14ac:dyDescent="0.2">
      <c r="A40" s="214"/>
      <c r="B40" s="215"/>
      <c r="C40" s="215"/>
      <c r="D40" s="215"/>
      <c r="E40" s="215"/>
      <c r="F40" s="215"/>
      <c r="G40" s="215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90"/>
      <c r="AG40" s="91"/>
      <c r="AH40" s="91"/>
      <c r="AI40" s="92"/>
      <c r="AJ40" s="5"/>
      <c r="AK40" s="216" t="str">
        <f t="shared" si="1"/>
        <v/>
      </c>
      <c r="AL40" s="217"/>
      <c r="AM40" s="217"/>
      <c r="AN40" s="217" t="str">
        <f t="shared" si="2"/>
        <v/>
      </c>
      <c r="AO40" s="217"/>
      <c r="AP40" s="217"/>
      <c r="AQ40" s="217" t="str">
        <f t="shared" si="3"/>
        <v/>
      </c>
      <c r="AR40" s="217"/>
      <c r="AS40" s="218"/>
      <c r="AT40" s="5"/>
      <c r="AU40" s="210" t="str">
        <f t="shared" si="0"/>
        <v/>
      </c>
      <c r="AV40" s="211"/>
      <c r="AW40" s="211"/>
      <c r="AX40" s="211"/>
      <c r="AY40" s="211"/>
      <c r="AZ40" s="211"/>
      <c r="BA40" s="211"/>
      <c r="BB40" s="211"/>
      <c r="BC40" s="211"/>
      <c r="BD40" s="212"/>
      <c r="BE40" s="5"/>
      <c r="BF40" s="225"/>
      <c r="BG40" s="226"/>
      <c r="BH40" s="26">
        <v>3</v>
      </c>
      <c r="BI40" s="26"/>
      <c r="BJ40" s="227" t="s">
        <v>87</v>
      </c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28"/>
    </row>
    <row r="41" spans="1:89" ht="12" customHeight="1" x14ac:dyDescent="0.2">
      <c r="A41" s="214"/>
      <c r="B41" s="215"/>
      <c r="C41" s="215"/>
      <c r="D41" s="215"/>
      <c r="E41" s="215"/>
      <c r="F41" s="215"/>
      <c r="G41" s="215"/>
      <c r="H41" s="19"/>
      <c r="I41" s="19"/>
      <c r="J41" s="19"/>
      <c r="K41" s="19"/>
      <c r="L41" s="19"/>
      <c r="M41" s="19"/>
      <c r="N41" s="33"/>
      <c r="O41" s="33"/>
      <c r="P41" s="33"/>
      <c r="Q41" s="33"/>
      <c r="R41" s="33"/>
      <c r="S41" s="33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90"/>
      <c r="AG41" s="91"/>
      <c r="AH41" s="91"/>
      <c r="AI41" s="92"/>
      <c r="AJ41" s="5"/>
      <c r="AK41" s="216" t="str">
        <f t="shared" si="1"/>
        <v/>
      </c>
      <c r="AL41" s="217"/>
      <c r="AM41" s="217"/>
      <c r="AN41" s="217" t="str">
        <f t="shared" si="2"/>
        <v/>
      </c>
      <c r="AO41" s="217"/>
      <c r="AP41" s="217"/>
      <c r="AQ41" s="217" t="str">
        <f t="shared" si="3"/>
        <v/>
      </c>
      <c r="AR41" s="217"/>
      <c r="AS41" s="218"/>
      <c r="AT41" s="5"/>
      <c r="AU41" s="210" t="str">
        <f t="shared" si="0"/>
        <v/>
      </c>
      <c r="AV41" s="211"/>
      <c r="AW41" s="211"/>
      <c r="AX41" s="211"/>
      <c r="AY41" s="211"/>
      <c r="AZ41" s="211"/>
      <c r="BA41" s="211"/>
      <c r="BB41" s="211"/>
      <c r="BC41" s="211"/>
      <c r="BD41" s="212"/>
      <c r="BE41" s="5"/>
      <c r="BF41" s="225"/>
      <c r="BG41" s="226"/>
      <c r="BH41" s="26">
        <v>4</v>
      </c>
      <c r="BI41" s="26"/>
      <c r="BJ41" s="227" t="s">
        <v>88</v>
      </c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28"/>
    </row>
    <row r="42" spans="1:89" ht="12" customHeight="1" x14ac:dyDescent="0.2">
      <c r="A42" s="214"/>
      <c r="B42" s="215"/>
      <c r="C42" s="215"/>
      <c r="D42" s="215"/>
      <c r="E42" s="215"/>
      <c r="F42" s="215"/>
      <c r="G42" s="215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90"/>
      <c r="AG42" s="91"/>
      <c r="AH42" s="91"/>
      <c r="AI42" s="92"/>
      <c r="AJ42" s="5"/>
      <c r="AK42" s="216" t="str">
        <f t="shared" si="1"/>
        <v/>
      </c>
      <c r="AL42" s="217"/>
      <c r="AM42" s="217"/>
      <c r="AN42" s="217" t="str">
        <f t="shared" si="2"/>
        <v/>
      </c>
      <c r="AO42" s="217"/>
      <c r="AP42" s="217"/>
      <c r="AQ42" s="217" t="str">
        <f t="shared" si="3"/>
        <v/>
      </c>
      <c r="AR42" s="217"/>
      <c r="AS42" s="218"/>
      <c r="AT42" s="5"/>
      <c r="AU42" s="210" t="str">
        <f t="shared" si="0"/>
        <v/>
      </c>
      <c r="AV42" s="211"/>
      <c r="AW42" s="211"/>
      <c r="AX42" s="211"/>
      <c r="AY42" s="211"/>
      <c r="AZ42" s="211"/>
      <c r="BA42" s="211"/>
      <c r="BB42" s="211"/>
      <c r="BC42" s="211"/>
      <c r="BD42" s="212"/>
      <c r="BE42" s="5"/>
      <c r="BF42" s="225"/>
      <c r="BG42" s="226"/>
      <c r="BH42" s="26">
        <v>5</v>
      </c>
      <c r="BI42" s="26"/>
      <c r="BJ42" s="227" t="s">
        <v>89</v>
      </c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28"/>
    </row>
    <row r="43" spans="1:89" s="229" customFormat="1" ht="12" customHeight="1" x14ac:dyDescent="0.2">
      <c r="A43" s="214"/>
      <c r="B43" s="215"/>
      <c r="C43" s="215"/>
      <c r="D43" s="215"/>
      <c r="E43" s="215"/>
      <c r="F43" s="215"/>
      <c r="G43" s="215"/>
      <c r="H43" s="19"/>
      <c r="I43" s="19"/>
      <c r="J43" s="19"/>
      <c r="K43" s="19"/>
      <c r="L43" s="19"/>
      <c r="M43" s="19"/>
      <c r="N43" s="33"/>
      <c r="O43" s="33"/>
      <c r="P43" s="33"/>
      <c r="Q43" s="33"/>
      <c r="R43" s="33"/>
      <c r="S43" s="33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90"/>
      <c r="AG43" s="91"/>
      <c r="AH43" s="91"/>
      <c r="AI43" s="92"/>
      <c r="AJ43" s="5"/>
      <c r="AK43" s="216" t="str">
        <f t="shared" si="1"/>
        <v/>
      </c>
      <c r="AL43" s="217"/>
      <c r="AM43" s="217"/>
      <c r="AN43" s="217" t="str">
        <f t="shared" si="2"/>
        <v/>
      </c>
      <c r="AO43" s="217"/>
      <c r="AP43" s="217"/>
      <c r="AQ43" s="217" t="str">
        <f t="shared" si="3"/>
        <v/>
      </c>
      <c r="AR43" s="217"/>
      <c r="AS43" s="218"/>
      <c r="AT43" s="5"/>
      <c r="AU43" s="210" t="str">
        <f t="shared" si="0"/>
        <v/>
      </c>
      <c r="AV43" s="211"/>
      <c r="AW43" s="211"/>
      <c r="AX43" s="211"/>
      <c r="AY43" s="211"/>
      <c r="AZ43" s="211"/>
      <c r="BA43" s="211"/>
      <c r="BB43" s="211"/>
      <c r="BC43" s="211"/>
      <c r="BD43" s="212"/>
      <c r="BE43" s="5"/>
      <c r="BF43" s="225"/>
      <c r="BG43" s="226"/>
      <c r="BH43" s="26">
        <v>6</v>
      </c>
      <c r="BI43" s="26"/>
      <c r="BJ43" s="227" t="s">
        <v>90</v>
      </c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28"/>
    </row>
    <row r="44" spans="1:89" ht="12" customHeight="1" x14ac:dyDescent="0.2">
      <c r="A44" s="214"/>
      <c r="B44" s="215"/>
      <c r="C44" s="215"/>
      <c r="D44" s="215"/>
      <c r="E44" s="215"/>
      <c r="F44" s="215"/>
      <c r="G44" s="215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90"/>
      <c r="AG44" s="91"/>
      <c r="AH44" s="91"/>
      <c r="AI44" s="92"/>
      <c r="AJ44" s="5"/>
      <c r="AK44" s="216" t="str">
        <f t="shared" si="1"/>
        <v/>
      </c>
      <c r="AL44" s="217"/>
      <c r="AM44" s="217"/>
      <c r="AN44" s="217" t="str">
        <f t="shared" si="2"/>
        <v/>
      </c>
      <c r="AO44" s="217"/>
      <c r="AP44" s="217"/>
      <c r="AQ44" s="217" t="str">
        <f t="shared" si="3"/>
        <v/>
      </c>
      <c r="AR44" s="217"/>
      <c r="AS44" s="218"/>
      <c r="AT44" s="5"/>
      <c r="AU44" s="210" t="str">
        <f t="shared" si="0"/>
        <v/>
      </c>
      <c r="AV44" s="211"/>
      <c r="AW44" s="211"/>
      <c r="AX44" s="211"/>
      <c r="AY44" s="211"/>
      <c r="AZ44" s="211"/>
      <c r="BA44" s="211"/>
      <c r="BB44" s="211"/>
      <c r="BC44" s="211"/>
      <c r="BD44" s="212"/>
      <c r="BE44" s="5"/>
      <c r="BF44" s="225"/>
      <c r="BG44" s="226"/>
      <c r="BH44" s="26">
        <v>7</v>
      </c>
      <c r="BI44" s="26"/>
      <c r="BJ44" s="227" t="s">
        <v>91</v>
      </c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28"/>
    </row>
    <row r="45" spans="1:89" ht="12" customHeight="1" x14ac:dyDescent="0.2">
      <c r="A45" s="214"/>
      <c r="B45" s="215"/>
      <c r="C45" s="215"/>
      <c r="D45" s="215"/>
      <c r="E45" s="215"/>
      <c r="F45" s="215"/>
      <c r="G45" s="215"/>
      <c r="H45" s="19"/>
      <c r="I45" s="19"/>
      <c r="J45" s="19"/>
      <c r="K45" s="19"/>
      <c r="L45" s="19"/>
      <c r="M45" s="19"/>
      <c r="N45" s="33"/>
      <c r="O45" s="33"/>
      <c r="P45" s="33"/>
      <c r="Q45" s="33"/>
      <c r="R45" s="33"/>
      <c r="S45" s="33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90"/>
      <c r="AG45" s="91"/>
      <c r="AH45" s="91"/>
      <c r="AI45" s="92"/>
      <c r="AJ45" s="5"/>
      <c r="AK45" s="216" t="str">
        <f t="shared" si="1"/>
        <v/>
      </c>
      <c r="AL45" s="217"/>
      <c r="AM45" s="217"/>
      <c r="AN45" s="217" t="str">
        <f t="shared" si="2"/>
        <v/>
      </c>
      <c r="AO45" s="217"/>
      <c r="AP45" s="217"/>
      <c r="AQ45" s="217" t="str">
        <f t="shared" si="3"/>
        <v/>
      </c>
      <c r="AR45" s="217"/>
      <c r="AS45" s="218"/>
      <c r="AT45" s="5"/>
      <c r="AU45" s="210" t="str">
        <f t="shared" si="0"/>
        <v/>
      </c>
      <c r="AV45" s="211"/>
      <c r="AW45" s="211"/>
      <c r="AX45" s="211"/>
      <c r="AY45" s="211"/>
      <c r="AZ45" s="211"/>
      <c r="BA45" s="211"/>
      <c r="BB45" s="211"/>
      <c r="BC45" s="211"/>
      <c r="BD45" s="212"/>
      <c r="BE45" s="5"/>
      <c r="BF45" s="225"/>
      <c r="BG45" s="226"/>
      <c r="BH45" s="26">
        <v>8</v>
      </c>
      <c r="BI45" s="26"/>
      <c r="BJ45" s="227" t="s">
        <v>92</v>
      </c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28"/>
    </row>
    <row r="46" spans="1:89" ht="12" customHeight="1" x14ac:dyDescent="0.2">
      <c r="A46" s="214"/>
      <c r="B46" s="215"/>
      <c r="C46" s="215"/>
      <c r="D46" s="215"/>
      <c r="E46" s="215"/>
      <c r="F46" s="215"/>
      <c r="G46" s="215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90"/>
      <c r="AG46" s="91"/>
      <c r="AH46" s="91"/>
      <c r="AI46" s="92"/>
      <c r="AJ46" s="5"/>
      <c r="AK46" s="216" t="str">
        <f t="shared" si="1"/>
        <v/>
      </c>
      <c r="AL46" s="217"/>
      <c r="AM46" s="217"/>
      <c r="AN46" s="217" t="str">
        <f t="shared" si="2"/>
        <v/>
      </c>
      <c r="AO46" s="217"/>
      <c r="AP46" s="217"/>
      <c r="AQ46" s="217" t="str">
        <f t="shared" si="3"/>
        <v/>
      </c>
      <c r="AR46" s="217"/>
      <c r="AS46" s="218"/>
      <c r="AT46" s="5"/>
      <c r="AU46" s="210" t="str">
        <f t="shared" si="0"/>
        <v/>
      </c>
      <c r="AV46" s="211"/>
      <c r="AW46" s="211"/>
      <c r="AX46" s="211"/>
      <c r="AY46" s="211"/>
      <c r="AZ46" s="211"/>
      <c r="BA46" s="211"/>
      <c r="BB46" s="211"/>
      <c r="BC46" s="211"/>
      <c r="BD46" s="212"/>
      <c r="BE46" s="5"/>
      <c r="BF46" s="225"/>
      <c r="BG46" s="226"/>
      <c r="BH46" s="26">
        <v>9</v>
      </c>
      <c r="BI46" s="26"/>
      <c r="BJ46" s="227" t="s">
        <v>93</v>
      </c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28"/>
    </row>
    <row r="47" spans="1:89" ht="12" customHeight="1" x14ac:dyDescent="0.2">
      <c r="A47" s="214"/>
      <c r="B47" s="215"/>
      <c r="C47" s="215"/>
      <c r="D47" s="215"/>
      <c r="E47" s="215"/>
      <c r="F47" s="215"/>
      <c r="G47" s="215"/>
      <c r="H47" s="19"/>
      <c r="I47" s="19"/>
      <c r="J47" s="19"/>
      <c r="K47" s="19"/>
      <c r="L47" s="19"/>
      <c r="M47" s="19"/>
      <c r="N47" s="33"/>
      <c r="O47" s="33"/>
      <c r="P47" s="33"/>
      <c r="Q47" s="230"/>
      <c r="R47" s="230"/>
      <c r="S47" s="230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90"/>
      <c r="AG47" s="91"/>
      <c r="AH47" s="91"/>
      <c r="AI47" s="92"/>
      <c r="AJ47" s="5"/>
      <c r="AK47" s="216" t="str">
        <f t="shared" si="1"/>
        <v/>
      </c>
      <c r="AL47" s="217"/>
      <c r="AM47" s="217"/>
      <c r="AN47" s="217" t="str">
        <f t="shared" si="2"/>
        <v/>
      </c>
      <c r="AO47" s="217"/>
      <c r="AP47" s="217"/>
      <c r="AQ47" s="217" t="str">
        <f t="shared" si="3"/>
        <v/>
      </c>
      <c r="AR47" s="217"/>
      <c r="AS47" s="218"/>
      <c r="AT47" s="5"/>
      <c r="AU47" s="210" t="str">
        <f t="shared" si="0"/>
        <v/>
      </c>
      <c r="AV47" s="211"/>
      <c r="AW47" s="211"/>
      <c r="AX47" s="211"/>
      <c r="AY47" s="211"/>
      <c r="AZ47" s="211"/>
      <c r="BA47" s="211"/>
      <c r="BB47" s="211"/>
      <c r="BC47" s="211"/>
      <c r="BD47" s="212"/>
      <c r="BE47" s="5"/>
      <c r="BF47" s="225"/>
      <c r="BG47" s="226"/>
      <c r="BH47" s="26">
        <v>10</v>
      </c>
      <c r="BI47" s="26"/>
      <c r="BJ47" s="227" t="s">
        <v>94</v>
      </c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28"/>
    </row>
    <row r="48" spans="1:89" ht="12" customHeight="1" x14ac:dyDescent="0.2">
      <c r="A48" s="214"/>
      <c r="B48" s="215"/>
      <c r="C48" s="215"/>
      <c r="D48" s="215"/>
      <c r="E48" s="215"/>
      <c r="F48" s="215"/>
      <c r="G48" s="215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90"/>
      <c r="AG48" s="91"/>
      <c r="AH48" s="91"/>
      <c r="AI48" s="92"/>
      <c r="AJ48" s="5"/>
      <c r="AK48" s="216" t="str">
        <f t="shared" si="1"/>
        <v/>
      </c>
      <c r="AL48" s="217"/>
      <c r="AM48" s="217"/>
      <c r="AN48" s="217" t="str">
        <f t="shared" si="2"/>
        <v/>
      </c>
      <c r="AO48" s="217"/>
      <c r="AP48" s="217"/>
      <c r="AQ48" s="217" t="str">
        <f t="shared" si="3"/>
        <v/>
      </c>
      <c r="AR48" s="217"/>
      <c r="AS48" s="218"/>
      <c r="AT48" s="5"/>
      <c r="AU48" s="210" t="str">
        <f t="shared" si="0"/>
        <v/>
      </c>
      <c r="AV48" s="211"/>
      <c r="AW48" s="211"/>
      <c r="AX48" s="211"/>
      <c r="AY48" s="211"/>
      <c r="AZ48" s="211"/>
      <c r="BA48" s="211"/>
      <c r="BB48" s="211"/>
      <c r="BC48" s="211"/>
      <c r="BD48" s="212"/>
      <c r="BE48" s="5"/>
      <c r="BF48" s="225"/>
      <c r="BG48" s="226"/>
      <c r="BH48" s="26">
        <v>11</v>
      </c>
      <c r="BI48" s="26"/>
      <c r="BJ48" s="227" t="s">
        <v>95</v>
      </c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28"/>
    </row>
    <row r="49" spans="1:89" ht="12" customHeight="1" x14ac:dyDescent="0.2">
      <c r="A49" s="214"/>
      <c r="B49" s="215"/>
      <c r="C49" s="215"/>
      <c r="D49" s="215"/>
      <c r="E49" s="215"/>
      <c r="F49" s="215"/>
      <c r="G49" s="215"/>
      <c r="H49" s="19"/>
      <c r="I49" s="19"/>
      <c r="J49" s="19"/>
      <c r="K49" s="19"/>
      <c r="L49" s="19"/>
      <c r="M49" s="19"/>
      <c r="N49" s="33"/>
      <c r="O49" s="33"/>
      <c r="P49" s="33"/>
      <c r="Q49" s="33"/>
      <c r="R49" s="33"/>
      <c r="S49" s="33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90"/>
      <c r="AG49" s="91"/>
      <c r="AH49" s="91"/>
      <c r="AI49" s="92"/>
      <c r="AJ49" s="5"/>
      <c r="AK49" s="216" t="str">
        <f t="shared" si="1"/>
        <v/>
      </c>
      <c r="AL49" s="217"/>
      <c r="AM49" s="217"/>
      <c r="AN49" s="217" t="str">
        <f t="shared" si="2"/>
        <v/>
      </c>
      <c r="AO49" s="217"/>
      <c r="AP49" s="217"/>
      <c r="AQ49" s="217" t="str">
        <f t="shared" si="3"/>
        <v/>
      </c>
      <c r="AR49" s="217"/>
      <c r="AS49" s="218"/>
      <c r="AT49" s="5"/>
      <c r="AU49" s="210" t="str">
        <f t="shared" si="0"/>
        <v/>
      </c>
      <c r="AV49" s="211"/>
      <c r="AW49" s="211"/>
      <c r="AX49" s="211"/>
      <c r="AY49" s="211"/>
      <c r="AZ49" s="211"/>
      <c r="BA49" s="211"/>
      <c r="BB49" s="211"/>
      <c r="BC49" s="211"/>
      <c r="BD49" s="212"/>
      <c r="BE49" s="5"/>
      <c r="BF49" s="225"/>
      <c r="BG49" s="226"/>
      <c r="BH49" s="26">
        <v>12</v>
      </c>
      <c r="BI49" s="26"/>
      <c r="BJ49" s="227" t="s">
        <v>96</v>
      </c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28"/>
    </row>
    <row r="50" spans="1:89" ht="12" customHeight="1" x14ac:dyDescent="0.2">
      <c r="A50" s="214"/>
      <c r="B50" s="215"/>
      <c r="C50" s="215"/>
      <c r="D50" s="215"/>
      <c r="E50" s="215"/>
      <c r="F50" s="215"/>
      <c r="G50" s="215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90"/>
      <c r="AG50" s="91"/>
      <c r="AH50" s="91"/>
      <c r="AI50" s="92"/>
      <c r="AJ50" s="5"/>
      <c r="AK50" s="216" t="str">
        <f t="shared" si="1"/>
        <v/>
      </c>
      <c r="AL50" s="217"/>
      <c r="AM50" s="217"/>
      <c r="AN50" s="217" t="str">
        <f t="shared" si="2"/>
        <v/>
      </c>
      <c r="AO50" s="217"/>
      <c r="AP50" s="217"/>
      <c r="AQ50" s="217" t="str">
        <f t="shared" si="3"/>
        <v/>
      </c>
      <c r="AR50" s="217"/>
      <c r="AS50" s="218"/>
      <c r="AT50" s="5"/>
      <c r="AU50" s="210" t="str">
        <f t="shared" si="0"/>
        <v/>
      </c>
      <c r="AV50" s="211"/>
      <c r="AW50" s="211"/>
      <c r="AX50" s="211"/>
      <c r="AY50" s="211"/>
      <c r="AZ50" s="211"/>
      <c r="BA50" s="211"/>
      <c r="BB50" s="211"/>
      <c r="BC50" s="211"/>
      <c r="BD50" s="212"/>
      <c r="BE50" s="5"/>
      <c r="BF50" s="225"/>
      <c r="BG50" s="226"/>
      <c r="BH50" s="26">
        <v>13</v>
      </c>
      <c r="BI50" s="26"/>
      <c r="BJ50" s="227" t="s">
        <v>97</v>
      </c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28"/>
    </row>
    <row r="51" spans="1:89" s="237" customFormat="1" ht="12" customHeight="1" thickBot="1" x14ac:dyDescent="0.25">
      <c r="A51" s="214"/>
      <c r="B51" s="215"/>
      <c r="C51" s="215"/>
      <c r="D51" s="215"/>
      <c r="E51" s="215"/>
      <c r="F51" s="215"/>
      <c r="G51" s="215"/>
      <c r="H51" s="19"/>
      <c r="I51" s="19"/>
      <c r="J51" s="19"/>
      <c r="K51" s="19"/>
      <c r="L51" s="19"/>
      <c r="M51" s="19"/>
      <c r="N51" s="33"/>
      <c r="O51" s="33"/>
      <c r="P51" s="33"/>
      <c r="Q51" s="33"/>
      <c r="R51" s="33"/>
      <c r="S51" s="33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90"/>
      <c r="AG51" s="91"/>
      <c r="AH51" s="91"/>
      <c r="AI51" s="92"/>
      <c r="AJ51" s="5"/>
      <c r="AK51" s="216" t="str">
        <f t="shared" si="1"/>
        <v/>
      </c>
      <c r="AL51" s="217"/>
      <c r="AM51" s="217"/>
      <c r="AN51" s="217" t="str">
        <f t="shared" si="2"/>
        <v/>
      </c>
      <c r="AO51" s="217"/>
      <c r="AP51" s="217"/>
      <c r="AQ51" s="217" t="str">
        <f t="shared" si="3"/>
        <v/>
      </c>
      <c r="AR51" s="217"/>
      <c r="AS51" s="218"/>
      <c r="AT51" s="5"/>
      <c r="AU51" s="210" t="str">
        <f t="shared" si="0"/>
        <v/>
      </c>
      <c r="AV51" s="211"/>
      <c r="AW51" s="211"/>
      <c r="AX51" s="211"/>
      <c r="AY51" s="211"/>
      <c r="AZ51" s="211"/>
      <c r="BA51" s="211"/>
      <c r="BB51" s="211"/>
      <c r="BC51" s="211"/>
      <c r="BD51" s="212"/>
      <c r="BE51" s="5"/>
      <c r="BF51" s="231"/>
      <c r="BG51" s="232"/>
      <c r="BH51" s="233">
        <v>14</v>
      </c>
      <c r="BI51" s="233"/>
      <c r="BJ51" s="234" t="s">
        <v>98</v>
      </c>
      <c r="BK51" s="235"/>
      <c r="BL51" s="235"/>
      <c r="BM51" s="235"/>
      <c r="BN51" s="235"/>
      <c r="BO51" s="235"/>
      <c r="BP51" s="235"/>
      <c r="BQ51" s="235"/>
      <c r="BR51" s="235"/>
      <c r="BS51" s="235"/>
      <c r="BT51" s="235"/>
      <c r="BU51" s="235"/>
      <c r="BV51" s="235"/>
      <c r="BW51" s="235"/>
      <c r="BX51" s="235"/>
      <c r="BY51" s="235"/>
      <c r="BZ51" s="235"/>
      <c r="CA51" s="235"/>
      <c r="CB51" s="235"/>
      <c r="CC51" s="235"/>
      <c r="CD51" s="235"/>
      <c r="CE51" s="235"/>
      <c r="CF51" s="235"/>
      <c r="CG51" s="235"/>
      <c r="CH51" s="235"/>
      <c r="CI51" s="235"/>
      <c r="CJ51" s="235"/>
      <c r="CK51" s="236"/>
    </row>
    <row r="52" spans="1:89" s="242" customFormat="1" ht="12" customHeight="1" x14ac:dyDescent="0.2">
      <c r="A52" s="214"/>
      <c r="B52" s="215"/>
      <c r="C52" s="215"/>
      <c r="D52" s="215"/>
      <c r="E52" s="215"/>
      <c r="F52" s="215"/>
      <c r="G52" s="215"/>
      <c r="H52" s="33"/>
      <c r="I52" s="33"/>
      <c r="J52" s="33"/>
      <c r="K52" s="33"/>
      <c r="L52" s="33"/>
      <c r="M52" s="33"/>
      <c r="N52" s="33"/>
      <c r="O52" s="33"/>
      <c r="P52" s="33"/>
      <c r="Q52" s="238"/>
      <c r="R52" s="238"/>
      <c r="S52" s="238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39"/>
      <c r="AG52" s="240"/>
      <c r="AH52" s="240"/>
      <c r="AI52" s="241"/>
      <c r="AJ52" s="5"/>
      <c r="AK52" s="216" t="str">
        <f t="shared" si="1"/>
        <v/>
      </c>
      <c r="AL52" s="217"/>
      <c r="AM52" s="217"/>
      <c r="AN52" s="217" t="str">
        <f t="shared" si="2"/>
        <v/>
      </c>
      <c r="AO52" s="217"/>
      <c r="AP52" s="217"/>
      <c r="AQ52" s="217" t="str">
        <f t="shared" si="3"/>
        <v/>
      </c>
      <c r="AR52" s="217"/>
      <c r="AS52" s="218"/>
      <c r="AT52" s="5"/>
      <c r="AU52" s="210" t="str">
        <f t="shared" si="0"/>
        <v/>
      </c>
      <c r="AV52" s="211"/>
      <c r="AW52" s="211"/>
      <c r="AX52" s="211"/>
      <c r="AY52" s="211"/>
      <c r="AZ52" s="211"/>
      <c r="BA52" s="211"/>
      <c r="BB52" s="211"/>
      <c r="BC52" s="211"/>
      <c r="BD52" s="212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</row>
    <row r="53" spans="1:89" s="242" customFormat="1" ht="12" customHeight="1" thickBot="1" x14ac:dyDescent="0.25">
      <c r="A53" s="243" t="s">
        <v>162</v>
      </c>
      <c r="B53" s="244"/>
      <c r="C53" s="244"/>
      <c r="D53" s="244"/>
      <c r="E53" s="244"/>
      <c r="F53" s="244"/>
      <c r="G53" s="244"/>
      <c r="H53" s="244"/>
      <c r="I53" s="244"/>
      <c r="J53" s="244"/>
      <c r="K53" s="244"/>
      <c r="L53" s="244"/>
      <c r="M53" s="244"/>
      <c r="N53" s="244"/>
      <c r="O53" s="244"/>
      <c r="P53" s="244"/>
      <c r="Q53" s="163">
        <f>IF(SUM(Q35:S52)&lt;&gt;0,SUM(Q35:S52),"")</f>
        <v>150</v>
      </c>
      <c r="R53" s="163"/>
      <c r="S53" s="163"/>
      <c r="T53" s="163" t="str">
        <f>IF(SUM(T35:V52)&lt;&gt;0,SUM(T35:V52),"")</f>
        <v/>
      </c>
      <c r="U53" s="163"/>
      <c r="V53" s="163"/>
      <c r="W53" s="163" t="str">
        <f>IF(SUM(W35:Y52)&lt;&gt;0,SUM(W35:Y52),"")</f>
        <v/>
      </c>
      <c r="X53" s="163"/>
      <c r="Y53" s="163"/>
      <c r="Z53" s="163" t="str">
        <f>IF(SUM(Z35:AB52)&lt;&gt;0,SUM(Z35:AB52),"")</f>
        <v/>
      </c>
      <c r="AA53" s="163"/>
      <c r="AB53" s="163"/>
      <c r="AC53" s="163" t="str">
        <f>IF(SUM(AC35:AE52)&lt;&gt;0,SUM(AC35:AE52),"")</f>
        <v/>
      </c>
      <c r="AD53" s="163"/>
      <c r="AE53" s="163"/>
      <c r="AF53" s="245"/>
      <c r="AG53" s="245"/>
      <c r="AH53" s="245"/>
      <c r="AI53" s="246"/>
      <c r="AJ53" s="5"/>
      <c r="AK53" s="247" t="str">
        <f>IFERROR((T53/Q53),"")</f>
        <v/>
      </c>
      <c r="AL53" s="248"/>
      <c r="AM53" s="248"/>
      <c r="AN53" s="248"/>
      <c r="AO53" s="248"/>
      <c r="AP53" s="248"/>
      <c r="AQ53" s="248"/>
      <c r="AR53" s="248"/>
      <c r="AS53" s="249"/>
      <c r="AT53" s="5"/>
      <c r="AU53" s="250" t="str">
        <f>IFERROR(IF(AC53="","",IF(AC53&lt;Q53-(Q53*$BB$32),"Below "&amp;$BB$32*100&amp;"% by "&amp;Q53-(Q53*$BB$32)-AC53&amp;" CFM",IF(AC53&gt;Q53+(Q53*$BB$31),"Above "&amp;$BB$31*100&amp;"% by "&amp;AC53-Q53-(Q53*$BB$31)&amp;" CFM",""))),"")</f>
        <v/>
      </c>
      <c r="AV53" s="251"/>
      <c r="AW53" s="251"/>
      <c r="AX53" s="251"/>
      <c r="AY53" s="251"/>
      <c r="AZ53" s="251"/>
      <c r="BA53" s="251"/>
      <c r="BB53" s="251"/>
      <c r="BC53" s="251"/>
      <c r="BD53" s="252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</row>
    <row r="54" spans="1:89" s="242" customFormat="1" ht="12" customHeight="1" thickBo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5"/>
      <c r="AK54" s="253"/>
      <c r="AL54" s="253"/>
      <c r="AM54" s="253"/>
      <c r="AN54" s="253"/>
      <c r="AO54" s="253"/>
      <c r="AP54" s="253"/>
      <c r="AQ54" s="253"/>
      <c r="AR54" s="253"/>
      <c r="AS54" s="253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</row>
    <row r="55" spans="1:89" s="242" customFormat="1" ht="12" customHeight="1" thickBot="1" x14ac:dyDescent="0.25">
      <c r="A55" s="1" t="s">
        <v>79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5"/>
      <c r="AK55" s="253"/>
      <c r="AL55" s="253"/>
      <c r="AM55" s="253"/>
      <c r="AN55" s="253"/>
      <c r="AO55" s="253"/>
      <c r="AP55" s="253"/>
      <c r="AQ55" s="253"/>
      <c r="AR55" s="253"/>
      <c r="AS55" s="253"/>
      <c r="AT55" s="5"/>
      <c r="AU55" s="96" t="s">
        <v>100</v>
      </c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8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</row>
    <row r="56" spans="1:89" s="242" customFormat="1" ht="12" customHeight="1" thickTop="1" x14ac:dyDescent="0.2">
      <c r="A56" s="254"/>
      <c r="B56" s="255"/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255"/>
      <c r="N56" s="255"/>
      <c r="O56" s="255"/>
      <c r="P56" s="255"/>
      <c r="Q56" s="255"/>
      <c r="R56" s="255"/>
      <c r="S56" s="255"/>
      <c r="T56" s="255"/>
      <c r="U56" s="255"/>
      <c r="V56" s="255"/>
      <c r="W56" s="255"/>
      <c r="X56" s="255"/>
      <c r="Y56" s="255"/>
      <c r="Z56" s="255"/>
      <c r="AA56" s="255"/>
      <c r="AB56" s="255"/>
      <c r="AC56" s="255"/>
      <c r="AD56" s="255"/>
      <c r="AE56" s="255"/>
      <c r="AF56" s="255"/>
      <c r="AG56" s="255"/>
      <c r="AH56" s="255"/>
      <c r="AI56" s="25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220"/>
      <c r="AV56" s="256"/>
      <c r="AW56" s="256"/>
      <c r="AX56" s="256"/>
      <c r="AY56" s="221"/>
      <c r="AZ56" s="257"/>
      <c r="BA56" s="256"/>
      <c r="BB56" s="256"/>
      <c r="BC56" s="256"/>
      <c r="BD56" s="221"/>
      <c r="BE56" s="257"/>
      <c r="BF56" s="256"/>
      <c r="BG56" s="256"/>
      <c r="BH56" s="256"/>
      <c r="BI56" s="258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</row>
    <row r="57" spans="1:89" s="242" customFormat="1" ht="12" customHeight="1" x14ac:dyDescent="0.2">
      <c r="A57" s="254"/>
      <c r="B57" s="255"/>
      <c r="C57" s="255"/>
      <c r="D57" s="255"/>
      <c r="E57" s="255"/>
      <c r="F57" s="255"/>
      <c r="G57" s="255"/>
      <c r="H57" s="255"/>
      <c r="I57" s="255"/>
      <c r="J57" s="255"/>
      <c r="K57" s="255"/>
      <c r="L57" s="255"/>
      <c r="M57" s="255"/>
      <c r="N57" s="255"/>
      <c r="O57" s="255"/>
      <c r="P57" s="255"/>
      <c r="Q57" s="255"/>
      <c r="R57" s="255"/>
      <c r="S57" s="255"/>
      <c r="T57" s="255"/>
      <c r="U57" s="255"/>
      <c r="V57" s="255"/>
      <c r="W57" s="255"/>
      <c r="X57" s="255"/>
      <c r="Y57" s="255"/>
      <c r="Z57" s="255"/>
      <c r="AA57" s="255"/>
      <c r="AB57" s="255"/>
      <c r="AC57" s="255"/>
      <c r="AD57" s="255"/>
      <c r="AE57" s="255"/>
      <c r="AF57" s="255"/>
      <c r="AG57" s="255"/>
      <c r="AH57" s="255"/>
      <c r="AI57" s="25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259"/>
      <c r="AV57" s="260"/>
      <c r="AW57" s="260"/>
      <c r="AX57" s="260"/>
      <c r="AY57" s="261"/>
      <c r="AZ57" s="262"/>
      <c r="BA57" s="260"/>
      <c r="BB57" s="260"/>
      <c r="BC57" s="260"/>
      <c r="BD57" s="261"/>
      <c r="BE57" s="262"/>
      <c r="BF57" s="260"/>
      <c r="BG57" s="260"/>
      <c r="BH57" s="260"/>
      <c r="BI57" s="263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</row>
    <row r="58" spans="1:89" s="242" customFormat="1" ht="12" customHeight="1" x14ac:dyDescent="0.2">
      <c r="A58" s="254"/>
      <c r="B58" s="255"/>
      <c r="C58" s="255"/>
      <c r="D58" s="255"/>
      <c r="E58" s="255"/>
      <c r="F58" s="255"/>
      <c r="G58" s="255"/>
      <c r="H58" s="255"/>
      <c r="I58" s="255"/>
      <c r="J58" s="255"/>
      <c r="K58" s="255"/>
      <c r="L58" s="255"/>
      <c r="M58" s="255"/>
      <c r="N58" s="255"/>
      <c r="O58" s="255"/>
      <c r="P58" s="255"/>
      <c r="Q58" s="255"/>
      <c r="R58" s="255"/>
      <c r="S58" s="255"/>
      <c r="T58" s="255"/>
      <c r="U58" s="255"/>
      <c r="V58" s="255"/>
      <c r="W58" s="255"/>
      <c r="X58" s="255"/>
      <c r="Y58" s="255"/>
      <c r="Z58" s="255"/>
      <c r="AA58" s="255"/>
      <c r="AB58" s="255"/>
      <c r="AC58" s="255"/>
      <c r="AD58" s="255"/>
      <c r="AE58" s="255"/>
      <c r="AF58" s="255"/>
      <c r="AG58" s="255"/>
      <c r="AH58" s="255"/>
      <c r="AI58" s="25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259"/>
      <c r="AV58" s="260"/>
      <c r="AW58" s="260"/>
      <c r="AX58" s="260"/>
      <c r="AY58" s="261"/>
      <c r="AZ58" s="262"/>
      <c r="BA58" s="260"/>
      <c r="BB58" s="260"/>
      <c r="BC58" s="260"/>
      <c r="BD58" s="261"/>
      <c r="BE58" s="262"/>
      <c r="BF58" s="260"/>
      <c r="BG58" s="260"/>
      <c r="BH58" s="260"/>
      <c r="BI58" s="263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</row>
    <row r="59" spans="1:89" ht="12" customHeight="1" x14ac:dyDescent="0.2">
      <c r="A59" s="254"/>
      <c r="B59" s="255"/>
      <c r="C59" s="255"/>
      <c r="D59" s="255"/>
      <c r="E59" s="255"/>
      <c r="F59" s="255"/>
      <c r="G59" s="255"/>
      <c r="H59" s="255"/>
      <c r="I59" s="255"/>
      <c r="J59" s="255"/>
      <c r="K59" s="255"/>
      <c r="L59" s="255"/>
      <c r="M59" s="255"/>
      <c r="N59" s="255"/>
      <c r="O59" s="255"/>
      <c r="P59" s="255"/>
      <c r="Q59" s="255"/>
      <c r="R59" s="255"/>
      <c r="S59" s="255"/>
      <c r="T59" s="255"/>
      <c r="U59" s="255"/>
      <c r="V59" s="255"/>
      <c r="W59" s="255"/>
      <c r="X59" s="255"/>
      <c r="Y59" s="255"/>
      <c r="Z59" s="255"/>
      <c r="AA59" s="255"/>
      <c r="AB59" s="255"/>
      <c r="AC59" s="255"/>
      <c r="AD59" s="255"/>
      <c r="AE59" s="255"/>
      <c r="AF59" s="255"/>
      <c r="AG59" s="255"/>
      <c r="AH59" s="255"/>
      <c r="AI59" s="25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259"/>
      <c r="AV59" s="260"/>
      <c r="AW59" s="260"/>
      <c r="AX59" s="260"/>
      <c r="AY59" s="261"/>
      <c r="AZ59" s="262"/>
      <c r="BA59" s="260"/>
      <c r="BB59" s="260"/>
      <c r="BC59" s="260"/>
      <c r="BD59" s="261"/>
      <c r="BE59" s="262"/>
      <c r="BF59" s="260"/>
      <c r="BG59" s="260"/>
      <c r="BH59" s="260"/>
      <c r="BI59" s="263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</row>
    <row r="60" spans="1:89" ht="12" customHeight="1" x14ac:dyDescent="0.2">
      <c r="A60" s="254"/>
      <c r="B60" s="255"/>
      <c r="C60" s="255"/>
      <c r="D60" s="255"/>
      <c r="E60" s="255"/>
      <c r="F60" s="255"/>
      <c r="G60" s="255"/>
      <c r="H60" s="255"/>
      <c r="I60" s="255"/>
      <c r="J60" s="255"/>
      <c r="K60" s="255"/>
      <c r="L60" s="255"/>
      <c r="M60" s="255"/>
      <c r="N60" s="255"/>
      <c r="O60" s="255"/>
      <c r="P60" s="255"/>
      <c r="Q60" s="255"/>
      <c r="R60" s="255"/>
      <c r="S60" s="255"/>
      <c r="T60" s="255"/>
      <c r="U60" s="255"/>
      <c r="V60" s="255"/>
      <c r="W60" s="255"/>
      <c r="X60" s="255"/>
      <c r="Y60" s="255"/>
      <c r="Z60" s="255"/>
      <c r="AA60" s="255"/>
      <c r="AB60" s="255"/>
      <c r="AC60" s="255"/>
      <c r="AD60" s="255"/>
      <c r="AE60" s="255"/>
      <c r="AF60" s="255"/>
      <c r="AG60" s="255"/>
      <c r="AH60" s="255"/>
      <c r="AI60" s="25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259"/>
      <c r="AV60" s="260"/>
      <c r="AW60" s="260"/>
      <c r="AX60" s="260"/>
      <c r="AY60" s="261"/>
      <c r="AZ60" s="262"/>
      <c r="BA60" s="260"/>
      <c r="BB60" s="260"/>
      <c r="BC60" s="260"/>
      <c r="BD60" s="261"/>
      <c r="BE60" s="262"/>
      <c r="BF60" s="260"/>
      <c r="BG60" s="260"/>
      <c r="BH60" s="260"/>
      <c r="BI60" s="263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</row>
    <row r="61" spans="1:89" ht="12" customHeight="1" thickBot="1" x14ac:dyDescent="0.25">
      <c r="A61" s="264"/>
      <c r="B61" s="264"/>
      <c r="C61" s="264"/>
      <c r="D61" s="264"/>
      <c r="E61" s="264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  <c r="AA61" s="264"/>
      <c r="AB61" s="264"/>
      <c r="AC61" s="264"/>
      <c r="AD61" s="264"/>
      <c r="AE61" s="264"/>
      <c r="AF61" s="264"/>
      <c r="AG61" s="264"/>
      <c r="AH61" s="264"/>
      <c r="AI61" s="26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265"/>
      <c r="AV61" s="266"/>
      <c r="AW61" s="266"/>
      <c r="AX61" s="266"/>
      <c r="AY61" s="267"/>
      <c r="AZ61" s="268"/>
      <c r="BA61" s="266"/>
      <c r="BB61" s="266"/>
      <c r="BC61" s="266"/>
      <c r="BD61" s="267"/>
      <c r="BE61" s="268"/>
      <c r="BF61" s="266"/>
      <c r="BG61" s="266"/>
      <c r="BH61" s="266"/>
      <c r="BI61" s="269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</row>
    <row r="62" spans="1:89" ht="12" customHeight="1" x14ac:dyDescent="0.2">
      <c r="A62" s="1" t="s">
        <v>101</v>
      </c>
      <c r="B62" s="1"/>
      <c r="C62" s="1"/>
      <c r="D62" s="1"/>
      <c r="E62" s="270"/>
      <c r="F62" s="270"/>
      <c r="G62" s="270"/>
      <c r="H62" s="270"/>
      <c r="I62" s="270"/>
      <c r="J62" s="270"/>
      <c r="K62" s="270"/>
      <c r="L62" s="1"/>
      <c r="M62" s="1"/>
      <c r="N62" s="1"/>
      <c r="O62" s="1"/>
      <c r="P62" s="1"/>
      <c r="Q62" s="1" t="s">
        <v>102</v>
      </c>
      <c r="R62" s="1"/>
      <c r="S62" s="1"/>
      <c r="T62" s="1"/>
      <c r="U62" s="1"/>
      <c r="V62" s="271"/>
      <c r="W62" s="271"/>
      <c r="X62" s="271"/>
      <c r="Y62" s="271"/>
      <c r="Z62" s="271"/>
      <c r="AA62" s="271"/>
      <c r="AB62" s="271"/>
      <c r="AC62" s="271"/>
      <c r="AD62" s="271"/>
      <c r="AE62" s="271"/>
      <c r="AF62" s="271"/>
      <c r="AG62" s="271"/>
      <c r="AH62" s="271"/>
      <c r="AI62" s="271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</row>
  </sheetData>
  <sheetProtection sheet="1" objects="1" scenarios="1"/>
  <mergeCells count="502">
    <mergeCell ref="AU61:AY61"/>
    <mergeCell ref="AZ61:BD61"/>
    <mergeCell ref="BE61:BI61"/>
    <mergeCell ref="E62:K62"/>
    <mergeCell ref="V62:AI62"/>
    <mergeCell ref="B59:AI59"/>
    <mergeCell ref="AU59:AY59"/>
    <mergeCell ref="AZ59:BD59"/>
    <mergeCell ref="BE59:BI59"/>
    <mergeCell ref="B60:AI60"/>
    <mergeCell ref="AU60:AY60"/>
    <mergeCell ref="AZ60:BD60"/>
    <mergeCell ref="BE60:BI60"/>
    <mergeCell ref="B57:AI57"/>
    <mergeCell ref="AU57:AY57"/>
    <mergeCell ref="AZ57:BD57"/>
    <mergeCell ref="BE57:BI57"/>
    <mergeCell ref="B58:AI58"/>
    <mergeCell ref="AU58:AY58"/>
    <mergeCell ref="AZ58:BD58"/>
    <mergeCell ref="BE58:BI58"/>
    <mergeCell ref="AN53:AP53"/>
    <mergeCell ref="AQ53:AS53"/>
    <mergeCell ref="AU53:BD53"/>
    <mergeCell ref="AU55:BI55"/>
    <mergeCell ref="B56:AI56"/>
    <mergeCell ref="AU56:AY56"/>
    <mergeCell ref="AZ56:BD56"/>
    <mergeCell ref="BE56:BI56"/>
    <mergeCell ref="AQ52:AS52"/>
    <mergeCell ref="AU52:BD52"/>
    <mergeCell ref="A53:P53"/>
    <mergeCell ref="Q53:S53"/>
    <mergeCell ref="T53:V53"/>
    <mergeCell ref="W53:Y53"/>
    <mergeCell ref="Z53:AB53"/>
    <mergeCell ref="AC53:AE53"/>
    <mergeCell ref="AF53:AI53"/>
    <mergeCell ref="AK53:AM53"/>
    <mergeCell ref="W52:Y52"/>
    <mergeCell ref="Z52:AB52"/>
    <mergeCell ref="AC52:AE52"/>
    <mergeCell ref="AF52:AI52"/>
    <mergeCell ref="AK52:AM52"/>
    <mergeCell ref="AN52:AP52"/>
    <mergeCell ref="A52:G52"/>
    <mergeCell ref="H52:J52"/>
    <mergeCell ref="K52:M52"/>
    <mergeCell ref="N52:P52"/>
    <mergeCell ref="Q52:S52"/>
    <mergeCell ref="T52:V52"/>
    <mergeCell ref="AN51:AP51"/>
    <mergeCell ref="AQ51:AS51"/>
    <mergeCell ref="AU51:BD51"/>
    <mergeCell ref="BF51:BG51"/>
    <mergeCell ref="BH51:BI51"/>
    <mergeCell ref="BJ51:CK51"/>
    <mergeCell ref="T51:V51"/>
    <mergeCell ref="W51:Y51"/>
    <mergeCell ref="Z51:AB51"/>
    <mergeCell ref="AC51:AE51"/>
    <mergeCell ref="AF51:AI51"/>
    <mergeCell ref="AK51:AM51"/>
    <mergeCell ref="AQ50:AS50"/>
    <mergeCell ref="AU50:BD50"/>
    <mergeCell ref="BF50:BG50"/>
    <mergeCell ref="BH50:BI50"/>
    <mergeCell ref="BJ50:CK50"/>
    <mergeCell ref="A51:G51"/>
    <mergeCell ref="H51:J51"/>
    <mergeCell ref="K51:M51"/>
    <mergeCell ref="N51:P51"/>
    <mergeCell ref="Q51:S51"/>
    <mergeCell ref="W50:Y50"/>
    <mergeCell ref="Z50:AB50"/>
    <mergeCell ref="AC50:AE50"/>
    <mergeCell ref="AF50:AI50"/>
    <mergeCell ref="AK50:AM50"/>
    <mergeCell ref="AN50:AP50"/>
    <mergeCell ref="A50:G50"/>
    <mergeCell ref="H50:J50"/>
    <mergeCell ref="K50:M50"/>
    <mergeCell ref="N50:P50"/>
    <mergeCell ref="Q50:S50"/>
    <mergeCell ref="T50:V50"/>
    <mergeCell ref="AN49:AP49"/>
    <mergeCell ref="AQ49:AS49"/>
    <mergeCell ref="AU49:BD49"/>
    <mergeCell ref="BF49:BG49"/>
    <mergeCell ref="BH49:BI49"/>
    <mergeCell ref="BJ49:CK49"/>
    <mergeCell ref="T49:V49"/>
    <mergeCell ref="W49:Y49"/>
    <mergeCell ref="Z49:AB49"/>
    <mergeCell ref="AC49:AE49"/>
    <mergeCell ref="AF49:AI49"/>
    <mergeCell ref="AK49:AM49"/>
    <mergeCell ref="AQ48:AS48"/>
    <mergeCell ref="AU48:BD48"/>
    <mergeCell ref="BF48:BG48"/>
    <mergeCell ref="BH48:BI48"/>
    <mergeCell ref="BJ48:CK48"/>
    <mergeCell ref="A49:G49"/>
    <mergeCell ref="H49:J49"/>
    <mergeCell ref="K49:M49"/>
    <mergeCell ref="N49:P49"/>
    <mergeCell ref="Q49:S49"/>
    <mergeCell ref="W48:Y48"/>
    <mergeCell ref="Z48:AB48"/>
    <mergeCell ref="AC48:AE48"/>
    <mergeCell ref="AF48:AI48"/>
    <mergeCell ref="AK48:AM48"/>
    <mergeCell ref="AN48:AP48"/>
    <mergeCell ref="A48:G48"/>
    <mergeCell ref="H48:J48"/>
    <mergeCell ref="K48:M48"/>
    <mergeCell ref="N48:P48"/>
    <mergeCell ref="Q48:S48"/>
    <mergeCell ref="T48:V48"/>
    <mergeCell ref="AN47:AP47"/>
    <mergeCell ref="AQ47:AS47"/>
    <mergeCell ref="AU47:BD47"/>
    <mergeCell ref="BF47:BG47"/>
    <mergeCell ref="BH47:BI47"/>
    <mergeCell ref="BJ47:CK47"/>
    <mergeCell ref="T47:V47"/>
    <mergeCell ref="W47:Y47"/>
    <mergeCell ref="Z47:AB47"/>
    <mergeCell ref="AC47:AE47"/>
    <mergeCell ref="AF47:AI47"/>
    <mergeCell ref="AK47:AM47"/>
    <mergeCell ref="AQ46:AS46"/>
    <mergeCell ref="AU46:BD46"/>
    <mergeCell ref="BF46:BG46"/>
    <mergeCell ref="BH46:BI46"/>
    <mergeCell ref="BJ46:CK46"/>
    <mergeCell ref="A47:G47"/>
    <mergeCell ref="H47:J47"/>
    <mergeCell ref="K47:M47"/>
    <mergeCell ref="N47:P47"/>
    <mergeCell ref="Q47:S47"/>
    <mergeCell ref="W46:Y46"/>
    <mergeCell ref="Z46:AB46"/>
    <mergeCell ref="AC46:AE46"/>
    <mergeCell ref="AF46:AI46"/>
    <mergeCell ref="AK46:AM46"/>
    <mergeCell ref="AN46:AP46"/>
    <mergeCell ref="A46:G46"/>
    <mergeCell ref="H46:J46"/>
    <mergeCell ref="K46:M46"/>
    <mergeCell ref="N46:P46"/>
    <mergeCell ref="Q46:S46"/>
    <mergeCell ref="T46:V46"/>
    <mergeCell ref="AN45:AP45"/>
    <mergeCell ref="AQ45:AS45"/>
    <mergeCell ref="AU45:BD45"/>
    <mergeCell ref="BF45:BG45"/>
    <mergeCell ref="BH45:BI45"/>
    <mergeCell ref="BJ45:CK45"/>
    <mergeCell ref="T45:V45"/>
    <mergeCell ref="W45:Y45"/>
    <mergeCell ref="Z45:AB45"/>
    <mergeCell ref="AC45:AE45"/>
    <mergeCell ref="AF45:AI45"/>
    <mergeCell ref="AK45:AM45"/>
    <mergeCell ref="AQ44:AS44"/>
    <mergeCell ref="AU44:BD44"/>
    <mergeCell ref="BF44:BG44"/>
    <mergeCell ref="BH44:BI44"/>
    <mergeCell ref="BJ44:CK44"/>
    <mergeCell ref="A45:G45"/>
    <mergeCell ref="H45:J45"/>
    <mergeCell ref="K45:M45"/>
    <mergeCell ref="N45:P45"/>
    <mergeCell ref="Q45:S45"/>
    <mergeCell ref="W44:Y44"/>
    <mergeCell ref="Z44:AB44"/>
    <mergeCell ref="AC44:AE44"/>
    <mergeCell ref="AF44:AI44"/>
    <mergeCell ref="AK44:AM44"/>
    <mergeCell ref="AN44:AP44"/>
    <mergeCell ref="A44:G44"/>
    <mergeCell ref="H44:J44"/>
    <mergeCell ref="K44:M44"/>
    <mergeCell ref="N44:P44"/>
    <mergeCell ref="Q44:S44"/>
    <mergeCell ref="T44:V44"/>
    <mergeCell ref="AN43:AP43"/>
    <mergeCell ref="AQ43:AS43"/>
    <mergeCell ref="AU43:BD43"/>
    <mergeCell ref="BF43:BG43"/>
    <mergeCell ref="BH43:BI43"/>
    <mergeCell ref="BJ43:CK43"/>
    <mergeCell ref="T43:V43"/>
    <mergeCell ref="W43:Y43"/>
    <mergeCell ref="Z43:AB43"/>
    <mergeCell ref="AC43:AE43"/>
    <mergeCell ref="AF43:AI43"/>
    <mergeCell ref="AK43:AM43"/>
    <mergeCell ref="AQ42:AS42"/>
    <mergeCell ref="AU42:BD42"/>
    <mergeCell ref="BF42:BG42"/>
    <mergeCell ref="BH42:BI42"/>
    <mergeCell ref="BJ42:CK42"/>
    <mergeCell ref="A43:G43"/>
    <mergeCell ref="H43:J43"/>
    <mergeCell ref="K43:M43"/>
    <mergeCell ref="N43:P43"/>
    <mergeCell ref="Q43:S43"/>
    <mergeCell ref="W42:Y42"/>
    <mergeCell ref="Z42:AB42"/>
    <mergeCell ref="AC42:AE42"/>
    <mergeCell ref="AF42:AI42"/>
    <mergeCell ref="AK42:AM42"/>
    <mergeCell ref="AN42:AP42"/>
    <mergeCell ref="A42:G42"/>
    <mergeCell ref="H42:J42"/>
    <mergeCell ref="K42:M42"/>
    <mergeCell ref="N42:P42"/>
    <mergeCell ref="Q42:S42"/>
    <mergeCell ref="T42:V42"/>
    <mergeCell ref="AN41:AP41"/>
    <mergeCell ref="AQ41:AS41"/>
    <mergeCell ref="AU41:BD41"/>
    <mergeCell ref="BF41:BG41"/>
    <mergeCell ref="BH41:BI41"/>
    <mergeCell ref="BJ41:CK41"/>
    <mergeCell ref="T41:V41"/>
    <mergeCell ref="W41:Y41"/>
    <mergeCell ref="Z41:AB41"/>
    <mergeCell ref="AC41:AE41"/>
    <mergeCell ref="AF41:AI41"/>
    <mergeCell ref="AK41:AM41"/>
    <mergeCell ref="AQ40:AS40"/>
    <mergeCell ref="AU40:BD40"/>
    <mergeCell ref="BF40:BG40"/>
    <mergeCell ref="BH40:BI40"/>
    <mergeCell ref="BJ40:CK40"/>
    <mergeCell ref="A41:G41"/>
    <mergeCell ref="H41:J41"/>
    <mergeCell ref="K41:M41"/>
    <mergeCell ref="N41:P41"/>
    <mergeCell ref="Q41:S41"/>
    <mergeCell ref="W40:Y40"/>
    <mergeCell ref="Z40:AB40"/>
    <mergeCell ref="AC40:AE40"/>
    <mergeCell ref="AF40:AI40"/>
    <mergeCell ref="AK40:AM40"/>
    <mergeCell ref="AN40:AP40"/>
    <mergeCell ref="AU39:BD39"/>
    <mergeCell ref="BF39:BG39"/>
    <mergeCell ref="BH39:BI39"/>
    <mergeCell ref="BJ39:CK39"/>
    <mergeCell ref="A40:G40"/>
    <mergeCell ref="H40:J40"/>
    <mergeCell ref="K40:M40"/>
    <mergeCell ref="N40:P40"/>
    <mergeCell ref="Q40:S40"/>
    <mergeCell ref="T40:V40"/>
    <mergeCell ref="Z39:AB39"/>
    <mergeCell ref="AC39:AE39"/>
    <mergeCell ref="AF39:AI39"/>
    <mergeCell ref="AK39:AM39"/>
    <mergeCell ref="AN39:AP39"/>
    <mergeCell ref="AQ39:AS39"/>
    <mergeCell ref="BF38:BG38"/>
    <mergeCell ref="BH38:BI38"/>
    <mergeCell ref="BJ38:CK38"/>
    <mergeCell ref="A39:G39"/>
    <mergeCell ref="H39:J39"/>
    <mergeCell ref="K39:M39"/>
    <mergeCell ref="N39:P39"/>
    <mergeCell ref="Q39:S39"/>
    <mergeCell ref="T39:V39"/>
    <mergeCell ref="W39:Y39"/>
    <mergeCell ref="AC38:AE38"/>
    <mergeCell ref="AF38:AI38"/>
    <mergeCell ref="AK38:AM38"/>
    <mergeCell ref="AN38:AP38"/>
    <mergeCell ref="AQ38:AS38"/>
    <mergeCell ref="AU38:BD38"/>
    <mergeCell ref="AU37:BD37"/>
    <mergeCell ref="BF37:CK37"/>
    <mergeCell ref="A38:G38"/>
    <mergeCell ref="H38:J38"/>
    <mergeCell ref="K38:M38"/>
    <mergeCell ref="N38:P38"/>
    <mergeCell ref="Q38:S38"/>
    <mergeCell ref="T38:V38"/>
    <mergeCell ref="W38:Y38"/>
    <mergeCell ref="Z38:AB38"/>
    <mergeCell ref="Z37:AB37"/>
    <mergeCell ref="AC37:AE37"/>
    <mergeCell ref="AF37:AI37"/>
    <mergeCell ref="AK37:AM37"/>
    <mergeCell ref="AN37:AP37"/>
    <mergeCell ref="AQ37:AS37"/>
    <mergeCell ref="AN36:AP36"/>
    <mergeCell ref="AQ36:AS36"/>
    <mergeCell ref="AU36:BD36"/>
    <mergeCell ref="A37:G37"/>
    <mergeCell ref="H37:J37"/>
    <mergeCell ref="K37:M37"/>
    <mergeCell ref="N37:P37"/>
    <mergeCell ref="Q37:S37"/>
    <mergeCell ref="T37:V37"/>
    <mergeCell ref="W37:Y37"/>
    <mergeCell ref="T36:V36"/>
    <mergeCell ref="W36:Y36"/>
    <mergeCell ref="Z36:AB36"/>
    <mergeCell ref="AC36:AE36"/>
    <mergeCell ref="AF36:AI36"/>
    <mergeCell ref="AK36:AM36"/>
    <mergeCell ref="AF35:AI35"/>
    <mergeCell ref="AK35:AM35"/>
    <mergeCell ref="AN35:AP35"/>
    <mergeCell ref="AQ35:AS35"/>
    <mergeCell ref="AU35:BD35"/>
    <mergeCell ref="A36:G36"/>
    <mergeCell ref="H36:J36"/>
    <mergeCell ref="K36:M36"/>
    <mergeCell ref="N36:P36"/>
    <mergeCell ref="Q36:S36"/>
    <mergeCell ref="AU34:BD34"/>
    <mergeCell ref="A35:G35"/>
    <mergeCell ref="H35:J35"/>
    <mergeCell ref="K35:M35"/>
    <mergeCell ref="N35:P35"/>
    <mergeCell ref="Q35:S35"/>
    <mergeCell ref="T35:V35"/>
    <mergeCell ref="W35:Y35"/>
    <mergeCell ref="Z35:AB35"/>
    <mergeCell ref="AC35:AE35"/>
    <mergeCell ref="H34:J34"/>
    <mergeCell ref="K34:M34"/>
    <mergeCell ref="N34:P34"/>
    <mergeCell ref="T34:V34"/>
    <mergeCell ref="W34:Y34"/>
    <mergeCell ref="Z34:AB34"/>
    <mergeCell ref="BB31:BC31"/>
    <mergeCell ref="AK32:AS34"/>
    <mergeCell ref="AV32:BA32"/>
    <mergeCell ref="BB32:BC32"/>
    <mergeCell ref="A33:G34"/>
    <mergeCell ref="H33:P33"/>
    <mergeCell ref="Q33:S34"/>
    <mergeCell ref="T33:AB33"/>
    <mergeCell ref="AC33:AE34"/>
    <mergeCell ref="AF33:AI34"/>
    <mergeCell ref="S30:V30"/>
    <mergeCell ref="AV30:BC30"/>
    <mergeCell ref="A31:C31"/>
    <mergeCell ref="D31:F31"/>
    <mergeCell ref="G31:I31"/>
    <mergeCell ref="J31:L31"/>
    <mergeCell ref="M31:O31"/>
    <mergeCell ref="P31:R31"/>
    <mergeCell ref="S31:V31"/>
    <mergeCell ref="AV31:BA31"/>
    <mergeCell ref="A30:C30"/>
    <mergeCell ref="D30:F30"/>
    <mergeCell ref="G30:I30"/>
    <mergeCell ref="J30:L30"/>
    <mergeCell ref="M30:O30"/>
    <mergeCell ref="P30:R30"/>
    <mergeCell ref="A28:V28"/>
    <mergeCell ref="A29:C29"/>
    <mergeCell ref="D29:F29"/>
    <mergeCell ref="G29:I29"/>
    <mergeCell ref="J29:L29"/>
    <mergeCell ref="M29:O29"/>
    <mergeCell ref="P29:R29"/>
    <mergeCell ref="S29:V29"/>
    <mergeCell ref="AH25:AI25"/>
    <mergeCell ref="AK25:AW26"/>
    <mergeCell ref="A26:G26"/>
    <mergeCell ref="H26:L26"/>
    <mergeCell ref="M26:Q26"/>
    <mergeCell ref="X26:AE26"/>
    <mergeCell ref="AF26:AG26"/>
    <mergeCell ref="AH26:AI26"/>
    <mergeCell ref="A25:G25"/>
    <mergeCell ref="H25:K25"/>
    <mergeCell ref="L25:M25"/>
    <mergeCell ref="N25:Q25"/>
    <mergeCell ref="X25:AE25"/>
    <mergeCell ref="AF25:AG25"/>
    <mergeCell ref="X23:AI23"/>
    <mergeCell ref="AK23:AS23"/>
    <mergeCell ref="AT23:AW23"/>
    <mergeCell ref="A24:G24"/>
    <mergeCell ref="H24:Q24"/>
    <mergeCell ref="X24:AE24"/>
    <mergeCell ref="AF24:AG24"/>
    <mergeCell ref="AH24:AI24"/>
    <mergeCell ref="AK24:AS24"/>
    <mergeCell ref="AT24:AW24"/>
    <mergeCell ref="AT21:AW21"/>
    <mergeCell ref="A22:G22"/>
    <mergeCell ref="H22:Q22"/>
    <mergeCell ref="AK22:AS22"/>
    <mergeCell ref="AT22:AV22"/>
    <mergeCell ref="A23:G23"/>
    <mergeCell ref="H23:J23"/>
    <mergeCell ref="K23:L23"/>
    <mergeCell ref="M23:O23"/>
    <mergeCell ref="P23:Q23"/>
    <mergeCell ref="AX20:BA22"/>
    <mergeCell ref="A21:G21"/>
    <mergeCell ref="H21:J21"/>
    <mergeCell ref="K21:L21"/>
    <mergeCell ref="M21:O21"/>
    <mergeCell ref="P21:Q21"/>
    <mergeCell ref="S21:Y21"/>
    <mergeCell ref="Z21:AD21"/>
    <mergeCell ref="AE21:AI21"/>
    <mergeCell ref="AK21:AS21"/>
    <mergeCell ref="A20:G20"/>
    <mergeCell ref="H20:Q20"/>
    <mergeCell ref="S20:Y20"/>
    <mergeCell ref="Z20:AD20"/>
    <mergeCell ref="AE20:AI20"/>
    <mergeCell ref="AK20:AW20"/>
    <mergeCell ref="A18:Q18"/>
    <mergeCell ref="S18:Y18"/>
    <mergeCell ref="Z18:AD18"/>
    <mergeCell ref="AE18:AI18"/>
    <mergeCell ref="AT18:AY18"/>
    <mergeCell ref="A19:G19"/>
    <mergeCell ref="H19:Q19"/>
    <mergeCell ref="S19:Y19"/>
    <mergeCell ref="Z19:AD19"/>
    <mergeCell ref="AE19:AI19"/>
    <mergeCell ref="AZ16:BO16"/>
    <mergeCell ref="S17:Y17"/>
    <mergeCell ref="Z17:AD17"/>
    <mergeCell ref="AE17:AI17"/>
    <mergeCell ref="AK17:AS18"/>
    <mergeCell ref="AT17:AY17"/>
    <mergeCell ref="AZ17:BO18"/>
    <mergeCell ref="BH15:BO15"/>
    <mergeCell ref="A16:F16"/>
    <mergeCell ref="G16:P16"/>
    <mergeCell ref="S16:Y16"/>
    <mergeCell ref="Z16:AD16"/>
    <mergeCell ref="AE16:AI16"/>
    <mergeCell ref="AK16:AM16"/>
    <mergeCell ref="AN16:AP16"/>
    <mergeCell ref="AQ16:AS16"/>
    <mergeCell ref="AT16:AY16"/>
    <mergeCell ref="BH14:BO14"/>
    <mergeCell ref="A15:F15"/>
    <mergeCell ref="G15:P15"/>
    <mergeCell ref="S15:Y15"/>
    <mergeCell ref="Z15:AI15"/>
    <mergeCell ref="AK15:AM15"/>
    <mergeCell ref="AN15:AP15"/>
    <mergeCell ref="AQ15:AS15"/>
    <mergeCell ref="AT15:AY15"/>
    <mergeCell ref="AZ15:BG15"/>
    <mergeCell ref="BH13:BO13"/>
    <mergeCell ref="A14:F14"/>
    <mergeCell ref="G14:P14"/>
    <mergeCell ref="S14:Y14"/>
    <mergeCell ref="Z14:AI14"/>
    <mergeCell ref="AK14:AM14"/>
    <mergeCell ref="AN14:AP14"/>
    <mergeCell ref="AQ14:AS14"/>
    <mergeCell ref="AT14:AY14"/>
    <mergeCell ref="AZ14:BG14"/>
    <mergeCell ref="BH12:BO12"/>
    <mergeCell ref="A13:F13"/>
    <mergeCell ref="G13:P13"/>
    <mergeCell ref="S13:Y13"/>
    <mergeCell ref="Z13:AI13"/>
    <mergeCell ref="AK13:AM13"/>
    <mergeCell ref="AN13:AP13"/>
    <mergeCell ref="AQ13:AS13"/>
    <mergeCell ref="AT13:AY13"/>
    <mergeCell ref="AZ13:BG13"/>
    <mergeCell ref="AK11:BO11"/>
    <mergeCell ref="A12:F12"/>
    <mergeCell ref="G12:P12"/>
    <mergeCell ref="S12:Y12"/>
    <mergeCell ref="Z12:AI12"/>
    <mergeCell ref="AK12:AM12"/>
    <mergeCell ref="AN12:AP12"/>
    <mergeCell ref="AQ12:AS12"/>
    <mergeCell ref="AT12:AY12"/>
    <mergeCell ref="AZ12:BG12"/>
    <mergeCell ref="A9:E9"/>
    <mergeCell ref="F9:P9"/>
    <mergeCell ref="T9:X9"/>
    <mergeCell ref="Y9:AI9"/>
    <mergeCell ref="A11:P11"/>
    <mergeCell ref="S11:AI11"/>
    <mergeCell ref="AJ1:CK1"/>
    <mergeCell ref="M5:AI5"/>
    <mergeCell ref="A7:E7"/>
    <mergeCell ref="F7:P7"/>
    <mergeCell ref="T7:X7"/>
    <mergeCell ref="Y7:AI7"/>
  </mergeCells>
  <conditionalFormatting sqref="AK21:AW23 AK25:AW26 AK24:AS24">
    <cfRule type="expression" dxfId="76" priority="39">
      <formula>$H$19="Direct Drive"</formula>
    </cfRule>
  </conditionalFormatting>
  <conditionalFormatting sqref="AK21:AS24">
    <cfRule type="expression" dxfId="75" priority="38">
      <formula>$H$19="Direct Drive"</formula>
    </cfRule>
  </conditionalFormatting>
  <conditionalFormatting sqref="AT21:AW23">
    <cfRule type="expression" dxfId="74" priority="37">
      <formula>$H$19="Direct Drive"</formula>
    </cfRule>
  </conditionalFormatting>
  <conditionalFormatting sqref="A20:Q26">
    <cfRule type="expression" dxfId="73" priority="35">
      <formula>$H$19="Direct Drive"</formula>
    </cfRule>
  </conditionalFormatting>
  <conditionalFormatting sqref="A22:G22 A24:G24 A21:O21 A23:O23 A25:M25 A20:G20">
    <cfRule type="expression" dxfId="72" priority="34">
      <formula>$H$19="Direct Drive"</formula>
    </cfRule>
  </conditionalFormatting>
  <conditionalFormatting sqref="A26:G26">
    <cfRule type="expression" dxfId="71" priority="33">
      <formula>$H$19="Direct Drive"</formula>
    </cfRule>
  </conditionalFormatting>
  <conditionalFormatting sqref="H20:Q20 P21:Q21 H22:Q22 P23:Q23 H24:Q24 N25:Q25">
    <cfRule type="expression" dxfId="70" priority="32">
      <formula>$H$19="Direct Drive"</formula>
    </cfRule>
  </conditionalFormatting>
  <conditionalFormatting sqref="AU35:BD53">
    <cfRule type="notContainsBlanks" dxfId="69" priority="31">
      <formula>LEN(TRIM(AU35))&gt;0</formula>
    </cfRule>
  </conditionalFormatting>
  <conditionalFormatting sqref="V62:AI62 E62:K62 S31:V31 D30 G30:G31 J30:J31 M30:V30 H26:L26 H25:K25 N25:Q25 H24:Q24 M23:O23 H23:J23 H22:Q22 H21:J21 M21:O21 H19:Q20 G16:P16 G12:P14 Z21:AD21 Z18:AD18 Z17:AI17 Z12:AI14 Y9:AI9 Y7:AI7 F9:P9 F7:P7 BB31:BC32 M31:O31 AF25:AF26">
    <cfRule type="containsBlanks" dxfId="68" priority="36">
      <formula>LEN(TRIM(D7))=0</formula>
    </cfRule>
  </conditionalFormatting>
  <conditionalFormatting sqref="A35:S52">
    <cfRule type="notContainsBlanks" dxfId="67" priority="41">
      <formula>LEN(TRIM(A35))&gt;0</formula>
    </cfRule>
    <cfRule type="expression" dxfId="66" priority="42">
      <formula>NOT(ISBLANK($H35))</formula>
    </cfRule>
  </conditionalFormatting>
  <conditionalFormatting sqref="Q53:AE53 AT23:AW23 AT22:AV22 AT21:AW21 P31:R31 AE18:AI21">
    <cfRule type="containsText" dxfId="65" priority="40" operator="containsText" text="CALC.">
      <formula>NOT(ISERROR(SEARCH("CALC.",P18)))</formula>
    </cfRule>
  </conditionalFormatting>
  <conditionalFormatting sqref="Z15:AI15">
    <cfRule type="containsBlanks" dxfId="64" priority="30">
      <formula>LEN(TRIM(Z15))=0</formula>
    </cfRule>
  </conditionalFormatting>
  <conditionalFormatting sqref="T35:AC52">
    <cfRule type="notContainsBlanks" dxfId="63" priority="28">
      <formula>LEN(TRIM(T35))&gt;0</formula>
    </cfRule>
    <cfRule type="expression" dxfId="62" priority="29">
      <formula>NOT(ISBLANK($H35))</formula>
    </cfRule>
  </conditionalFormatting>
  <conditionalFormatting sqref="T35:AB52">
    <cfRule type="expression" dxfId="61" priority="27">
      <formula>$AC35&lt;&gt;""</formula>
    </cfRule>
  </conditionalFormatting>
  <conditionalFormatting sqref="BF38:BJ39 BF40:BI51">
    <cfRule type="expression" dxfId="60" priority="26">
      <formula>NOT(ISBLANK($AV38))</formula>
    </cfRule>
  </conditionalFormatting>
  <conditionalFormatting sqref="BJ51">
    <cfRule type="expression" dxfId="59" priority="14">
      <formula>NOT(ISBLANK($AV51))</formula>
    </cfRule>
  </conditionalFormatting>
  <conditionalFormatting sqref="BJ40">
    <cfRule type="expression" dxfId="58" priority="25">
      <formula>NOT(ISBLANK($AV40))</formula>
    </cfRule>
  </conditionalFormatting>
  <conditionalFormatting sqref="BJ41">
    <cfRule type="expression" dxfId="57" priority="24">
      <formula>NOT(ISBLANK($AV41))</formula>
    </cfRule>
  </conditionalFormatting>
  <conditionalFormatting sqref="BJ42">
    <cfRule type="expression" dxfId="56" priority="23">
      <formula>NOT(ISBLANK($AV42))</formula>
    </cfRule>
  </conditionalFormatting>
  <conditionalFormatting sqref="BJ43">
    <cfRule type="expression" dxfId="55" priority="22">
      <formula>NOT(ISBLANK($AV43))</formula>
    </cfRule>
  </conditionalFormatting>
  <conditionalFormatting sqref="BJ44">
    <cfRule type="expression" dxfId="54" priority="21">
      <formula>NOT(ISBLANK($AV44))</formula>
    </cfRule>
  </conditionalFormatting>
  <conditionalFormatting sqref="BJ45">
    <cfRule type="expression" dxfId="53" priority="20">
      <formula>NOT(ISBLANK($AV45))</formula>
    </cfRule>
  </conditionalFormatting>
  <conditionalFormatting sqref="BJ46">
    <cfRule type="expression" dxfId="52" priority="19">
      <formula>NOT(ISBLANK($AV46))</formula>
    </cfRule>
  </conditionalFormatting>
  <conditionalFormatting sqref="BJ47">
    <cfRule type="expression" dxfId="51" priority="18">
      <formula>NOT(ISBLANK($AV47))</formula>
    </cfRule>
  </conditionalFormatting>
  <conditionalFormatting sqref="BJ48">
    <cfRule type="expression" dxfId="50" priority="17">
      <formula>NOT(ISBLANK($AV48))</formula>
    </cfRule>
  </conditionalFormatting>
  <conditionalFormatting sqref="BJ49">
    <cfRule type="expression" dxfId="49" priority="16">
      <formula>NOT(ISBLANK($AV49))</formula>
    </cfRule>
  </conditionalFormatting>
  <conditionalFormatting sqref="BJ50">
    <cfRule type="expression" dxfId="48" priority="15">
      <formula>NOT(ISBLANK($AV50))</formula>
    </cfRule>
  </conditionalFormatting>
  <conditionalFormatting sqref="CL38:XFD51">
    <cfRule type="expression" dxfId="47" priority="43">
      <formula>NOT(ISBLANK($BF38))</formula>
    </cfRule>
  </conditionalFormatting>
  <conditionalFormatting sqref="P31:R31">
    <cfRule type="expression" dxfId="46" priority="13">
      <formula>$P$31&gt;$Z$14</formula>
    </cfRule>
  </conditionalFormatting>
  <conditionalFormatting sqref="AF26:AG26">
    <cfRule type="containsBlanks" dxfId="45" priority="12">
      <formula>LEN(TRIM(AF26))=0</formula>
    </cfRule>
  </conditionalFormatting>
  <conditionalFormatting sqref="AH25:AH26">
    <cfRule type="containsBlanks" dxfId="44" priority="11">
      <formula>LEN(TRIM(AH25))=0</formula>
    </cfRule>
  </conditionalFormatting>
  <conditionalFormatting sqref="AZ13:BO15">
    <cfRule type="notContainsBlanks" dxfId="43" priority="9">
      <formula>LEN(TRIM(AZ13))&gt;0</formula>
    </cfRule>
  </conditionalFormatting>
  <conditionalFormatting sqref="AN13:AS15 AT14 AT16 AT18">
    <cfRule type="containsBlanks" dxfId="42" priority="10">
      <formula>LEN(TRIM(AN13))=0</formula>
    </cfRule>
  </conditionalFormatting>
  <conditionalFormatting sqref="AN16:AS16">
    <cfRule type="containsText" dxfId="41" priority="8" operator="containsText" text="CALC.">
      <formula>NOT(ISERROR(SEARCH("CALC.",AN16)))</formula>
    </cfRule>
  </conditionalFormatting>
  <conditionalFormatting sqref="AK14:AS16 AZ12:BO18 AT13:AY16">
    <cfRule type="expression" dxfId="40" priority="7">
      <formula>$AT$18="Single Phase"</formula>
    </cfRule>
  </conditionalFormatting>
  <conditionalFormatting sqref="X24">
    <cfRule type="containsBlanks" dxfId="39" priority="4">
      <formula>LEN(TRIM(X24))=0</formula>
    </cfRule>
  </conditionalFormatting>
  <conditionalFormatting sqref="AF24:AH24">
    <cfRule type="containsBlanks" dxfId="38" priority="6">
      <formula>LEN(TRIM(AF24))=0</formula>
    </cfRule>
  </conditionalFormatting>
  <conditionalFormatting sqref="AF24:AI24">
    <cfRule type="expression" dxfId="37" priority="5">
      <formula>$X$40="FIXED SPEED"</formula>
    </cfRule>
  </conditionalFormatting>
  <conditionalFormatting sqref="AT24:AW24">
    <cfRule type="expression" dxfId="36" priority="2">
      <formula>$H$19="Direct Drive"</formula>
    </cfRule>
  </conditionalFormatting>
  <conditionalFormatting sqref="AT24:AW24">
    <cfRule type="expression" dxfId="35" priority="1">
      <formula>$H$19="Direct Drive"</formula>
    </cfRule>
  </conditionalFormatting>
  <conditionalFormatting sqref="AT24:AW24">
    <cfRule type="containsText" dxfId="34" priority="3" operator="containsText" text="CALC.">
      <formula>NOT(ISERROR(SEARCH("CALC.",AT24)))</formula>
    </cfRule>
  </conditionalFormatting>
  <dataValidations count="15">
    <dataValidation type="list" allowBlank="1" showInputMessage="1" showErrorMessage="1" sqref="X24" xr:uid="{F6285CD7-77C3-47F4-B111-FCA2F5C36967}">
      <formula1>"VFD SETTING, ECM SETTING, FIXED SPEED"</formula1>
    </dataValidation>
    <dataValidation allowBlank="1" showInputMessage="1" showErrorMessage="1" promptTitle="BHP Calc Info" prompt="If Single Phase, BHP=# of Motors * (HP*Amps*Volts)/(NP Amps*NP Volts)_x000a__x000a_If Three Phase, BHP=# of Motors * (Avg. Amps*Avg. Volts*Motor Eff.*Power Factor*1.73)/746" sqref="P31:R31" xr:uid="{A3E9863A-9E67-45FE-B9DA-D4156AD25DA7}"/>
    <dataValidation allowBlank="1" showInputMessage="1" showErrorMessage="1" prompt="Typical Service Factor is 1.15. If unknown then use '---" sqref="Z15:AI15" xr:uid="{3C6285CD-D9FE-481C-82A7-9C82919497BD}"/>
    <dataValidation type="list" allowBlank="1" showInputMessage="1" showErrorMessage="1" sqref="AH24:AI24" xr:uid="{0A4EB7CA-1D65-4806-9DC2-7666FC13A92A}">
      <formula1>"Hz, %"</formula1>
    </dataValidation>
    <dataValidation type="whole" allowBlank="1" showInputMessage="1" showErrorMessage="1" error="This Remarks section is limited to 5." sqref="A56:A60" xr:uid="{8197CDD0-11E3-40D1-AD61-62CAAFFBA330}">
      <formula1>1</formula1>
      <formula2>5</formula2>
    </dataValidation>
    <dataValidation type="list" allowBlank="1" showInputMessage="1" showErrorMessage="1" promptTitle="Phase Selection" prompt="Select Single or Three Phase" sqref="AT18:AY18" xr:uid="{B8613787-7369-4550-A8E9-8B1EC23CE851}">
      <formula1>"Single Phase, Three Phase"</formula1>
    </dataValidation>
    <dataValidation type="list" allowBlank="1" showInputMessage="1" sqref="G13:P13" xr:uid="{18ADD9FE-09AA-48BA-8E14-C2E56CF27CB2}">
      <formula1>"Axial, Forward Curved Centrifugal, Backward Inclined"</formula1>
    </dataValidation>
    <dataValidation type="list" allowBlank="1" showInputMessage="1" showErrorMessage="1" prompt="See Internal Use Area on right for assistance determining fan rotation." sqref="S30:V31" xr:uid="{D68D603D-C321-4477-B7C1-52FAE318CCF9}">
      <formula1>"CW, CCW, '---"</formula1>
    </dataValidation>
    <dataValidation type="list" allowBlank="1" showInputMessage="1" sqref="Z12:AI12" xr:uid="{4965F2E8-C7E0-404A-A3C7-686B2867A81D}">
      <formula1>"Baldor,Dayton,Emmerson,FASCO,GE,GENTEQ,Marathon,Trane,WEG,Westinghouse"</formula1>
    </dataValidation>
    <dataValidation type="list" allowBlank="1" showInputMessage="1" sqref="Z14:AI14" xr:uid="{4AFA6310-087F-48CE-ACBD-EA87496EDA05}">
      <formula1>".17,.25,.33,.5,.75,1,2,3,5,7.5,10,15,20,25,30,40,50,60,75,100,125,150,200"</formula1>
    </dataValidation>
    <dataValidation allowBlank="1" showInputMessage="1" showErrorMessage="1" prompt="If EFF is unatainable use .90" sqref="AT14:AY14" xr:uid="{297A050A-5B7B-476C-9D70-3FF32BE1BE6B}"/>
    <dataValidation allowBlank="1" showInputMessage="1" showErrorMessage="1" prompt="If PF is unattainable use .80" sqref="AT16:AY16" xr:uid="{B1B87E5C-C16E-43F6-9B50-125888F54A13}"/>
    <dataValidation allowBlank="1" showInputMessage="1" promptTitle="External Static Pressure" prompt="ESP = The first external pressure measurement (return before any apparatus) + the final external pressure measurement (discharge after any apparatus)." sqref="J31:L31" xr:uid="{FA65874F-0F02-4E02-B961-C75EF7EBD520}"/>
    <dataValidation type="list" allowBlank="1" showInputMessage="1" showErrorMessage="1" sqref="H19:Q19" xr:uid="{95867473-9037-417F-8E1C-B8132A3E74F8}">
      <formula1>"Belt Drive,Direct Drive"</formula1>
    </dataValidation>
    <dataValidation type="list" allowBlank="1" showInputMessage="1" sqref="H22:Q22 H20:Q20" xr:uid="{5F61E03D-9D99-4731-95E3-B2956F4A3BD3}">
      <formula1>"Browning,Campbell,Congress,Dayton,Fenner Drives, TB Wood's"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7B85D-FF91-409D-9953-C6401BD0ADCB}">
  <sheetPr codeName="Sheet3">
    <pageSetUpPr fitToPage="1"/>
  </sheetPr>
  <dimension ref="A1:BV62"/>
  <sheetViews>
    <sheetView zoomScaleNormal="100" workbookViewId="0">
      <selection sqref="A1:C1"/>
    </sheetView>
  </sheetViews>
  <sheetFormatPr defaultColWidth="0" defaultRowHeight="12" customHeight="1" zeroHeight="1" x14ac:dyDescent="0.2"/>
  <cols>
    <col min="1" max="6" width="2.7109375" style="3" customWidth="1"/>
    <col min="7" max="7" width="0.85546875" style="3" customWidth="1"/>
    <col min="8" max="34" width="2.7109375" style="3" customWidth="1"/>
    <col min="35" max="35" width="4.28515625" style="3" customWidth="1"/>
    <col min="36" max="74" width="2.7109375" style="3" hidden="1" customWidth="1"/>
    <col min="75" max="16384" width="9.140625" style="3" hidden="1"/>
  </cols>
  <sheetData>
    <row r="1" spans="1:71" s="274" customFormat="1" ht="12" customHeight="1" x14ac:dyDescent="0.25">
      <c r="A1" s="272"/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2"/>
      <c r="AI1" s="272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273"/>
      <c r="AU1" s="273"/>
      <c r="AV1" s="273"/>
      <c r="AW1" s="273"/>
      <c r="AX1" s="273"/>
      <c r="AY1" s="273"/>
      <c r="AZ1" s="273"/>
      <c r="BA1" s="273"/>
      <c r="BB1" s="273"/>
      <c r="BC1" s="273"/>
      <c r="BD1" s="273"/>
      <c r="BE1" s="273"/>
      <c r="BF1" s="273"/>
      <c r="BG1" s="273"/>
      <c r="BH1" s="273"/>
      <c r="BI1" s="273"/>
      <c r="BJ1" s="273"/>
      <c r="BK1" s="273"/>
      <c r="BL1" s="273"/>
      <c r="BM1" s="273"/>
      <c r="BN1" s="273"/>
      <c r="BO1" s="273"/>
      <c r="BP1" s="273"/>
      <c r="BQ1" s="273"/>
      <c r="BR1" s="273"/>
      <c r="BS1" s="273"/>
    </row>
    <row r="2" spans="1:71" x14ac:dyDescent="0.2">
      <c r="A2" s="275"/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</row>
    <row r="3" spans="1:71" x14ac:dyDescent="0.2">
      <c r="A3" s="275"/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K3" s="276"/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6"/>
      <c r="AY3" s="276"/>
    </row>
    <row r="4" spans="1:71" ht="9.75" customHeight="1" x14ac:dyDescent="0.2">
      <c r="A4" s="275"/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75"/>
      <c r="AI4" s="275"/>
    </row>
    <row r="5" spans="1:71" ht="8.1" customHeight="1" x14ac:dyDescent="0.2">
      <c r="A5" s="275"/>
      <c r="B5" s="275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7"/>
      <c r="AA5" s="277"/>
      <c r="AB5" s="277"/>
      <c r="AC5" s="277"/>
      <c r="AD5" s="277"/>
      <c r="AE5" s="277"/>
      <c r="AF5" s="277"/>
      <c r="AG5" s="277"/>
      <c r="AH5" s="277"/>
      <c r="AI5" s="277"/>
      <c r="AN5" s="278"/>
      <c r="AO5" s="278"/>
      <c r="AP5" s="278"/>
    </row>
    <row r="6" spans="1:71" ht="15" customHeight="1" x14ac:dyDescent="0.2">
      <c r="A6" s="279" t="s">
        <v>110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N6" s="278"/>
      <c r="AO6" s="278"/>
      <c r="AP6" s="278"/>
    </row>
    <row r="7" spans="1:71" ht="13.5" customHeight="1" x14ac:dyDescent="0.2">
      <c r="A7" s="280"/>
      <c r="B7" s="28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0"/>
      <c r="S7" s="280"/>
      <c r="T7" s="280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N7" s="278"/>
      <c r="AO7" s="278"/>
      <c r="AP7" s="278"/>
    </row>
    <row r="8" spans="1:71" ht="12" customHeight="1" x14ac:dyDescent="0.2">
      <c r="A8" s="280"/>
      <c r="B8" s="28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0"/>
      <c r="N8" s="280"/>
      <c r="O8" s="280"/>
      <c r="P8" s="280"/>
      <c r="Q8" s="280"/>
      <c r="R8" s="280"/>
      <c r="S8" s="280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N8" s="278"/>
      <c r="AO8" s="278"/>
      <c r="AP8" s="278"/>
      <c r="AQ8" s="281"/>
      <c r="AR8" s="281"/>
      <c r="AS8" s="281"/>
    </row>
    <row r="9" spans="1:71" ht="12" customHeight="1" x14ac:dyDescent="0.2">
      <c r="A9" s="280"/>
      <c r="B9" s="28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0"/>
      <c r="N9" s="280"/>
      <c r="O9" s="280"/>
      <c r="P9" s="280"/>
      <c r="Q9" s="280"/>
      <c r="R9" s="280"/>
      <c r="S9" s="280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0"/>
      <c r="AG9" s="280"/>
      <c r="AH9" s="280"/>
      <c r="AI9" s="280"/>
      <c r="AK9" s="282"/>
      <c r="AL9" s="282"/>
      <c r="AM9" s="282"/>
      <c r="AN9" s="282"/>
      <c r="AO9" s="282"/>
      <c r="AP9" s="282"/>
      <c r="AQ9" s="282"/>
      <c r="AR9" s="282"/>
      <c r="AS9" s="282"/>
      <c r="AT9" s="282"/>
      <c r="AU9" s="282"/>
      <c r="AV9" s="282"/>
      <c r="AW9" s="282"/>
      <c r="AX9" s="282"/>
      <c r="AY9" s="282"/>
    </row>
    <row r="10" spans="1:71" ht="12" customHeight="1" x14ac:dyDescent="0.2">
      <c r="A10" s="280"/>
      <c r="B10" s="28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0"/>
      <c r="N10" s="280"/>
      <c r="O10" s="280"/>
      <c r="P10" s="280"/>
      <c r="Q10" s="280"/>
      <c r="R10" s="280"/>
      <c r="S10" s="280"/>
      <c r="T10" s="280"/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  <c r="AE10" s="280"/>
      <c r="AF10" s="280"/>
      <c r="AG10" s="280"/>
      <c r="AH10" s="280"/>
      <c r="AI10" s="280"/>
      <c r="AK10" s="282"/>
      <c r="AL10" s="282"/>
      <c r="AM10" s="282"/>
      <c r="AN10" s="282"/>
      <c r="AO10" s="282"/>
      <c r="AP10" s="282"/>
      <c r="AQ10" s="282"/>
      <c r="AR10" s="282"/>
      <c r="AS10" s="282"/>
      <c r="AT10" s="282"/>
      <c r="AU10" s="282"/>
      <c r="AV10" s="282"/>
      <c r="AW10" s="282"/>
      <c r="AX10" s="282"/>
      <c r="AY10" s="282"/>
    </row>
    <row r="11" spans="1:71" ht="14.25" customHeight="1" x14ac:dyDescent="0.2">
      <c r="A11" s="280"/>
      <c r="B11" s="28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0"/>
      <c r="N11" s="280"/>
      <c r="O11" s="280"/>
      <c r="P11" s="280"/>
      <c r="Q11" s="280"/>
      <c r="R11" s="280"/>
      <c r="S11" s="280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</row>
    <row r="12" spans="1:71" ht="12.75" customHeight="1" x14ac:dyDescent="0.2">
      <c r="A12" s="280"/>
      <c r="B12" s="28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0"/>
      <c r="N12" s="280"/>
      <c r="O12" s="280"/>
      <c r="P12" s="280"/>
      <c r="Q12" s="280"/>
      <c r="R12" s="280"/>
      <c r="S12" s="280"/>
      <c r="T12" s="280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</row>
    <row r="13" spans="1:71" ht="12.75" customHeight="1" x14ac:dyDescent="0.2">
      <c r="A13" s="280"/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K13" s="276"/>
      <c r="AL13" s="276"/>
      <c r="AM13" s="276"/>
      <c r="AN13" s="276"/>
      <c r="AO13" s="276"/>
      <c r="AP13" s="276"/>
      <c r="AQ13" s="276"/>
      <c r="AR13" s="276"/>
      <c r="AS13" s="276"/>
      <c r="AT13" s="276"/>
      <c r="AU13" s="276"/>
      <c r="AV13" s="276"/>
      <c r="AW13" s="276"/>
    </row>
    <row r="14" spans="1:71" ht="12.75" customHeight="1" x14ac:dyDescent="0.2">
      <c r="A14" s="280"/>
      <c r="B14" s="28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0"/>
      <c r="N14" s="280"/>
      <c r="O14" s="280"/>
      <c r="P14" s="280"/>
      <c r="Q14" s="280"/>
      <c r="R14" s="280"/>
      <c r="S14" s="280"/>
      <c r="T14" s="280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T14" s="283"/>
      <c r="AU14" s="283"/>
      <c r="AV14" s="283"/>
      <c r="AW14" s="283"/>
    </row>
    <row r="15" spans="1:71" ht="12" customHeight="1" x14ac:dyDescent="0.2">
      <c r="A15" s="280"/>
      <c r="B15" s="28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0"/>
      <c r="N15" s="280"/>
      <c r="O15" s="280"/>
      <c r="P15" s="280"/>
      <c r="Q15" s="280"/>
      <c r="R15" s="280"/>
      <c r="S15" s="280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T15" s="284"/>
      <c r="AU15" s="284"/>
      <c r="AV15" s="284"/>
      <c r="AW15" s="284"/>
    </row>
    <row r="16" spans="1:71" ht="12.75" customHeight="1" x14ac:dyDescent="0.2">
      <c r="A16" s="280"/>
      <c r="B16" s="28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0"/>
      <c r="N16" s="280"/>
      <c r="O16" s="280"/>
      <c r="P16" s="280"/>
      <c r="Q16" s="280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T16" s="281"/>
      <c r="AU16" s="281"/>
      <c r="AV16" s="281"/>
      <c r="AW16" s="281"/>
    </row>
    <row r="17" spans="1:35" ht="12" customHeight="1" x14ac:dyDescent="0.2">
      <c r="A17" s="280"/>
      <c r="B17" s="28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</row>
    <row r="18" spans="1:35" ht="12" customHeight="1" x14ac:dyDescent="0.2">
      <c r="A18" s="280"/>
      <c r="B18" s="28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0"/>
      <c r="N18" s="280"/>
      <c r="O18" s="280"/>
      <c r="P18" s="280"/>
      <c r="Q18" s="280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</row>
    <row r="19" spans="1:35" ht="12" customHeight="1" x14ac:dyDescent="0.2">
      <c r="A19" s="280"/>
      <c r="B19" s="28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</row>
    <row r="20" spans="1:35" ht="12" customHeight="1" x14ac:dyDescent="0.2">
      <c r="A20" s="280"/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</row>
    <row r="21" spans="1:35" ht="12" customHeight="1" x14ac:dyDescent="0.2">
      <c r="A21" s="280"/>
      <c r="B21" s="28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</row>
    <row r="22" spans="1:35" ht="12" customHeight="1" x14ac:dyDescent="0.2">
      <c r="A22" s="280"/>
      <c r="B22" s="28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</row>
    <row r="23" spans="1:35" ht="12" customHeight="1" x14ac:dyDescent="0.2">
      <c r="A23" s="280"/>
      <c r="B23" s="28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</row>
    <row r="24" spans="1:35" ht="12" customHeight="1" x14ac:dyDescent="0.2">
      <c r="A24" s="280"/>
      <c r="B24" s="28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0"/>
      <c r="N24" s="280"/>
      <c r="O24" s="280"/>
      <c r="P24" s="280"/>
      <c r="Q24" s="280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</row>
    <row r="25" spans="1:35" ht="12" customHeight="1" x14ac:dyDescent="0.2">
      <c r="A25" s="280"/>
      <c r="B25" s="28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</row>
    <row r="26" spans="1:35" ht="12" customHeight="1" x14ac:dyDescent="0.2">
      <c r="A26" s="280"/>
      <c r="B26" s="28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</row>
    <row r="27" spans="1:35" ht="12" customHeight="1" x14ac:dyDescent="0.2">
      <c r="A27" s="280"/>
      <c r="B27" s="28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</row>
    <row r="28" spans="1:35" ht="12" customHeight="1" x14ac:dyDescent="0.2">
      <c r="A28" s="280"/>
      <c r="B28" s="28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0"/>
      <c r="N28" s="280"/>
      <c r="O28" s="280"/>
      <c r="P28" s="280"/>
      <c r="Q28" s="280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</row>
    <row r="29" spans="1:35" ht="12" customHeight="1" x14ac:dyDescent="0.2">
      <c r="A29" s="280"/>
      <c r="B29" s="28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0"/>
      <c r="N29" s="280"/>
      <c r="O29" s="280"/>
      <c r="P29" s="280"/>
      <c r="Q29" s="280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</row>
    <row r="30" spans="1:35" ht="12" customHeight="1" x14ac:dyDescent="0.2">
      <c r="A30" s="280"/>
      <c r="B30" s="28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0"/>
      <c r="N30" s="280"/>
      <c r="O30" s="28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</row>
    <row r="31" spans="1:35" ht="12" customHeight="1" x14ac:dyDescent="0.2">
      <c r="A31" s="280"/>
      <c r="B31" s="28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</row>
    <row r="32" spans="1:35" ht="12" customHeight="1" x14ac:dyDescent="0.2">
      <c r="A32" s="280"/>
      <c r="B32" s="28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</row>
    <row r="33" spans="1:35" ht="12" customHeight="1" x14ac:dyDescent="0.2">
      <c r="A33" s="280"/>
      <c r="B33" s="28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</row>
    <row r="34" spans="1:35" ht="15" customHeight="1" x14ac:dyDescent="0.2">
      <c r="A34" s="285"/>
      <c r="B34" s="285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5"/>
      <c r="N34" s="285"/>
      <c r="O34" s="285"/>
      <c r="P34" s="285"/>
      <c r="Q34" s="285"/>
      <c r="R34" s="285"/>
      <c r="S34" s="285"/>
      <c r="T34" s="285"/>
      <c r="U34" s="285"/>
      <c r="V34" s="285"/>
      <c r="W34" s="285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</row>
    <row r="35" spans="1:35" x14ac:dyDescent="0.2">
      <c r="A35" s="285"/>
      <c r="B35" s="285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5"/>
      <c r="N35" s="285"/>
      <c r="O35" s="285"/>
      <c r="P35" s="285"/>
      <c r="Q35" s="285"/>
      <c r="R35" s="285"/>
      <c r="S35" s="285"/>
      <c r="T35" s="285"/>
      <c r="U35" s="285"/>
      <c r="V35" s="285"/>
      <c r="W35" s="285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</row>
    <row r="36" spans="1:35" x14ac:dyDescent="0.2">
      <c r="A36" s="285"/>
      <c r="B36" s="285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5"/>
      <c r="N36" s="285"/>
      <c r="O36" s="285"/>
      <c r="P36" s="285"/>
      <c r="Q36" s="285"/>
      <c r="R36" s="285"/>
      <c r="S36" s="285"/>
      <c r="T36" s="285"/>
      <c r="U36" s="285"/>
      <c r="V36" s="285"/>
      <c r="W36" s="285"/>
      <c r="X36" s="285"/>
      <c r="Y36" s="285"/>
      <c r="Z36" s="285"/>
      <c r="AA36" s="285"/>
      <c r="AB36" s="285"/>
      <c r="AC36" s="285"/>
      <c r="AD36" s="285"/>
      <c r="AE36" s="285"/>
      <c r="AF36" s="285"/>
      <c r="AG36" s="285"/>
      <c r="AH36" s="285"/>
      <c r="AI36" s="285"/>
    </row>
    <row r="37" spans="1:35" x14ac:dyDescent="0.2">
      <c r="A37" s="285"/>
      <c r="B37" s="285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5"/>
      <c r="N37" s="285"/>
      <c r="O37" s="285"/>
      <c r="P37" s="285"/>
      <c r="Q37" s="285"/>
      <c r="R37" s="285"/>
      <c r="S37" s="285"/>
      <c r="T37" s="285"/>
      <c r="U37" s="285"/>
      <c r="V37" s="285"/>
      <c r="W37" s="285"/>
      <c r="X37" s="285"/>
      <c r="Y37" s="285"/>
      <c r="Z37" s="285"/>
      <c r="AA37" s="285"/>
      <c r="AB37" s="285"/>
      <c r="AC37" s="285"/>
      <c r="AD37" s="285"/>
      <c r="AE37" s="285"/>
      <c r="AF37" s="285"/>
      <c r="AG37" s="285"/>
      <c r="AH37" s="285"/>
      <c r="AI37" s="285"/>
    </row>
    <row r="38" spans="1:35" x14ac:dyDescent="0.2">
      <c r="A38" s="285"/>
      <c r="B38" s="285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5"/>
      <c r="N38" s="285"/>
      <c r="O38" s="285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85"/>
      <c r="AB38" s="285"/>
      <c r="AC38" s="285"/>
      <c r="AD38" s="285"/>
      <c r="AE38" s="285"/>
      <c r="AF38" s="285"/>
      <c r="AG38" s="285"/>
      <c r="AH38" s="285"/>
      <c r="AI38" s="285"/>
    </row>
    <row r="39" spans="1:35" ht="15.75" customHeight="1" x14ac:dyDescent="0.2">
      <c r="A39" s="285"/>
      <c r="B39" s="285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5"/>
      <c r="N39" s="285"/>
      <c r="O39" s="285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85"/>
      <c r="AB39" s="285"/>
      <c r="AC39" s="285"/>
      <c r="AD39" s="285"/>
      <c r="AE39" s="285"/>
      <c r="AF39" s="285"/>
      <c r="AG39" s="285"/>
      <c r="AH39" s="285"/>
      <c r="AI39" s="285"/>
    </row>
    <row r="40" spans="1:35" x14ac:dyDescent="0.2">
      <c r="A40" s="285"/>
      <c r="B40" s="285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5"/>
      <c r="N40" s="285"/>
      <c r="O40" s="285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85"/>
      <c r="AB40" s="285"/>
      <c r="AC40" s="285"/>
      <c r="AD40" s="285"/>
      <c r="AE40" s="285"/>
      <c r="AF40" s="285"/>
      <c r="AG40" s="285"/>
      <c r="AH40" s="285"/>
      <c r="AI40" s="285"/>
    </row>
    <row r="41" spans="1:35" x14ac:dyDescent="0.2">
      <c r="A41" s="285"/>
      <c r="B41" s="285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85"/>
      <c r="X41" s="285"/>
      <c r="Y41" s="285"/>
      <c r="Z41" s="285"/>
      <c r="AA41" s="285"/>
      <c r="AB41" s="285"/>
      <c r="AC41" s="285"/>
      <c r="AD41" s="285"/>
      <c r="AE41" s="285"/>
      <c r="AF41" s="285"/>
      <c r="AG41" s="285"/>
      <c r="AH41" s="285"/>
      <c r="AI41" s="285"/>
    </row>
    <row r="42" spans="1:35" x14ac:dyDescent="0.2">
      <c r="A42" s="285"/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5"/>
      <c r="AB42" s="285"/>
      <c r="AC42" s="285"/>
      <c r="AD42" s="285"/>
      <c r="AE42" s="285"/>
      <c r="AF42" s="285"/>
      <c r="AG42" s="285"/>
      <c r="AH42" s="285"/>
      <c r="AI42" s="285"/>
    </row>
    <row r="43" spans="1:35" x14ac:dyDescent="0.2">
      <c r="A43" s="285"/>
      <c r="B43" s="285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85"/>
      <c r="X43" s="285"/>
      <c r="Y43" s="285"/>
      <c r="Z43" s="285"/>
      <c r="AA43" s="285"/>
      <c r="AB43" s="285"/>
      <c r="AC43" s="285"/>
      <c r="AD43" s="285"/>
      <c r="AE43" s="285"/>
      <c r="AF43" s="285"/>
      <c r="AG43" s="285"/>
      <c r="AH43" s="285"/>
      <c r="AI43" s="285"/>
    </row>
    <row r="44" spans="1:35" x14ac:dyDescent="0.2">
      <c r="A44" s="285"/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285"/>
      <c r="W44" s="285"/>
      <c r="X44" s="285"/>
      <c r="Y44" s="285"/>
      <c r="Z44" s="285"/>
      <c r="AA44" s="285"/>
      <c r="AB44" s="285"/>
      <c r="AC44" s="285"/>
      <c r="AD44" s="285"/>
      <c r="AE44" s="285"/>
      <c r="AF44" s="285"/>
      <c r="AG44" s="285"/>
      <c r="AH44" s="285"/>
      <c r="AI44" s="285"/>
    </row>
    <row r="45" spans="1:35" x14ac:dyDescent="0.2">
      <c r="A45" s="285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285"/>
      <c r="W45" s="285"/>
      <c r="X45" s="285"/>
      <c r="Y45" s="285"/>
      <c r="Z45" s="285"/>
      <c r="AA45" s="285"/>
      <c r="AB45" s="285"/>
      <c r="AC45" s="285"/>
      <c r="AD45" s="285"/>
      <c r="AE45" s="285"/>
      <c r="AF45" s="285"/>
      <c r="AG45" s="285"/>
      <c r="AH45" s="285"/>
      <c r="AI45" s="285"/>
    </row>
    <row r="46" spans="1:35" x14ac:dyDescent="0.2">
      <c r="A46" s="285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285"/>
      <c r="W46" s="285"/>
      <c r="X46" s="285"/>
      <c r="Y46" s="285"/>
      <c r="Z46" s="285"/>
      <c r="AA46" s="285"/>
      <c r="AB46" s="285"/>
      <c r="AC46" s="285"/>
      <c r="AD46" s="285"/>
      <c r="AE46" s="285"/>
      <c r="AF46" s="285"/>
      <c r="AG46" s="285"/>
      <c r="AH46" s="285"/>
      <c r="AI46" s="285"/>
    </row>
    <row r="47" spans="1:35" x14ac:dyDescent="0.2">
      <c r="A47" s="285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5"/>
      <c r="AF47" s="285"/>
      <c r="AG47" s="285"/>
      <c r="AH47" s="285"/>
      <c r="AI47" s="285"/>
    </row>
    <row r="48" spans="1:35" ht="12.75" customHeight="1" x14ac:dyDescent="0.2">
      <c r="A48" s="285"/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85"/>
      <c r="AB48" s="285"/>
      <c r="AC48" s="285"/>
      <c r="AD48" s="285"/>
      <c r="AE48" s="285"/>
      <c r="AF48" s="285"/>
      <c r="AG48" s="285"/>
      <c r="AH48" s="285"/>
      <c r="AI48" s="285"/>
    </row>
    <row r="49" spans="1:35" x14ac:dyDescent="0.2">
      <c r="A49" s="285"/>
      <c r="B49" s="285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5"/>
      <c r="U49" s="285"/>
      <c r="V49" s="285"/>
      <c r="W49" s="285"/>
      <c r="X49" s="285"/>
      <c r="Y49" s="285"/>
      <c r="Z49" s="285"/>
      <c r="AA49" s="285"/>
      <c r="AB49" s="285"/>
      <c r="AC49" s="285"/>
      <c r="AD49" s="285"/>
      <c r="AE49" s="285"/>
      <c r="AF49" s="285"/>
      <c r="AG49" s="285"/>
      <c r="AH49" s="285"/>
      <c r="AI49" s="285"/>
    </row>
    <row r="50" spans="1:35" x14ac:dyDescent="0.2">
      <c r="A50" s="285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285"/>
      <c r="W50" s="285"/>
      <c r="X50" s="285"/>
      <c r="Y50" s="285"/>
      <c r="Z50" s="285"/>
      <c r="AA50" s="285"/>
      <c r="AB50" s="285"/>
      <c r="AC50" s="285"/>
      <c r="AD50" s="285"/>
      <c r="AE50" s="285"/>
      <c r="AF50" s="285"/>
      <c r="AG50" s="285"/>
      <c r="AH50" s="285"/>
      <c r="AI50" s="285"/>
    </row>
    <row r="51" spans="1:35" x14ac:dyDescent="0.2">
      <c r="A51" s="285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85"/>
      <c r="X51" s="285"/>
      <c r="Y51" s="285"/>
      <c r="Z51" s="285"/>
      <c r="AA51" s="285"/>
      <c r="AB51" s="285"/>
      <c r="AC51" s="285"/>
      <c r="AD51" s="285"/>
      <c r="AE51" s="285"/>
      <c r="AF51" s="285"/>
      <c r="AG51" s="285"/>
      <c r="AH51" s="285"/>
      <c r="AI51" s="285"/>
    </row>
    <row r="52" spans="1:35" x14ac:dyDescent="0.2">
      <c r="A52" s="285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85"/>
      <c r="AB52" s="285"/>
      <c r="AC52" s="285"/>
      <c r="AD52" s="285"/>
      <c r="AE52" s="285"/>
      <c r="AF52" s="285"/>
      <c r="AG52" s="285"/>
      <c r="AH52" s="285"/>
      <c r="AI52" s="285"/>
    </row>
    <row r="53" spans="1:35" x14ac:dyDescent="0.2">
      <c r="A53" s="285"/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285"/>
      <c r="W53" s="285"/>
      <c r="X53" s="285"/>
      <c r="Y53" s="285"/>
      <c r="Z53" s="285"/>
      <c r="AA53" s="285"/>
      <c r="AB53" s="285"/>
      <c r="AC53" s="285"/>
      <c r="AD53" s="285"/>
      <c r="AE53" s="285"/>
      <c r="AF53" s="285"/>
      <c r="AG53" s="285"/>
      <c r="AH53" s="285"/>
      <c r="AI53" s="285"/>
    </row>
    <row r="54" spans="1:35" x14ac:dyDescent="0.2">
      <c r="A54" s="285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85"/>
      <c r="S54" s="285"/>
      <c r="T54" s="285"/>
      <c r="U54" s="285"/>
      <c r="V54" s="285"/>
      <c r="W54" s="285"/>
      <c r="X54" s="285"/>
      <c r="Y54" s="285"/>
      <c r="Z54" s="285"/>
      <c r="AA54" s="285"/>
      <c r="AB54" s="285"/>
      <c r="AC54" s="285"/>
      <c r="AD54" s="285"/>
      <c r="AE54" s="285"/>
      <c r="AF54" s="285"/>
      <c r="AG54" s="285"/>
      <c r="AH54" s="285"/>
      <c r="AI54" s="285"/>
    </row>
    <row r="55" spans="1:35" x14ac:dyDescent="0.2">
      <c r="A55" s="285"/>
      <c r="B55" s="285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285"/>
      <c r="AI55" s="285"/>
    </row>
    <row r="56" spans="1:35" x14ac:dyDescent="0.2">
      <c r="A56" s="285"/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85"/>
      <c r="X56" s="285"/>
      <c r="Y56" s="285"/>
      <c r="Z56" s="285"/>
      <c r="AA56" s="285"/>
      <c r="AB56" s="285"/>
      <c r="AC56" s="285"/>
      <c r="AD56" s="285"/>
      <c r="AE56" s="285"/>
      <c r="AF56" s="285"/>
      <c r="AG56" s="285"/>
      <c r="AH56" s="285"/>
      <c r="AI56" s="285"/>
    </row>
    <row r="57" spans="1:35" x14ac:dyDescent="0.2">
      <c r="A57" s="285"/>
      <c r="B57" s="285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5"/>
      <c r="N57" s="285"/>
      <c r="O57" s="285"/>
      <c r="P57" s="285"/>
      <c r="Q57" s="285"/>
      <c r="R57" s="285"/>
      <c r="S57" s="285"/>
      <c r="T57" s="285"/>
      <c r="U57" s="285"/>
      <c r="V57" s="285"/>
      <c r="W57" s="285"/>
      <c r="X57" s="285"/>
      <c r="Y57" s="285"/>
      <c r="Z57" s="285"/>
      <c r="AA57" s="285"/>
      <c r="AB57" s="285"/>
      <c r="AC57" s="285"/>
      <c r="AD57" s="285"/>
      <c r="AE57" s="285"/>
      <c r="AF57" s="285"/>
      <c r="AG57" s="285"/>
      <c r="AH57" s="285"/>
      <c r="AI57" s="285"/>
    </row>
    <row r="58" spans="1:35" x14ac:dyDescent="0.2">
      <c r="A58" s="285"/>
      <c r="B58" s="285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5"/>
      <c r="N58" s="285"/>
      <c r="O58" s="285"/>
      <c r="P58" s="285"/>
      <c r="Q58" s="285"/>
      <c r="R58" s="285"/>
      <c r="S58" s="285"/>
      <c r="T58" s="285"/>
      <c r="U58" s="285"/>
      <c r="V58" s="285"/>
      <c r="W58" s="285"/>
      <c r="X58" s="285"/>
      <c r="Y58" s="285"/>
      <c r="Z58" s="285"/>
      <c r="AA58" s="285"/>
      <c r="AB58" s="285"/>
      <c r="AC58" s="285"/>
      <c r="AD58" s="285"/>
      <c r="AE58" s="285"/>
      <c r="AF58" s="285"/>
      <c r="AG58" s="285"/>
      <c r="AH58" s="285"/>
      <c r="AI58" s="285"/>
    </row>
    <row r="59" spans="1:35" x14ac:dyDescent="0.2">
      <c r="A59" s="285"/>
      <c r="B59" s="285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5"/>
      <c r="N59" s="285"/>
      <c r="O59" s="285"/>
      <c r="P59" s="285"/>
      <c r="Q59" s="285"/>
      <c r="R59" s="285"/>
      <c r="S59" s="285"/>
      <c r="T59" s="285"/>
      <c r="U59" s="285"/>
      <c r="V59" s="285"/>
      <c r="W59" s="285"/>
      <c r="X59" s="285"/>
      <c r="Y59" s="285"/>
      <c r="Z59" s="285"/>
      <c r="AA59" s="285"/>
      <c r="AB59" s="285"/>
      <c r="AC59" s="285"/>
      <c r="AD59" s="285"/>
      <c r="AE59" s="285"/>
      <c r="AF59" s="285"/>
      <c r="AG59" s="285"/>
      <c r="AH59" s="285"/>
      <c r="AI59" s="285"/>
    </row>
    <row r="60" spans="1:35" x14ac:dyDescent="0.2">
      <c r="A60" s="285"/>
      <c r="B60" s="285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5"/>
      <c r="N60" s="285"/>
      <c r="O60" s="285"/>
      <c r="P60" s="285"/>
      <c r="Q60" s="285"/>
      <c r="R60" s="285"/>
      <c r="S60" s="285"/>
      <c r="T60" s="285"/>
      <c r="U60" s="285"/>
      <c r="V60" s="285"/>
      <c r="W60" s="285"/>
      <c r="X60" s="285"/>
      <c r="Y60" s="285"/>
      <c r="Z60" s="285"/>
      <c r="AA60" s="285"/>
      <c r="AB60" s="285"/>
      <c r="AC60" s="285"/>
      <c r="AD60" s="285"/>
      <c r="AE60" s="285"/>
      <c r="AF60" s="285"/>
      <c r="AG60" s="285"/>
      <c r="AH60" s="285"/>
      <c r="AI60" s="285"/>
    </row>
    <row r="61" spans="1:35" x14ac:dyDescent="0.2">
      <c r="A61" s="285"/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85"/>
      <c r="X61" s="285"/>
      <c r="Y61" s="285"/>
      <c r="Z61" s="285"/>
      <c r="AA61" s="285"/>
      <c r="AB61" s="285"/>
      <c r="AC61" s="285"/>
      <c r="AD61" s="285"/>
      <c r="AE61" s="285"/>
      <c r="AF61" s="285"/>
      <c r="AG61" s="285"/>
      <c r="AH61" s="285"/>
      <c r="AI61" s="285"/>
    </row>
    <row r="62" spans="1:35" x14ac:dyDescent="0.2">
      <c r="A62" s="285"/>
      <c r="B62" s="285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</row>
  </sheetData>
  <sheetProtection sheet="1" scenarios="1" selectLockedCells="1" selectUnlockedCells="1"/>
  <mergeCells count="2">
    <mergeCell ref="A6:AI33"/>
    <mergeCell ref="A34:AI62"/>
  </mergeCell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29C7D-2782-44BD-8362-0E8FBEAC9453}">
  <sheetPr codeName="Sheet4">
    <pageSetUpPr fitToPage="1"/>
  </sheetPr>
  <dimension ref="A1:DG55"/>
  <sheetViews>
    <sheetView topLeftCell="A7" zoomScaleNormal="100" workbookViewId="0">
      <selection activeCell="AB13" sqref="AB13:AF13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5" ht="12" customHeight="1" x14ac:dyDescent="0.25">
      <c r="A1" s="28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 t="s">
        <v>0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5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</row>
    <row r="3" spans="1:85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</row>
    <row r="4" spans="1:85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</row>
    <row r="5" spans="1:85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6" t="s">
        <v>145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</row>
    <row r="6" spans="1:85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</row>
    <row r="7" spans="1:85" ht="12" customHeight="1" thickBot="1" x14ac:dyDescent="0.3">
      <c r="A7" s="7" t="s">
        <v>2</v>
      </c>
      <c r="B7" s="7"/>
      <c r="C7" s="7"/>
      <c r="D7" s="7"/>
      <c r="E7" s="7"/>
      <c r="F7" s="415" t="s">
        <v>104</v>
      </c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</row>
    <row r="8" spans="1:85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5"/>
      <c r="AX8" s="287"/>
      <c r="AY8" s="288" t="s">
        <v>70</v>
      </c>
      <c r="AZ8" s="289"/>
      <c r="BA8" s="289"/>
      <c r="BB8" s="289"/>
      <c r="BC8" s="289"/>
      <c r="BD8" s="289"/>
      <c r="BE8" s="289"/>
      <c r="BF8" s="290"/>
      <c r="BG8" s="291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</row>
    <row r="9" spans="1:85" ht="12" customHeight="1" thickTop="1" x14ac:dyDescent="0.25">
      <c r="A9" s="7" t="s">
        <v>4</v>
      </c>
      <c r="B9" s="7"/>
      <c r="C9" s="7"/>
      <c r="D9" s="7"/>
      <c r="E9" s="7"/>
      <c r="F9" s="9" t="s">
        <v>105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5"/>
      <c r="AX9" s="292"/>
      <c r="AY9" s="293" t="s">
        <v>71</v>
      </c>
      <c r="AZ9" s="293"/>
      <c r="BA9" s="293"/>
      <c r="BB9" s="293"/>
      <c r="BC9" s="293"/>
      <c r="BD9" s="293"/>
      <c r="BE9" s="294"/>
      <c r="BF9" s="295"/>
      <c r="BG9" s="296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</row>
    <row r="10" spans="1:85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5"/>
      <c r="AX10" s="292"/>
      <c r="AY10" s="297" t="s">
        <v>73</v>
      </c>
      <c r="AZ10" s="297"/>
      <c r="BA10" s="297"/>
      <c r="BB10" s="297"/>
      <c r="BC10" s="297"/>
      <c r="BD10" s="297"/>
      <c r="BE10" s="298"/>
      <c r="BF10" s="299"/>
      <c r="BG10" s="300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</row>
    <row r="11" spans="1:85" ht="12" customHeight="1" thickBot="1" x14ac:dyDescent="0.3">
      <c r="A11" s="10" t="s">
        <v>111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5"/>
      <c r="AX11" s="301"/>
      <c r="AY11" s="302"/>
      <c r="AZ11" s="302"/>
      <c r="BA11" s="302"/>
      <c r="BB11" s="302"/>
      <c r="BC11" s="302"/>
      <c r="BD11" s="302"/>
      <c r="BE11" s="302"/>
      <c r="BF11" s="302"/>
      <c r="BG11" s="303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</row>
    <row r="12" spans="1:85" ht="12.75" customHeight="1" thickTop="1" thickBot="1" x14ac:dyDescent="0.3">
      <c r="A12" s="304" t="s">
        <v>112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 t="s">
        <v>113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114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5"/>
      <c r="AX12" s="305" t="s">
        <v>83</v>
      </c>
      <c r="AY12" s="306"/>
      <c r="AZ12" s="306"/>
      <c r="BA12" s="306"/>
      <c r="BB12" s="306"/>
      <c r="BC12" s="306"/>
      <c r="BD12" s="306"/>
      <c r="BE12" s="306"/>
      <c r="BF12" s="306"/>
      <c r="BG12" s="307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</row>
    <row r="13" spans="1:85" ht="12" customHeight="1" thickTop="1" thickBot="1" x14ac:dyDescent="0.3">
      <c r="A13" s="53" t="s">
        <v>115</v>
      </c>
      <c r="B13" s="55"/>
      <c r="C13" s="308" t="s">
        <v>116</v>
      </c>
      <c r="D13" s="309"/>
      <c r="E13" s="309"/>
      <c r="F13" s="309"/>
      <c r="G13" s="308" t="s">
        <v>117</v>
      </c>
      <c r="H13" s="309"/>
      <c r="I13" s="309"/>
      <c r="J13" s="310"/>
      <c r="K13" s="311" t="s">
        <v>118</v>
      </c>
      <c r="L13" s="54"/>
      <c r="M13" s="54"/>
      <c r="N13" s="167" t="str">
        <f>IF(AND(D13&lt;&gt;0,H13&lt;&gt;0),D13*H13/144,"")</f>
        <v/>
      </c>
      <c r="O13" s="167"/>
      <c r="P13" s="168"/>
      <c r="Q13" s="311" t="s">
        <v>119</v>
      </c>
      <c r="R13" s="54"/>
      <c r="S13" s="54"/>
      <c r="T13" s="110" t="str">
        <f>IFERROR(ROUND((AB13/N13),2),"")</f>
        <v/>
      </c>
      <c r="U13" s="110"/>
      <c r="V13" s="110"/>
      <c r="W13" s="110"/>
      <c r="X13" s="312"/>
      <c r="Y13" s="311" t="s">
        <v>65</v>
      </c>
      <c r="Z13" s="54"/>
      <c r="AA13" s="54"/>
      <c r="AB13" s="313">
        <v>150</v>
      </c>
      <c r="AC13" s="313"/>
      <c r="AD13" s="313"/>
      <c r="AE13" s="313"/>
      <c r="AF13" s="314"/>
      <c r="AG13" s="311" t="s">
        <v>119</v>
      </c>
      <c r="AH13" s="54"/>
      <c r="AI13" s="54"/>
      <c r="AJ13" s="110" t="str">
        <f>AP37</f>
        <v/>
      </c>
      <c r="AK13" s="110"/>
      <c r="AL13" s="110"/>
      <c r="AM13" s="110"/>
      <c r="AN13" s="312"/>
      <c r="AO13" s="311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5"/>
      <c r="AX13" s="315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16"/>
      <c r="AZ13" s="316"/>
      <c r="BA13" s="316"/>
      <c r="BB13" s="316"/>
      <c r="BC13" s="316"/>
      <c r="BD13" s="316"/>
      <c r="BE13" s="316"/>
      <c r="BF13" s="316"/>
      <c r="BG13" s="317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</row>
    <row r="14" spans="1:85" ht="12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318"/>
    </row>
    <row r="15" spans="1:85" s="319" customFormat="1" ht="12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24" t="s">
        <v>120</v>
      </c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6"/>
      <c r="AF15" s="1"/>
      <c r="AG15" s="10" t="s">
        <v>121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</row>
    <row r="16" spans="1:85" ht="12.75" customHeight="1" thickTop="1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320"/>
      <c r="U16" s="321"/>
      <c r="V16" s="321"/>
      <c r="W16" s="321"/>
      <c r="X16" s="321"/>
      <c r="Y16" s="321"/>
      <c r="Z16" s="321"/>
      <c r="AA16" s="321"/>
      <c r="AB16" s="322"/>
      <c r="AC16" s="323"/>
      <c r="AD16" s="324"/>
      <c r="AE16" s="325"/>
      <c r="AF16" s="1"/>
      <c r="AG16" s="326" t="s">
        <v>122</v>
      </c>
      <c r="AH16" s="327"/>
      <c r="AI16" s="327"/>
      <c r="AJ16" s="327"/>
      <c r="AK16" s="327"/>
      <c r="AL16" s="328" t="s">
        <v>123</v>
      </c>
      <c r="AM16" s="328"/>
      <c r="AN16" s="328"/>
      <c r="AO16" s="328"/>
      <c r="AP16" s="328"/>
      <c r="AQ16" s="328"/>
      <c r="AR16" s="328"/>
      <c r="AS16" s="328"/>
      <c r="AT16" s="328"/>
      <c r="AU16" s="328"/>
      <c r="AV16" s="329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</row>
    <row r="17" spans="1:84" ht="12" customHeight="1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</row>
    <row r="18" spans="1:84" ht="12" customHeight="1" x14ac:dyDescent="0.25">
      <c r="A18" s="330" t="s">
        <v>124</v>
      </c>
      <c r="B18" s="331"/>
      <c r="C18" s="331"/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  <c r="Q18" s="331"/>
      <c r="R18" s="331"/>
      <c r="S18" s="331"/>
      <c r="T18" s="331"/>
      <c r="U18" s="331"/>
      <c r="V18" s="331"/>
      <c r="W18" s="331"/>
      <c r="X18" s="331"/>
      <c r="Y18" s="331"/>
      <c r="Z18" s="331"/>
      <c r="AA18" s="331"/>
      <c r="AB18" s="331"/>
      <c r="AC18" s="331"/>
      <c r="AD18" s="331"/>
      <c r="AE18" s="331"/>
      <c r="AF18" s="331"/>
      <c r="AG18" s="331"/>
      <c r="AH18" s="331"/>
      <c r="AI18" s="331"/>
      <c r="AJ18" s="331"/>
      <c r="AK18" s="331"/>
      <c r="AL18" s="331"/>
      <c r="AM18" s="331"/>
      <c r="AN18" s="331"/>
      <c r="AO18" s="331"/>
      <c r="AP18" s="331"/>
      <c r="AQ18" s="331"/>
      <c r="AR18" s="331"/>
      <c r="AS18" s="331"/>
      <c r="AT18" s="331"/>
      <c r="AU18" s="331"/>
      <c r="AV18" s="332"/>
      <c r="AW18" s="5"/>
      <c r="AX18" s="333" t="s">
        <v>125</v>
      </c>
      <c r="AY18" s="334"/>
      <c r="AZ18" s="334"/>
      <c r="BA18" s="334"/>
      <c r="BB18" s="334"/>
      <c r="BC18" s="334"/>
      <c r="BD18" s="334"/>
      <c r="BE18" s="334"/>
      <c r="BF18" s="33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</row>
    <row r="19" spans="1:84" ht="12" customHeight="1" thickBot="1" x14ac:dyDescent="0.3">
      <c r="A19" s="336" t="s">
        <v>126</v>
      </c>
      <c r="B19" s="337"/>
      <c r="C19" s="337"/>
      <c r="D19" s="337"/>
      <c r="E19" s="337"/>
      <c r="F19" s="338"/>
      <c r="G19" s="339">
        <v>1</v>
      </c>
      <c r="H19" s="339"/>
      <c r="I19" s="339"/>
      <c r="J19" s="340">
        <v>2</v>
      </c>
      <c r="K19" s="339"/>
      <c r="L19" s="339"/>
      <c r="M19" s="340">
        <v>3</v>
      </c>
      <c r="N19" s="339"/>
      <c r="O19" s="339"/>
      <c r="P19" s="340">
        <v>4</v>
      </c>
      <c r="Q19" s="339"/>
      <c r="R19" s="339"/>
      <c r="S19" s="340">
        <v>5</v>
      </c>
      <c r="T19" s="339"/>
      <c r="U19" s="339"/>
      <c r="V19" s="340">
        <v>6</v>
      </c>
      <c r="W19" s="339"/>
      <c r="X19" s="339"/>
      <c r="Y19" s="340">
        <v>7</v>
      </c>
      <c r="Z19" s="339"/>
      <c r="AA19" s="339"/>
      <c r="AB19" s="340">
        <v>8</v>
      </c>
      <c r="AC19" s="339"/>
      <c r="AD19" s="339"/>
      <c r="AE19" s="340">
        <v>9</v>
      </c>
      <c r="AF19" s="339"/>
      <c r="AG19" s="339"/>
      <c r="AH19" s="340">
        <v>10</v>
      </c>
      <c r="AI19" s="339"/>
      <c r="AJ19" s="339"/>
      <c r="AK19" s="340">
        <v>11</v>
      </c>
      <c r="AL19" s="339"/>
      <c r="AM19" s="339"/>
      <c r="AN19" s="340">
        <v>12</v>
      </c>
      <c r="AO19" s="339"/>
      <c r="AP19" s="339"/>
      <c r="AQ19" s="340">
        <v>13</v>
      </c>
      <c r="AR19" s="339"/>
      <c r="AS19" s="339"/>
      <c r="AT19" s="340">
        <v>14</v>
      </c>
      <c r="AU19" s="339"/>
      <c r="AV19" s="341"/>
      <c r="AW19" s="5"/>
      <c r="AX19" s="342"/>
      <c r="AY19" s="343"/>
      <c r="AZ19" s="343"/>
      <c r="BA19" s="343"/>
      <c r="BB19" s="343"/>
      <c r="BC19" s="343"/>
      <c r="BD19" s="343"/>
      <c r="BE19" s="343"/>
      <c r="BF19" s="344"/>
      <c r="BG19" s="5"/>
      <c r="BH19" s="5"/>
      <c r="BI19" s="34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</row>
    <row r="20" spans="1:84" ht="12" customHeight="1" thickTop="1" thickBot="1" x14ac:dyDescent="0.3">
      <c r="A20" s="346" t="s">
        <v>80</v>
      </c>
      <c r="B20" s="60"/>
      <c r="C20" s="60"/>
      <c r="D20" s="60" t="s">
        <v>127</v>
      </c>
      <c r="E20" s="60"/>
      <c r="F20" s="347"/>
      <c r="G20" s="348">
        <f>IFERROR(IF(BD20&lt;12,BD20/2,6),"")</f>
        <v>6</v>
      </c>
      <c r="H20" s="348"/>
      <c r="I20" s="348"/>
      <c r="J20" s="349" t="str">
        <f>IFERROR(IF(J19&lt;=$BD$21,G20+$BD$22,""),"")</f>
        <v/>
      </c>
      <c r="K20" s="348"/>
      <c r="L20" s="348"/>
      <c r="M20" s="349" t="str">
        <f>IFERROR(IF(M19&lt;=$BD$21,J20+$BD$22,""),"")</f>
        <v/>
      </c>
      <c r="N20" s="348"/>
      <c r="O20" s="348"/>
      <c r="P20" s="349" t="str">
        <f>IFERROR(IF(P19&lt;=$BD$21,M20+$BD$22,""),"")</f>
        <v/>
      </c>
      <c r="Q20" s="348"/>
      <c r="R20" s="348"/>
      <c r="S20" s="349" t="str">
        <f>IFERROR(IF(S19&lt;=$BD$21,P20+$BD$22,""),"")</f>
        <v/>
      </c>
      <c r="T20" s="348"/>
      <c r="U20" s="348"/>
      <c r="V20" s="349" t="str">
        <f>IFERROR(IF(V19&lt;=$BD$21,S20+$BD$22,""),"")</f>
        <v/>
      </c>
      <c r="W20" s="348"/>
      <c r="X20" s="348"/>
      <c r="Y20" s="349" t="str">
        <f>IFERROR(IF(Y19&lt;=$BD$21,V20+$BD$22,""),"")</f>
        <v/>
      </c>
      <c r="Z20" s="348"/>
      <c r="AA20" s="348"/>
      <c r="AB20" s="349" t="str">
        <f>IFERROR(IF(AB19&lt;=$BD$21,Y20+$BD$22,""),"")</f>
        <v/>
      </c>
      <c r="AC20" s="348"/>
      <c r="AD20" s="348"/>
      <c r="AE20" s="349" t="str">
        <f>IFERROR(IF(AE19&lt;=$BD$21,AB20+$BD$22,""),"")</f>
        <v/>
      </c>
      <c r="AF20" s="348"/>
      <c r="AG20" s="348"/>
      <c r="AH20" s="349" t="str">
        <f>IFERROR(IF(AH19&lt;=$BD$21,AE20+$BD$22,""),"")</f>
        <v/>
      </c>
      <c r="AI20" s="348"/>
      <c r="AJ20" s="348"/>
      <c r="AK20" s="349" t="str">
        <f>IFERROR(IF(AK19&lt;=$BD$21,AH20+$BD$22,""),"")</f>
        <v/>
      </c>
      <c r="AL20" s="348"/>
      <c r="AM20" s="348"/>
      <c r="AN20" s="349" t="str">
        <f>IFERROR(IF(AN19&lt;=$BD$21,AK20+$BD$22,""),"")</f>
        <v/>
      </c>
      <c r="AO20" s="348"/>
      <c r="AP20" s="348"/>
      <c r="AQ20" s="349" t="str">
        <f>IFERROR(IF(AQ19&lt;=$BD$21,AN20+$BD$22,""),"")</f>
        <v/>
      </c>
      <c r="AR20" s="348"/>
      <c r="AS20" s="348"/>
      <c r="AT20" s="349" t="str">
        <f>IFERROR(IF(AT19&lt;=$BD$21,AQ20+$BD$22,""),"")</f>
        <v/>
      </c>
      <c r="AU20" s="348"/>
      <c r="AV20" s="350"/>
      <c r="AW20" s="5"/>
      <c r="AX20" s="112" t="s">
        <v>128</v>
      </c>
      <c r="AY20" s="113"/>
      <c r="AZ20" s="113"/>
      <c r="BA20" s="113"/>
      <c r="BB20" s="113"/>
      <c r="BC20" s="114"/>
      <c r="BD20" s="351" t="str">
        <f>IF(D13&lt;&gt;0,D13,"")</f>
        <v/>
      </c>
      <c r="BE20" s="351"/>
      <c r="BF20" s="352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</row>
    <row r="21" spans="1:84" ht="12.75" customHeight="1" thickTop="1" thickBot="1" x14ac:dyDescent="0.3">
      <c r="A21" s="304">
        <v>1</v>
      </c>
      <c r="B21" s="154"/>
      <c r="C21" s="154"/>
      <c r="D21" s="353">
        <f>IFERROR(IF(BD26&lt;12,BD26/2,6),"")</f>
        <v>6</v>
      </c>
      <c r="E21" s="353"/>
      <c r="F21" s="354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355"/>
      <c r="AW21" s="5"/>
      <c r="AX21" s="23" t="s">
        <v>129</v>
      </c>
      <c r="AY21" s="24"/>
      <c r="AZ21" s="24"/>
      <c r="BA21" s="24"/>
      <c r="BB21" s="24"/>
      <c r="BC21" s="25"/>
      <c r="BD21" s="63" t="str">
        <f>IFERROR(ROUNDUP(BD20/12,0),"")</f>
        <v/>
      </c>
      <c r="BE21" s="63"/>
      <c r="BF21" s="356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</row>
    <row r="22" spans="1:84" ht="12" customHeight="1" thickBot="1" x14ac:dyDescent="0.3">
      <c r="A22" s="336">
        <v>2</v>
      </c>
      <c r="B22" s="337"/>
      <c r="C22" s="337"/>
      <c r="D22" s="357" t="str">
        <f>IFERROR(IF(A22&lt;=$BD$27,D21+$BD$28,""),"")</f>
        <v/>
      </c>
      <c r="E22" s="357"/>
      <c r="F22" s="358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230"/>
      <c r="AF22" s="230"/>
      <c r="AG22" s="230"/>
      <c r="AH22" s="230"/>
      <c r="AI22" s="230"/>
      <c r="AJ22" s="230"/>
      <c r="AK22" s="230"/>
      <c r="AL22" s="230"/>
      <c r="AM22" s="230"/>
      <c r="AN22" s="230"/>
      <c r="AO22" s="230"/>
      <c r="AP22" s="230"/>
      <c r="AQ22" s="230"/>
      <c r="AR22" s="230"/>
      <c r="AS22" s="230"/>
      <c r="AT22" s="230"/>
      <c r="AU22" s="230"/>
      <c r="AV22" s="359"/>
      <c r="AW22" s="5"/>
      <c r="AX22" s="360" t="s">
        <v>130</v>
      </c>
      <c r="AY22" s="235"/>
      <c r="AZ22" s="235"/>
      <c r="BA22" s="235"/>
      <c r="BB22" s="235"/>
      <c r="BC22" s="361"/>
      <c r="BD22" s="362" t="str">
        <f>IFERROR((BD20-12)/(BD21-1),"")</f>
        <v/>
      </c>
      <c r="BE22" s="362"/>
      <c r="BF22" s="363"/>
      <c r="BG22" s="5"/>
      <c r="BH22" s="96" t="s">
        <v>100</v>
      </c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98"/>
      <c r="BW22" s="5"/>
      <c r="BX22" s="5"/>
      <c r="BY22" s="5"/>
      <c r="BZ22" s="5"/>
      <c r="CA22" s="5"/>
      <c r="CB22" s="5"/>
      <c r="CC22" s="5"/>
      <c r="CD22" s="5"/>
      <c r="CE22" s="5"/>
      <c r="CF22" s="5"/>
    </row>
    <row r="23" spans="1:84" ht="12" customHeight="1" thickTop="1" thickBot="1" x14ac:dyDescent="0.3">
      <c r="A23" s="336">
        <v>3</v>
      </c>
      <c r="B23" s="337"/>
      <c r="C23" s="337"/>
      <c r="D23" s="357" t="str">
        <f t="shared" ref="D23:D30" si="0">IFERROR(IF(A23&lt;=$BD$27,D22+$BD$28,""),"")</f>
        <v/>
      </c>
      <c r="E23" s="357"/>
      <c r="F23" s="358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230"/>
      <c r="AF23" s="230"/>
      <c r="AG23" s="230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359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220"/>
      <c r="BI23" s="256"/>
      <c r="BJ23" s="256"/>
      <c r="BK23" s="256"/>
      <c r="BL23" s="221"/>
      <c r="BM23" s="257"/>
      <c r="BN23" s="256"/>
      <c r="BO23" s="256"/>
      <c r="BP23" s="256"/>
      <c r="BQ23" s="221"/>
      <c r="BR23" s="257"/>
      <c r="BS23" s="256"/>
      <c r="BT23" s="256"/>
      <c r="BU23" s="256"/>
      <c r="BV23" s="258"/>
      <c r="BW23" s="5"/>
      <c r="BX23" s="5"/>
      <c r="BY23" s="5"/>
      <c r="BZ23" s="5"/>
      <c r="CA23" s="5"/>
      <c r="CB23" s="5"/>
      <c r="CC23" s="5"/>
      <c r="CD23" s="5"/>
      <c r="CE23" s="5"/>
      <c r="CF23" s="5"/>
    </row>
    <row r="24" spans="1:84" ht="12" customHeight="1" x14ac:dyDescent="0.25">
      <c r="A24" s="336">
        <v>4</v>
      </c>
      <c r="B24" s="337"/>
      <c r="C24" s="337"/>
      <c r="D24" s="357" t="str">
        <f t="shared" si="0"/>
        <v/>
      </c>
      <c r="E24" s="357"/>
      <c r="F24" s="358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230"/>
      <c r="AF24" s="230"/>
      <c r="AG24" s="230"/>
      <c r="AH24" s="230"/>
      <c r="AI24" s="230"/>
      <c r="AJ24" s="230"/>
      <c r="AK24" s="230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359"/>
      <c r="AW24" s="5"/>
      <c r="AX24" s="333" t="s">
        <v>131</v>
      </c>
      <c r="AY24" s="334"/>
      <c r="AZ24" s="334"/>
      <c r="BA24" s="334"/>
      <c r="BB24" s="334"/>
      <c r="BC24" s="334"/>
      <c r="BD24" s="334"/>
      <c r="BE24" s="334"/>
      <c r="BF24" s="335"/>
      <c r="BG24" s="5"/>
      <c r="BH24" s="259"/>
      <c r="BI24" s="260"/>
      <c r="BJ24" s="260"/>
      <c r="BK24" s="260"/>
      <c r="BL24" s="261"/>
      <c r="BM24" s="262"/>
      <c r="BN24" s="260"/>
      <c r="BO24" s="260"/>
      <c r="BP24" s="260"/>
      <c r="BQ24" s="261"/>
      <c r="BR24" s="262"/>
      <c r="BS24" s="260"/>
      <c r="BT24" s="260"/>
      <c r="BU24" s="260"/>
      <c r="BV24" s="263"/>
      <c r="BW24" s="5"/>
      <c r="BX24" s="5"/>
      <c r="BY24" s="5"/>
      <c r="BZ24" s="5"/>
      <c r="CA24" s="5"/>
      <c r="CB24" s="5"/>
      <c r="CC24" s="5"/>
      <c r="CD24" s="5"/>
      <c r="CE24" s="5"/>
      <c r="CF24" s="5"/>
    </row>
    <row r="25" spans="1:84" ht="12" customHeight="1" thickBot="1" x14ac:dyDescent="0.3">
      <c r="A25" s="336">
        <v>5</v>
      </c>
      <c r="B25" s="337"/>
      <c r="C25" s="337"/>
      <c r="D25" s="357" t="str">
        <f t="shared" si="0"/>
        <v/>
      </c>
      <c r="E25" s="357"/>
      <c r="F25" s="358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230"/>
      <c r="AF25" s="230"/>
      <c r="AG25" s="230"/>
      <c r="AH25" s="230"/>
      <c r="AI25" s="230"/>
      <c r="AJ25" s="230"/>
      <c r="AK25" s="230"/>
      <c r="AL25" s="230"/>
      <c r="AM25" s="230"/>
      <c r="AN25" s="230"/>
      <c r="AO25" s="230"/>
      <c r="AP25" s="230"/>
      <c r="AQ25" s="230"/>
      <c r="AR25" s="230"/>
      <c r="AS25" s="230"/>
      <c r="AT25" s="230"/>
      <c r="AU25" s="230"/>
      <c r="AV25" s="359"/>
      <c r="AW25" s="5"/>
      <c r="AX25" s="342"/>
      <c r="AY25" s="343"/>
      <c r="AZ25" s="343"/>
      <c r="BA25" s="343"/>
      <c r="BB25" s="343"/>
      <c r="BC25" s="343"/>
      <c r="BD25" s="343"/>
      <c r="BE25" s="343"/>
      <c r="BF25" s="344"/>
      <c r="BG25" s="5"/>
      <c r="BH25" s="259"/>
      <c r="BI25" s="260"/>
      <c r="BJ25" s="260"/>
      <c r="BK25" s="260"/>
      <c r="BL25" s="261"/>
      <c r="BM25" s="262"/>
      <c r="BN25" s="260"/>
      <c r="BO25" s="260"/>
      <c r="BP25" s="260"/>
      <c r="BQ25" s="261"/>
      <c r="BR25" s="262"/>
      <c r="BS25" s="260"/>
      <c r="BT25" s="260"/>
      <c r="BU25" s="260"/>
      <c r="BV25" s="263"/>
      <c r="BW25" s="5"/>
      <c r="BX25" s="5"/>
      <c r="BY25" s="5"/>
      <c r="BZ25" s="5"/>
      <c r="CA25" s="5"/>
      <c r="CB25" s="5"/>
      <c r="CC25" s="5"/>
      <c r="CD25" s="5"/>
      <c r="CE25" s="5"/>
      <c r="CF25" s="5"/>
    </row>
    <row r="26" spans="1:84" ht="12" customHeight="1" thickTop="1" x14ac:dyDescent="0.25">
      <c r="A26" s="336">
        <v>6</v>
      </c>
      <c r="B26" s="337"/>
      <c r="C26" s="337"/>
      <c r="D26" s="357" t="str">
        <f t="shared" si="0"/>
        <v/>
      </c>
      <c r="E26" s="357"/>
      <c r="F26" s="358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230"/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359"/>
      <c r="AW26" s="5"/>
      <c r="AX26" s="364" t="s">
        <v>132</v>
      </c>
      <c r="AY26" s="365"/>
      <c r="AZ26" s="365"/>
      <c r="BA26" s="365"/>
      <c r="BB26" s="365"/>
      <c r="BC26" s="366"/>
      <c r="BD26" s="351" t="str">
        <f>IF(H13&lt;&gt;0,H13,"")</f>
        <v/>
      </c>
      <c r="BE26" s="351"/>
      <c r="BF26" s="352"/>
      <c r="BG26" s="5"/>
      <c r="BH26" s="259"/>
      <c r="BI26" s="260"/>
      <c r="BJ26" s="260"/>
      <c r="BK26" s="260"/>
      <c r="BL26" s="261"/>
      <c r="BM26" s="262"/>
      <c r="BN26" s="260"/>
      <c r="BO26" s="260"/>
      <c r="BP26" s="260"/>
      <c r="BQ26" s="261"/>
      <c r="BR26" s="262"/>
      <c r="BS26" s="260"/>
      <c r="BT26" s="260"/>
      <c r="BU26" s="260"/>
      <c r="BV26" s="263"/>
      <c r="BW26" s="5"/>
      <c r="BX26" s="5"/>
      <c r="BY26" s="5"/>
      <c r="BZ26" s="5"/>
      <c r="CA26" s="5"/>
      <c r="CB26" s="5"/>
      <c r="CC26" s="5"/>
      <c r="CD26" s="5"/>
      <c r="CE26" s="5"/>
      <c r="CF26" s="5"/>
    </row>
    <row r="27" spans="1:84" ht="12" customHeight="1" x14ac:dyDescent="0.25">
      <c r="A27" s="336">
        <v>7</v>
      </c>
      <c r="B27" s="337"/>
      <c r="C27" s="337"/>
      <c r="D27" s="357" t="str">
        <f t="shared" si="0"/>
        <v/>
      </c>
      <c r="E27" s="357"/>
      <c r="F27" s="358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359"/>
      <c r="AW27" s="5"/>
      <c r="AX27" s="23" t="s">
        <v>129</v>
      </c>
      <c r="AY27" s="24"/>
      <c r="AZ27" s="24"/>
      <c r="BA27" s="24"/>
      <c r="BB27" s="24"/>
      <c r="BC27" s="25"/>
      <c r="BD27" s="63" t="str">
        <f>IFERROR(ROUNDUP(BD26/12,0),"")</f>
        <v/>
      </c>
      <c r="BE27" s="63"/>
      <c r="BF27" s="356"/>
      <c r="BG27" s="5"/>
      <c r="BH27" s="259"/>
      <c r="BI27" s="260"/>
      <c r="BJ27" s="260"/>
      <c r="BK27" s="260"/>
      <c r="BL27" s="261"/>
      <c r="BM27" s="262"/>
      <c r="BN27" s="260"/>
      <c r="BO27" s="260"/>
      <c r="BP27" s="260"/>
      <c r="BQ27" s="261"/>
      <c r="BR27" s="262"/>
      <c r="BS27" s="260"/>
      <c r="BT27" s="260"/>
      <c r="BU27" s="260"/>
      <c r="BV27" s="263"/>
      <c r="BW27" s="5"/>
      <c r="BX27" s="5"/>
      <c r="BY27" s="5"/>
      <c r="BZ27" s="5"/>
      <c r="CA27" s="5"/>
      <c r="CB27" s="5"/>
      <c r="CC27" s="5"/>
      <c r="CD27" s="5"/>
      <c r="CE27" s="5"/>
      <c r="CF27" s="5"/>
    </row>
    <row r="28" spans="1:84" ht="12" customHeight="1" thickBot="1" x14ac:dyDescent="0.3">
      <c r="A28" s="336">
        <v>8</v>
      </c>
      <c r="B28" s="337"/>
      <c r="C28" s="337"/>
      <c r="D28" s="357" t="str">
        <f t="shared" si="0"/>
        <v/>
      </c>
      <c r="E28" s="357"/>
      <c r="F28" s="358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230"/>
      <c r="AF28" s="230"/>
      <c r="AG28" s="230"/>
      <c r="AH28" s="230"/>
      <c r="AI28" s="230"/>
      <c r="AJ28" s="230"/>
      <c r="AK28" s="230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359"/>
      <c r="AW28" s="5"/>
      <c r="AX28" s="360" t="s">
        <v>130</v>
      </c>
      <c r="AY28" s="235"/>
      <c r="AZ28" s="235"/>
      <c r="BA28" s="235"/>
      <c r="BB28" s="235"/>
      <c r="BC28" s="361"/>
      <c r="BD28" s="362" t="str">
        <f>IFERROR((BD26-12)/(BD27-1),"")</f>
        <v/>
      </c>
      <c r="BE28" s="362"/>
      <c r="BF28" s="363"/>
      <c r="BG28" s="5"/>
      <c r="BH28" s="265"/>
      <c r="BI28" s="266"/>
      <c r="BJ28" s="266"/>
      <c r="BK28" s="266"/>
      <c r="BL28" s="267"/>
      <c r="BM28" s="268"/>
      <c r="BN28" s="266"/>
      <c r="BO28" s="266"/>
      <c r="BP28" s="266"/>
      <c r="BQ28" s="267"/>
      <c r="BR28" s="268"/>
      <c r="BS28" s="266"/>
      <c r="BT28" s="266"/>
      <c r="BU28" s="266"/>
      <c r="BV28" s="269"/>
      <c r="BW28" s="5"/>
      <c r="BX28" s="5"/>
      <c r="BY28" s="5"/>
      <c r="BZ28" s="5"/>
      <c r="CA28" s="5"/>
      <c r="CB28" s="5"/>
      <c r="CC28" s="5"/>
      <c r="CD28" s="5"/>
      <c r="CE28" s="5"/>
      <c r="CF28" s="5"/>
    </row>
    <row r="29" spans="1:84" ht="12" customHeight="1" thickBot="1" x14ac:dyDescent="0.3">
      <c r="A29" s="336">
        <v>9</v>
      </c>
      <c r="B29" s="337"/>
      <c r="C29" s="337"/>
      <c r="D29" s="357" t="str">
        <f t="shared" si="0"/>
        <v/>
      </c>
      <c r="E29" s="357"/>
      <c r="F29" s="358"/>
      <c r="G29" s="367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30"/>
      <c r="AF29" s="230"/>
      <c r="AG29" s="230"/>
      <c r="AH29" s="230"/>
      <c r="AI29" s="230"/>
      <c r="AJ29" s="230"/>
      <c r="AK29" s="230"/>
      <c r="AL29" s="230"/>
      <c r="AM29" s="230"/>
      <c r="AN29" s="230"/>
      <c r="AO29" s="230"/>
      <c r="AP29" s="230"/>
      <c r="AQ29" s="230"/>
      <c r="AR29" s="230"/>
      <c r="AS29" s="230"/>
      <c r="AT29" s="230"/>
      <c r="AU29" s="230"/>
      <c r="AV29" s="359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</row>
    <row r="30" spans="1:84" ht="12" customHeight="1" thickBot="1" x14ac:dyDescent="0.3">
      <c r="A30" s="346">
        <v>10</v>
      </c>
      <c r="B30" s="60"/>
      <c r="C30" s="60"/>
      <c r="D30" s="368" t="str">
        <f t="shared" si="0"/>
        <v/>
      </c>
      <c r="E30" s="368"/>
      <c r="F30" s="369"/>
      <c r="G30" s="370"/>
      <c r="H30" s="371"/>
      <c r="I30" s="371"/>
      <c r="J30" s="371"/>
      <c r="K30" s="371"/>
      <c r="L30" s="371"/>
      <c r="M30" s="371"/>
      <c r="N30" s="371"/>
      <c r="O30" s="371"/>
      <c r="P30" s="371"/>
      <c r="Q30" s="371"/>
      <c r="R30" s="371"/>
      <c r="S30" s="371"/>
      <c r="T30" s="371"/>
      <c r="U30" s="371"/>
      <c r="V30" s="371"/>
      <c r="W30" s="371"/>
      <c r="X30" s="371"/>
      <c r="Y30" s="371"/>
      <c r="Z30" s="371"/>
      <c r="AA30" s="371"/>
      <c r="AB30" s="371"/>
      <c r="AC30" s="371"/>
      <c r="AD30" s="371"/>
      <c r="AE30" s="371"/>
      <c r="AF30" s="371"/>
      <c r="AG30" s="371"/>
      <c r="AH30" s="371"/>
      <c r="AI30" s="371"/>
      <c r="AJ30" s="371"/>
      <c r="AK30" s="371"/>
      <c r="AL30" s="371"/>
      <c r="AM30" s="371"/>
      <c r="AN30" s="371"/>
      <c r="AO30" s="371"/>
      <c r="AP30" s="371"/>
      <c r="AQ30" s="371"/>
      <c r="AR30" s="371"/>
      <c r="AS30" s="371"/>
      <c r="AT30" s="371"/>
      <c r="AU30" s="371"/>
      <c r="AV30" s="372"/>
      <c r="AW30" s="5"/>
      <c r="AX30" s="13" t="s">
        <v>133</v>
      </c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5"/>
      <c r="CD30" s="5"/>
      <c r="CE30" s="5"/>
      <c r="CF30" s="5"/>
    </row>
    <row r="31" spans="1:84" ht="12.75" customHeight="1" thickTop="1" thickBot="1" x14ac:dyDescent="0.3">
      <c r="A31" s="373" t="s">
        <v>99</v>
      </c>
      <c r="B31" s="374"/>
      <c r="C31" s="374"/>
      <c r="D31" s="374"/>
      <c r="E31" s="374"/>
      <c r="F31" s="374"/>
      <c r="G31" s="375">
        <f>IF(G20="CALC.","CALC.",SUM(G21:I30))</f>
        <v>0</v>
      </c>
      <c r="H31" s="376"/>
      <c r="I31" s="376"/>
      <c r="J31" s="377" t="str">
        <f>IF(J20="","",SUM(J21:L30))</f>
        <v/>
      </c>
      <c r="K31" s="378"/>
      <c r="L31" s="379"/>
      <c r="M31" s="377" t="str">
        <f>IF(M20="","",SUM(M21:O30))</f>
        <v/>
      </c>
      <c r="N31" s="378"/>
      <c r="O31" s="379"/>
      <c r="P31" s="377" t="str">
        <f>IF(P20="","",SUM(P21:R30))</f>
        <v/>
      </c>
      <c r="Q31" s="378"/>
      <c r="R31" s="379"/>
      <c r="S31" s="377" t="str">
        <f>IF(S20="","",SUM(S21:U30))</f>
        <v/>
      </c>
      <c r="T31" s="378"/>
      <c r="U31" s="379"/>
      <c r="V31" s="377" t="str">
        <f>IF(V20="","",SUM(V21:X30))</f>
        <v/>
      </c>
      <c r="W31" s="378"/>
      <c r="X31" s="379"/>
      <c r="Y31" s="377" t="str">
        <f>IF(Y20="","",SUM(Y21:AA30))</f>
        <v/>
      </c>
      <c r="Z31" s="378"/>
      <c r="AA31" s="379"/>
      <c r="AB31" s="377" t="str">
        <f>IF(AB20="","",SUM(AB21:AD30))</f>
        <v/>
      </c>
      <c r="AC31" s="378"/>
      <c r="AD31" s="379"/>
      <c r="AE31" s="377" t="str">
        <f>IF(AE20="","",SUM(AE21:AG30))</f>
        <v/>
      </c>
      <c r="AF31" s="378"/>
      <c r="AG31" s="379"/>
      <c r="AH31" s="377" t="str">
        <f>IF(AH20="","",SUM(AH21:AJ30))</f>
        <v/>
      </c>
      <c r="AI31" s="378"/>
      <c r="AJ31" s="379"/>
      <c r="AK31" s="377" t="str">
        <f>IF(AK20="","",SUM(AK21:AM30))</f>
        <v/>
      </c>
      <c r="AL31" s="378"/>
      <c r="AM31" s="379"/>
      <c r="AN31" s="377" t="str">
        <f>IF(AN20="","",SUM(AN21:AP30))</f>
        <v/>
      </c>
      <c r="AO31" s="378"/>
      <c r="AP31" s="379"/>
      <c r="AQ31" s="377" t="str">
        <f>IF(AQ20="","",SUM(AQ21:AS30))</f>
        <v/>
      </c>
      <c r="AR31" s="378"/>
      <c r="AS31" s="379"/>
      <c r="AT31" s="377" t="str">
        <f>IF(AT20="","",SUM(AT21:AV30))</f>
        <v/>
      </c>
      <c r="AU31" s="378"/>
      <c r="AV31" s="380"/>
      <c r="AW31" s="5"/>
      <c r="AX31" s="381" t="s">
        <v>134</v>
      </c>
      <c r="AY31" s="26"/>
      <c r="AZ31" s="26"/>
      <c r="BA31" s="26"/>
      <c r="BB31" s="41">
        <v>1</v>
      </c>
      <c r="BC31" s="41"/>
      <c r="BD31" s="41">
        <v>2</v>
      </c>
      <c r="BE31" s="41"/>
      <c r="BF31" s="41">
        <v>3</v>
      </c>
      <c r="BG31" s="41"/>
      <c r="BH31" s="41">
        <v>4</v>
      </c>
      <c r="BI31" s="41"/>
      <c r="BJ31" s="41">
        <v>5</v>
      </c>
      <c r="BK31" s="41"/>
      <c r="BL31" s="41">
        <v>6</v>
      </c>
      <c r="BM31" s="41"/>
      <c r="BN31" s="41">
        <v>7</v>
      </c>
      <c r="BO31" s="41"/>
      <c r="BP31" s="41">
        <v>8</v>
      </c>
      <c r="BQ31" s="41"/>
      <c r="BR31" s="41">
        <v>9</v>
      </c>
      <c r="BS31" s="41"/>
      <c r="BT31" s="41">
        <v>10</v>
      </c>
      <c r="BU31" s="41"/>
      <c r="BV31" s="41">
        <v>11</v>
      </c>
      <c r="BW31" s="41"/>
      <c r="BX31" s="41">
        <v>12</v>
      </c>
      <c r="BY31" s="41"/>
      <c r="BZ31" s="41">
        <v>13</v>
      </c>
      <c r="CA31" s="41"/>
      <c r="CB31" s="41">
        <v>14</v>
      </c>
      <c r="CC31" s="382"/>
      <c r="CD31" s="5"/>
      <c r="CE31" s="5"/>
      <c r="CF31" s="5"/>
    </row>
    <row r="32" spans="1:84" ht="12" customHeight="1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5"/>
      <c r="AX32" s="381" t="s">
        <v>80</v>
      </c>
      <c r="AY32" s="26"/>
      <c r="AZ32" s="26" t="s">
        <v>127</v>
      </c>
      <c r="BA32" s="26"/>
      <c r="BB32" s="383">
        <f>G20</f>
        <v>6</v>
      </c>
      <c r="BC32" s="383"/>
      <c r="BD32" s="383" t="str">
        <f>J20</f>
        <v/>
      </c>
      <c r="BE32" s="383"/>
      <c r="BF32" s="383" t="str">
        <f>M20</f>
        <v/>
      </c>
      <c r="BG32" s="383"/>
      <c r="BH32" s="383" t="str">
        <f>P20</f>
        <v/>
      </c>
      <c r="BI32" s="383"/>
      <c r="BJ32" s="383" t="str">
        <f>P20</f>
        <v/>
      </c>
      <c r="BK32" s="383"/>
      <c r="BL32" s="383" t="str">
        <f>S20</f>
        <v/>
      </c>
      <c r="BM32" s="383"/>
      <c r="BN32" s="383" t="str">
        <f>V20</f>
        <v/>
      </c>
      <c r="BO32" s="383"/>
      <c r="BP32" s="383" t="str">
        <f>Y20</f>
        <v/>
      </c>
      <c r="BQ32" s="383"/>
      <c r="BR32" s="383" t="str">
        <f>AE20</f>
        <v/>
      </c>
      <c r="BS32" s="383"/>
      <c r="BT32" s="383" t="str">
        <f>AH20</f>
        <v/>
      </c>
      <c r="BU32" s="383"/>
      <c r="BV32" s="383" t="str">
        <f>AK20</f>
        <v/>
      </c>
      <c r="BW32" s="383"/>
      <c r="BX32" s="383" t="str">
        <f>AN20</f>
        <v/>
      </c>
      <c r="BY32" s="383"/>
      <c r="BZ32" s="383" t="str">
        <f>AQ20</f>
        <v/>
      </c>
      <c r="CA32" s="383"/>
      <c r="CB32" s="383" t="str">
        <f>AT20</f>
        <v/>
      </c>
      <c r="CC32" s="384"/>
      <c r="CD32" s="5"/>
      <c r="CE32" s="5"/>
      <c r="CF32" s="5"/>
    </row>
    <row r="33" spans="1:84" ht="12" customHeight="1" x14ac:dyDescent="0.25">
      <c r="A33" s="1"/>
      <c r="B33" s="1" t="s">
        <v>79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385" t="s">
        <v>135</v>
      </c>
      <c r="AG33" s="386"/>
      <c r="AH33" s="386"/>
      <c r="AI33" s="386"/>
      <c r="AJ33" s="386"/>
      <c r="AK33" s="386"/>
      <c r="AL33" s="386"/>
      <c r="AM33" s="386"/>
      <c r="AN33" s="386"/>
      <c r="AO33" s="386"/>
      <c r="AP33" s="387"/>
      <c r="AQ33" s="388"/>
      <c r="AR33" s="388"/>
      <c r="AS33" s="388"/>
      <c r="AT33" s="389" t="s">
        <v>136</v>
      </c>
      <c r="AU33" s="389"/>
      <c r="AV33" s="390"/>
      <c r="AW33" s="5"/>
      <c r="AX33" s="391">
        <v>1</v>
      </c>
      <c r="AY33" s="41"/>
      <c r="AZ33" s="392">
        <f>D21</f>
        <v>6</v>
      </c>
      <c r="BA33" s="393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</row>
    <row r="34" spans="1:84" ht="12" customHeight="1" x14ac:dyDescent="0.25">
      <c r="A34" s="254"/>
      <c r="B34" s="255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1"/>
      <c r="AF34" s="35" t="s">
        <v>137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94"/>
      <c r="AQ34" s="395"/>
      <c r="AR34" s="395"/>
      <c r="AS34" s="395"/>
      <c r="AT34" s="31" t="s">
        <v>138</v>
      </c>
      <c r="AU34" s="31"/>
      <c r="AV34" s="396"/>
      <c r="AW34" s="5"/>
      <c r="AX34" s="391">
        <v>2</v>
      </c>
      <c r="AY34" s="41"/>
      <c r="AZ34" s="392" t="str">
        <f t="shared" ref="AZ34:AZ41" si="1">D22</f>
        <v/>
      </c>
      <c r="BA34" s="393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</row>
    <row r="35" spans="1:84" ht="12" customHeight="1" x14ac:dyDescent="0.25">
      <c r="A35" s="254"/>
      <c r="B35" s="255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1"/>
      <c r="AF35" s="35" t="s">
        <v>139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97" t="str">
        <f>IF(SUM(G31:AV31)&lt;&gt;0,SUM(G31:AV31),"")</f>
        <v/>
      </c>
      <c r="AQ35" s="398"/>
      <c r="AR35" s="398"/>
      <c r="AS35" s="398"/>
      <c r="AT35" s="31" t="s">
        <v>119</v>
      </c>
      <c r="AU35" s="31"/>
      <c r="AV35" s="396"/>
      <c r="AW35" s="5"/>
      <c r="AX35" s="391">
        <v>3</v>
      </c>
      <c r="AY35" s="41"/>
      <c r="AZ35" s="392" t="str">
        <f t="shared" si="1"/>
        <v/>
      </c>
      <c r="BA35" s="393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</row>
    <row r="36" spans="1:84" ht="12" customHeight="1" x14ac:dyDescent="0.25">
      <c r="A36" s="254"/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1"/>
      <c r="AF36" s="35" t="s">
        <v>140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99" t="str">
        <f>IF(COUNT(G21:G30,J21:J30,M21:M30,P21:P30,S21:S30,V21:V30,Y21:Y30,AB21:AB30,AE21:AE30,AH21:AH30,AK21:AK30,AN21:AN30,AQ21:AQ30,AT21:AT30)&lt;&gt;0,COUNT(G21:G30,J21:J30,M21:M30,P21:P30,S21:S30,V21:V30,Y21:Y30,AB21:AB30,AE21:AE30,AH21:AH30,AK21:AK30,AN21:AN30,AQ21:AQ30,AT21:AT30),"")</f>
        <v/>
      </c>
      <c r="AQ36" s="400"/>
      <c r="AR36" s="400"/>
      <c r="AS36" s="400"/>
      <c r="AT36" s="400"/>
      <c r="AU36" s="400"/>
      <c r="AV36" s="401"/>
      <c r="AW36" s="5"/>
      <c r="AX36" s="391">
        <v>4</v>
      </c>
      <c r="AY36" s="41"/>
      <c r="AZ36" s="392" t="str">
        <f t="shared" si="1"/>
        <v/>
      </c>
      <c r="BA36" s="393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</row>
    <row r="37" spans="1:84" ht="12" customHeight="1" x14ac:dyDescent="0.25">
      <c r="A37" s="254"/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1"/>
      <c r="AF37" s="35" t="s">
        <v>141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97" t="str">
        <f>IFERROR(ROUND(AP35/AP36,2),"")</f>
        <v/>
      </c>
      <c r="AQ37" s="398"/>
      <c r="AR37" s="398"/>
      <c r="AS37" s="398"/>
      <c r="AT37" s="31" t="s">
        <v>119</v>
      </c>
      <c r="AU37" s="31"/>
      <c r="AV37" s="396"/>
      <c r="AW37" s="5"/>
      <c r="AX37" s="391">
        <v>5</v>
      </c>
      <c r="AY37" s="41"/>
      <c r="AZ37" s="392" t="str">
        <f t="shared" si="1"/>
        <v/>
      </c>
      <c r="BA37" s="393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</row>
    <row r="38" spans="1:84" ht="12" customHeight="1" x14ac:dyDescent="0.25">
      <c r="A38" s="254"/>
      <c r="B38" s="255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1"/>
      <c r="AF38" s="402" t="s">
        <v>142</v>
      </c>
      <c r="AG38" s="403"/>
      <c r="AH38" s="403"/>
      <c r="AI38" s="403"/>
      <c r="AJ38" s="403"/>
      <c r="AK38" s="403"/>
      <c r="AL38" s="403"/>
      <c r="AM38" s="403"/>
      <c r="AN38" s="403"/>
      <c r="AO38" s="404"/>
      <c r="AP38" s="157"/>
      <c r="AQ38" s="405"/>
      <c r="AR38" s="405"/>
      <c r="AS38" s="405"/>
      <c r="AT38" s="405"/>
      <c r="AU38" s="405"/>
      <c r="AV38" s="406"/>
      <c r="AW38" s="5"/>
      <c r="AX38" s="391">
        <v>6</v>
      </c>
      <c r="AY38" s="41"/>
      <c r="AZ38" s="392" t="str">
        <f t="shared" si="1"/>
        <v/>
      </c>
      <c r="BA38" s="393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</row>
    <row r="39" spans="1:84" ht="12" customHeight="1" x14ac:dyDescent="0.25">
      <c r="A39" s="254"/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1"/>
      <c r="AF39" s="35" t="s">
        <v>143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407" t="str">
        <f>IF(OR(AP38&lt;&gt;0,AP38&lt;&gt;""),N13*IF(AP38&lt;&gt;"N/A",AP38,1),N13)</f>
        <v/>
      </c>
      <c r="AQ39" s="408"/>
      <c r="AR39" s="408"/>
      <c r="AS39" s="408"/>
      <c r="AT39" s="31" t="s">
        <v>118</v>
      </c>
      <c r="AU39" s="31"/>
      <c r="AV39" s="396"/>
      <c r="AW39" s="5"/>
      <c r="AX39" s="391">
        <v>7</v>
      </c>
      <c r="AY39" s="41"/>
      <c r="AZ39" s="392" t="str">
        <f t="shared" si="1"/>
        <v/>
      </c>
      <c r="BA39" s="393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</row>
    <row r="40" spans="1:84" ht="12" customHeight="1" thickBot="1" x14ac:dyDescent="0.3">
      <c r="A40" s="254"/>
      <c r="B40" s="255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1"/>
      <c r="AF40" s="107" t="s">
        <v>144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409" t="str">
        <f>IFERROR(AP39*AP37,"")</f>
        <v/>
      </c>
      <c r="AQ40" s="410"/>
      <c r="AR40" s="410"/>
      <c r="AS40" s="410"/>
      <c r="AT40" s="54" t="s">
        <v>65</v>
      </c>
      <c r="AU40" s="54"/>
      <c r="AV40" s="411"/>
      <c r="AW40" s="5"/>
      <c r="AX40" s="391">
        <v>8</v>
      </c>
      <c r="AY40" s="41"/>
      <c r="AZ40" s="392" t="str">
        <f t="shared" si="1"/>
        <v/>
      </c>
      <c r="BA40" s="393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</row>
    <row r="41" spans="1:84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5"/>
      <c r="AX41" s="391">
        <v>9</v>
      </c>
      <c r="AY41" s="41"/>
      <c r="AZ41" s="392" t="str">
        <f t="shared" si="1"/>
        <v/>
      </c>
      <c r="BA41" s="393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</row>
    <row r="42" spans="1:84" ht="12" customHeight="1" thickBot="1" x14ac:dyDescent="0.3">
      <c r="A42" s="412" t="s">
        <v>101</v>
      </c>
      <c r="B42" s="412"/>
      <c r="C42" s="412"/>
      <c r="D42" s="412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412" t="s">
        <v>102</v>
      </c>
      <c r="AE42" s="412"/>
      <c r="AF42" s="412"/>
      <c r="AG42" s="412"/>
      <c r="AH42" s="412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5"/>
      <c r="AX42" s="413">
        <v>10</v>
      </c>
      <c r="AY42" s="414"/>
      <c r="AZ42" s="383" t="str">
        <f>D30</f>
        <v/>
      </c>
      <c r="BA42" s="384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365">
    <mergeCell ref="AX41:AY41"/>
    <mergeCell ref="AZ41:BA41"/>
    <mergeCell ref="A42:D42"/>
    <mergeCell ref="E42:K42"/>
    <mergeCell ref="AD42:AH42"/>
    <mergeCell ref="AI42:AV42"/>
    <mergeCell ref="AX42:AY42"/>
    <mergeCell ref="AZ42:BA42"/>
    <mergeCell ref="AZ39:BA39"/>
    <mergeCell ref="B40:AD40"/>
    <mergeCell ref="AF40:AO40"/>
    <mergeCell ref="AP40:AS40"/>
    <mergeCell ref="AT40:AV40"/>
    <mergeCell ref="AX40:AY40"/>
    <mergeCell ref="AZ40:BA40"/>
    <mergeCell ref="AZ37:BA37"/>
    <mergeCell ref="B38:AD38"/>
    <mergeCell ref="AP38:AV38"/>
    <mergeCell ref="AX38:AY38"/>
    <mergeCell ref="AZ38:BA38"/>
    <mergeCell ref="B39:AD39"/>
    <mergeCell ref="AF39:AO39"/>
    <mergeCell ref="AP39:AS39"/>
    <mergeCell ref="AT39:AV39"/>
    <mergeCell ref="AX39:AY39"/>
    <mergeCell ref="B36:AD36"/>
    <mergeCell ref="AF36:AO36"/>
    <mergeCell ref="AP36:AV36"/>
    <mergeCell ref="AX36:AY36"/>
    <mergeCell ref="AZ36:BA36"/>
    <mergeCell ref="B37:AD37"/>
    <mergeCell ref="AF37:AO37"/>
    <mergeCell ref="AP37:AS37"/>
    <mergeCell ref="AT37:AV37"/>
    <mergeCell ref="AX37:AY37"/>
    <mergeCell ref="B35:AD35"/>
    <mergeCell ref="AF35:AO35"/>
    <mergeCell ref="AP35:AS35"/>
    <mergeCell ref="AT35:AV35"/>
    <mergeCell ref="AX35:AY35"/>
    <mergeCell ref="AZ35:BA35"/>
    <mergeCell ref="B34:AD34"/>
    <mergeCell ref="AF34:AO34"/>
    <mergeCell ref="AP34:AS34"/>
    <mergeCell ref="AT34:AV34"/>
    <mergeCell ref="AX34:AY34"/>
    <mergeCell ref="AZ34:BA34"/>
    <mergeCell ref="CB32:CC32"/>
    <mergeCell ref="AF33:AO33"/>
    <mergeCell ref="AP33:AS33"/>
    <mergeCell ref="AT33:AV33"/>
    <mergeCell ref="AX33:AY33"/>
    <mergeCell ref="AZ33:BA33"/>
    <mergeCell ref="BP32:BQ32"/>
    <mergeCell ref="BR32:BS32"/>
    <mergeCell ref="BT32:BU32"/>
    <mergeCell ref="BV32:BW32"/>
    <mergeCell ref="BX32:BY32"/>
    <mergeCell ref="BZ32:CA32"/>
    <mergeCell ref="CB31:CC31"/>
    <mergeCell ref="AX32:AY32"/>
    <mergeCell ref="AZ32:BA32"/>
    <mergeCell ref="BB32:BC32"/>
    <mergeCell ref="BD32:BE32"/>
    <mergeCell ref="BF32:BG32"/>
    <mergeCell ref="BH32:BI32"/>
    <mergeCell ref="BJ32:BK32"/>
    <mergeCell ref="BL32:BM32"/>
    <mergeCell ref="BN32:BO32"/>
    <mergeCell ref="BP31:BQ31"/>
    <mergeCell ref="BR31:BS31"/>
    <mergeCell ref="BT31:BU31"/>
    <mergeCell ref="BV31:BW31"/>
    <mergeCell ref="BX31:BY31"/>
    <mergeCell ref="BZ31:CA31"/>
    <mergeCell ref="BD31:BE31"/>
    <mergeCell ref="BF31:BG31"/>
    <mergeCell ref="BH31:BI31"/>
    <mergeCell ref="BJ31:BK31"/>
    <mergeCell ref="BL31:BM31"/>
    <mergeCell ref="BN31:BO31"/>
    <mergeCell ref="AK31:AM31"/>
    <mergeCell ref="AN31:AP31"/>
    <mergeCell ref="AQ31:AS31"/>
    <mergeCell ref="AT31:AV31"/>
    <mergeCell ref="AX31:BA31"/>
    <mergeCell ref="BB31:BC31"/>
    <mergeCell ref="S31:U31"/>
    <mergeCell ref="V31:X31"/>
    <mergeCell ref="Y31:AA31"/>
    <mergeCell ref="AB31:AD31"/>
    <mergeCell ref="AE31:AG31"/>
    <mergeCell ref="AH31:AJ31"/>
    <mergeCell ref="AK30:AM30"/>
    <mergeCell ref="AN30:AP30"/>
    <mergeCell ref="AQ30:AS30"/>
    <mergeCell ref="AT30:AV30"/>
    <mergeCell ref="AX30:CC30"/>
    <mergeCell ref="A31:F31"/>
    <mergeCell ref="G31:I31"/>
    <mergeCell ref="J31:L31"/>
    <mergeCell ref="M31:O31"/>
    <mergeCell ref="P31:R31"/>
    <mergeCell ref="S30:U30"/>
    <mergeCell ref="V30:X30"/>
    <mergeCell ref="Y30:AA30"/>
    <mergeCell ref="AB30:AD30"/>
    <mergeCell ref="AE30:AG30"/>
    <mergeCell ref="AH30:AJ30"/>
    <mergeCell ref="AK29:AM29"/>
    <mergeCell ref="AN29:AP29"/>
    <mergeCell ref="AQ29:AS29"/>
    <mergeCell ref="AT29:AV29"/>
    <mergeCell ref="A30:C30"/>
    <mergeCell ref="D30:F30"/>
    <mergeCell ref="G30:I30"/>
    <mergeCell ref="J30:L30"/>
    <mergeCell ref="M30:O30"/>
    <mergeCell ref="P30:R30"/>
    <mergeCell ref="S29:U29"/>
    <mergeCell ref="V29:X29"/>
    <mergeCell ref="Y29:AA29"/>
    <mergeCell ref="AB29:AD29"/>
    <mergeCell ref="AE29:AG29"/>
    <mergeCell ref="AH29:AJ29"/>
    <mergeCell ref="A29:C29"/>
    <mergeCell ref="D29:F29"/>
    <mergeCell ref="G29:I29"/>
    <mergeCell ref="J29:L29"/>
    <mergeCell ref="M29:O29"/>
    <mergeCell ref="P29:R29"/>
    <mergeCell ref="AT28:AV28"/>
    <mergeCell ref="AX28:BC28"/>
    <mergeCell ref="BD28:BF28"/>
    <mergeCell ref="BH28:BL28"/>
    <mergeCell ref="BM28:BQ28"/>
    <mergeCell ref="BR28:BV28"/>
    <mergeCell ref="AB28:AD28"/>
    <mergeCell ref="AE28:AG28"/>
    <mergeCell ref="AH28:AJ28"/>
    <mergeCell ref="AK28:AM28"/>
    <mergeCell ref="AN28:AP28"/>
    <mergeCell ref="AQ28:AS28"/>
    <mergeCell ref="BR27:BV27"/>
    <mergeCell ref="A28:C28"/>
    <mergeCell ref="D28:F28"/>
    <mergeCell ref="G28:I28"/>
    <mergeCell ref="J28:L28"/>
    <mergeCell ref="M28:O28"/>
    <mergeCell ref="P28:R28"/>
    <mergeCell ref="S28:U28"/>
    <mergeCell ref="V28:X28"/>
    <mergeCell ref="Y28:AA28"/>
    <mergeCell ref="AQ27:AS27"/>
    <mergeCell ref="AT27:AV27"/>
    <mergeCell ref="AX27:BC27"/>
    <mergeCell ref="BD27:BF27"/>
    <mergeCell ref="BH27:BL27"/>
    <mergeCell ref="BM27:BQ27"/>
    <mergeCell ref="Y27:AA27"/>
    <mergeCell ref="AB27:AD27"/>
    <mergeCell ref="AE27:AG27"/>
    <mergeCell ref="AH27:AJ27"/>
    <mergeCell ref="AK27:AM27"/>
    <mergeCell ref="AN27:AP27"/>
    <mergeCell ref="BM26:BQ26"/>
    <mergeCell ref="BR26:BV26"/>
    <mergeCell ref="A27:C27"/>
    <mergeCell ref="D27:F27"/>
    <mergeCell ref="G27:I27"/>
    <mergeCell ref="J27:L27"/>
    <mergeCell ref="M27:O27"/>
    <mergeCell ref="P27:R27"/>
    <mergeCell ref="S27:U27"/>
    <mergeCell ref="V27:X27"/>
    <mergeCell ref="AN26:AP26"/>
    <mergeCell ref="AQ26:AS26"/>
    <mergeCell ref="AT26:AV26"/>
    <mergeCell ref="AX26:BC26"/>
    <mergeCell ref="BD26:BF26"/>
    <mergeCell ref="BH26:BL26"/>
    <mergeCell ref="V26:X26"/>
    <mergeCell ref="Y26:AA26"/>
    <mergeCell ref="AB26:AD26"/>
    <mergeCell ref="AE26:AG26"/>
    <mergeCell ref="AH26:AJ26"/>
    <mergeCell ref="AK26:AM26"/>
    <mergeCell ref="BH25:BL25"/>
    <mergeCell ref="BM25:BQ25"/>
    <mergeCell ref="BR25:BV25"/>
    <mergeCell ref="A26:C26"/>
    <mergeCell ref="D26:F26"/>
    <mergeCell ref="G26:I26"/>
    <mergeCell ref="J26:L26"/>
    <mergeCell ref="M26:O26"/>
    <mergeCell ref="P26:R26"/>
    <mergeCell ref="S26:U26"/>
    <mergeCell ref="V25:X25"/>
    <mergeCell ref="Y25:AA25"/>
    <mergeCell ref="AB25:AD25"/>
    <mergeCell ref="AE25:AG25"/>
    <mergeCell ref="AH25:AJ25"/>
    <mergeCell ref="AK25:AM25"/>
    <mergeCell ref="BH24:BL24"/>
    <mergeCell ref="BM24:BQ24"/>
    <mergeCell ref="BR24:BV24"/>
    <mergeCell ref="A25:C25"/>
    <mergeCell ref="D25:F25"/>
    <mergeCell ref="G25:I25"/>
    <mergeCell ref="J25:L25"/>
    <mergeCell ref="M25:O25"/>
    <mergeCell ref="P25:R25"/>
    <mergeCell ref="S25:U25"/>
    <mergeCell ref="AH24:AJ24"/>
    <mergeCell ref="AK24:AM24"/>
    <mergeCell ref="AN24:AP24"/>
    <mergeCell ref="AQ24:AS24"/>
    <mergeCell ref="AT24:AV24"/>
    <mergeCell ref="AX24:BF25"/>
    <mergeCell ref="AN25:AP25"/>
    <mergeCell ref="AQ25:AS25"/>
    <mergeCell ref="AT25:AV25"/>
    <mergeCell ref="P24:R24"/>
    <mergeCell ref="S24:U24"/>
    <mergeCell ref="V24:X24"/>
    <mergeCell ref="Y24:AA24"/>
    <mergeCell ref="AB24:AD24"/>
    <mergeCell ref="AE24:AG24"/>
    <mergeCell ref="AQ23:AS23"/>
    <mergeCell ref="AT23:AV23"/>
    <mergeCell ref="BH23:BL23"/>
    <mergeCell ref="BM23:BQ23"/>
    <mergeCell ref="BR23:BV23"/>
    <mergeCell ref="A24:C24"/>
    <mergeCell ref="D24:F24"/>
    <mergeCell ref="G24:I24"/>
    <mergeCell ref="J24:L24"/>
    <mergeCell ref="M24:O24"/>
    <mergeCell ref="Y23:AA23"/>
    <mergeCell ref="AB23:AD23"/>
    <mergeCell ref="AE23:AG23"/>
    <mergeCell ref="AH23:AJ23"/>
    <mergeCell ref="AK23:AM23"/>
    <mergeCell ref="AN23:AP23"/>
    <mergeCell ref="BD22:BF22"/>
    <mergeCell ref="BH22:BV22"/>
    <mergeCell ref="A23:C23"/>
    <mergeCell ref="D23:F23"/>
    <mergeCell ref="G23:I23"/>
    <mergeCell ref="J23:L23"/>
    <mergeCell ref="M23:O23"/>
    <mergeCell ref="P23:R23"/>
    <mergeCell ref="S23:U23"/>
    <mergeCell ref="V23:X23"/>
    <mergeCell ref="AH22:AJ22"/>
    <mergeCell ref="AK22:AM22"/>
    <mergeCell ref="AN22:AP22"/>
    <mergeCell ref="AQ22:AS22"/>
    <mergeCell ref="AT22:AV22"/>
    <mergeCell ref="AX22:BC22"/>
    <mergeCell ref="P22:R22"/>
    <mergeCell ref="S22:U22"/>
    <mergeCell ref="V22:X22"/>
    <mergeCell ref="Y22:AA22"/>
    <mergeCell ref="AB22:AD22"/>
    <mergeCell ref="AE22:AG22"/>
    <mergeCell ref="AN21:AP21"/>
    <mergeCell ref="AQ21:AS21"/>
    <mergeCell ref="AT21:AV21"/>
    <mergeCell ref="AX21:BC21"/>
    <mergeCell ref="BD21:BF21"/>
    <mergeCell ref="A22:C22"/>
    <mergeCell ref="D22:F22"/>
    <mergeCell ref="G22:I22"/>
    <mergeCell ref="J22:L22"/>
    <mergeCell ref="M22:O22"/>
    <mergeCell ref="V21:X21"/>
    <mergeCell ref="Y21:AA21"/>
    <mergeCell ref="AB21:AD21"/>
    <mergeCell ref="AE21:AG21"/>
    <mergeCell ref="AH21:AJ21"/>
    <mergeCell ref="AK21:AM21"/>
    <mergeCell ref="AT20:AV20"/>
    <mergeCell ref="AX20:BC20"/>
    <mergeCell ref="BD20:BF20"/>
    <mergeCell ref="A21:C21"/>
    <mergeCell ref="D21:F21"/>
    <mergeCell ref="G21:I21"/>
    <mergeCell ref="J21:L21"/>
    <mergeCell ref="M21:O21"/>
    <mergeCell ref="P21:R21"/>
    <mergeCell ref="S21:U21"/>
    <mergeCell ref="AB20:AD20"/>
    <mergeCell ref="AE20:AG20"/>
    <mergeCell ref="AH20:AJ20"/>
    <mergeCell ref="AK20:AM20"/>
    <mergeCell ref="AN20:AP20"/>
    <mergeCell ref="AQ20:AS20"/>
    <mergeCell ref="AT19:AV19"/>
    <mergeCell ref="A20:C20"/>
    <mergeCell ref="D20:F20"/>
    <mergeCell ref="G20:I20"/>
    <mergeCell ref="J20:L20"/>
    <mergeCell ref="M20:O20"/>
    <mergeCell ref="P20:R20"/>
    <mergeCell ref="S20:U20"/>
    <mergeCell ref="V20:X20"/>
    <mergeCell ref="Y20:AA20"/>
    <mergeCell ref="AB19:AD19"/>
    <mergeCell ref="AE19:AG19"/>
    <mergeCell ref="AH19:AJ19"/>
    <mergeCell ref="AK19:AM19"/>
    <mergeCell ref="AN19:AP19"/>
    <mergeCell ref="AQ19:AS19"/>
    <mergeCell ref="A18:AV18"/>
    <mergeCell ref="AX18:BF19"/>
    <mergeCell ref="A19:F19"/>
    <mergeCell ref="G19:I19"/>
    <mergeCell ref="J19:L19"/>
    <mergeCell ref="M19:O19"/>
    <mergeCell ref="P19:R19"/>
    <mergeCell ref="S19:U19"/>
    <mergeCell ref="V19:X19"/>
    <mergeCell ref="Y19:AA19"/>
    <mergeCell ref="AR13:AV13"/>
    <mergeCell ref="AX13:BG13"/>
    <mergeCell ref="T15:AE15"/>
    <mergeCell ref="AG15:AV15"/>
    <mergeCell ref="T16:AA16"/>
    <mergeCell ref="AB16:AC16"/>
    <mergeCell ref="AD16:AE16"/>
    <mergeCell ref="AG16:AK16"/>
    <mergeCell ref="AL16:AV16"/>
    <mergeCell ref="T13:X13"/>
    <mergeCell ref="Y13:AA13"/>
    <mergeCell ref="AB13:AF13"/>
    <mergeCell ref="AG13:AI13"/>
    <mergeCell ref="AJ13:AN13"/>
    <mergeCell ref="AO13:AQ13"/>
    <mergeCell ref="A13:B13"/>
    <mergeCell ref="D13:F13"/>
    <mergeCell ref="H13:J13"/>
    <mergeCell ref="K13:M13"/>
    <mergeCell ref="N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G21:AV30">
    <cfRule type="notContainsBlanks" dxfId="33" priority="9">
      <formula>LEN(TRIM(G21))&gt;0</formula>
    </cfRule>
    <cfRule type="expression" dxfId="32" priority="10">
      <formula>AND((G$20&lt;&gt;""),($D21&lt;&gt;""))</formula>
    </cfRule>
  </conditionalFormatting>
  <conditionalFormatting sqref="F7:P7 AL7:AV7 AL9:AV9 F9:P9 D13:F13 H13:J13 T13:X13 AB13:AF13 AL16:AV16 AP33:AS34 AP38:AV38 E42:K42 AI42:AV42">
    <cfRule type="containsBlanks" dxfId="31" priority="8">
      <formula>LEN(TRIM(D7))=0</formula>
    </cfRule>
  </conditionalFormatting>
  <conditionalFormatting sqref="AP39:AS40 AP35:AS35 BD26:BF28 BD20:BF22 AR13:AV13 AJ13:AN13 N13:P13 AP37:AS37 AP36 T13">
    <cfRule type="containsText" dxfId="30" priority="7" operator="containsText" text="CALC.">
      <formula>NOT(ISERROR(SEARCH("CALC.",N13)))</formula>
    </cfRule>
  </conditionalFormatting>
  <conditionalFormatting sqref="AX13:BG13">
    <cfRule type="notContainsBlanks" dxfId="29" priority="6">
      <formula>LEN(TRIM(AX13))&gt;0</formula>
    </cfRule>
  </conditionalFormatting>
  <conditionalFormatting sqref="BE9:BE10">
    <cfRule type="containsBlanks" dxfId="28" priority="5">
      <formula>LEN(TRIM(BE9))=0</formula>
    </cfRule>
  </conditionalFormatting>
  <conditionalFormatting sqref="AB16:AD16">
    <cfRule type="containsBlanks" dxfId="27" priority="3">
      <formula>LEN(TRIM(AB16))=0</formula>
    </cfRule>
  </conditionalFormatting>
  <conditionalFormatting sqref="T16">
    <cfRule type="containsBlanks" dxfId="26" priority="4">
      <formula>LEN(TRIM(T16))=0</formula>
    </cfRule>
  </conditionalFormatting>
  <conditionalFormatting sqref="AB16:AE16">
    <cfRule type="expression" dxfId="25" priority="1">
      <formula>$T$16="FIXED SPEED"</formula>
    </cfRule>
    <cfRule type="expression" dxfId="24" priority="2">
      <formula>$X$40="FIXED SPEED"</formula>
    </cfRule>
  </conditionalFormatting>
  <dataValidations count="7">
    <dataValidation type="list" allowBlank="1" showInputMessage="1" showErrorMessage="1" sqref="T16" xr:uid="{41D8EEA3-6EF5-4448-9308-F6CCCF5CEBAC}">
      <formula1>"VFD SETTING, ECM SETTING, FIXED SPEED"</formula1>
    </dataValidation>
    <dataValidation type="list" allowBlank="1" showInputMessage="1" showErrorMessage="1" sqref="AD16:AE16" xr:uid="{EA7DBBC2-4C38-47AC-B513-C141BF3BC76A}">
      <formula1>"Hz, %"</formula1>
    </dataValidation>
    <dataValidation type="list" allowBlank="1" showInputMessage="1" sqref="AL16:AV16" xr:uid="{544E4332-359D-4824-9041-E567FC4CCBA5}">
      <formula1>"Air Data Multimeter - Velocity Grid"</formula1>
    </dataValidation>
    <dataValidation type="list" allowBlank="1" showInputMessage="1" sqref="AP38:AV38" xr:uid="{8A72BFC6-0898-49E2-BADA-24E5D22BB351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3AB4BA05-79B2-4743-A637-0EA7D4FB5BD9}">
      <formula1>120</formula1>
    </dataValidation>
    <dataValidation type="decimal" operator="lessThanOrEqual" allowBlank="1" showInputMessage="1" showErrorMessage="1" errorTitle="Exceeds No. of Points" error="Duct width exceeds the number of width position points (14) available on this sheet." sqref="D13" xr:uid="{09508ABF-44CE-4F55-8090-6C901592DC5E}">
      <formula1>168</formula1>
    </dataValidation>
    <dataValidation type="whole" allowBlank="1" showInputMessage="1" showErrorMessage="1" error="This Remarks section is limited to 7." sqref="A34:A40" xr:uid="{2333C644-A81F-4F5F-920E-25395E3A340A}">
      <formula1>1</formula1>
      <formula2>7</formula2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33E1-337A-4974-8FB1-97B465B570EE}">
  <sheetPr codeName="Sheet34">
    <pageSetUpPr fitToPage="1"/>
  </sheetPr>
  <dimension ref="A1:DG55"/>
  <sheetViews>
    <sheetView topLeftCell="A7" zoomScaleNormal="100" workbookViewId="0">
      <selection activeCell="AX35" sqref="AX35:BZ40"/>
    </sheetView>
  </sheetViews>
  <sheetFormatPr defaultColWidth="0" defaultRowHeight="14.45" customHeight="1" zeroHeight="1" x14ac:dyDescent="0.25"/>
  <cols>
    <col min="1" max="48" width="2.7109375" style="3" customWidth="1"/>
    <col min="49" max="90" width="2.7109375" customWidth="1"/>
    <col min="91" max="111" width="2.7109375" hidden="1" customWidth="1"/>
    <col min="112" max="16384" width="9.140625" hidden="1"/>
  </cols>
  <sheetData>
    <row r="1" spans="1:90" ht="12" customHeight="1" x14ac:dyDescent="0.25">
      <c r="A1" s="28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416" t="s">
        <v>0</v>
      </c>
      <c r="AX1" s="416"/>
      <c r="AY1" s="416"/>
      <c r="AZ1" s="416"/>
      <c r="BA1" s="416"/>
      <c r="BB1" s="416"/>
      <c r="BC1" s="416"/>
      <c r="BD1" s="416"/>
      <c r="BE1" s="416"/>
      <c r="BF1" s="416"/>
      <c r="BG1" s="416"/>
      <c r="BH1" s="416"/>
      <c r="BI1" s="416"/>
      <c r="BJ1" s="416"/>
      <c r="BK1" s="416"/>
      <c r="BL1" s="416"/>
      <c r="BM1" s="416"/>
      <c r="BN1" s="416"/>
      <c r="BO1" s="416"/>
      <c r="BP1" s="416"/>
      <c r="BQ1" s="416"/>
      <c r="BR1" s="416"/>
      <c r="BS1" s="416"/>
      <c r="BT1" s="416"/>
      <c r="BU1" s="416"/>
      <c r="BV1" s="416"/>
      <c r="BW1" s="416"/>
      <c r="BX1" s="416"/>
      <c r="BY1" s="416"/>
      <c r="BZ1" s="416"/>
      <c r="CA1" s="416"/>
      <c r="CB1" s="416"/>
      <c r="CC1" s="416"/>
      <c r="CD1" s="416"/>
      <c r="CE1" s="416"/>
      <c r="CF1" s="416"/>
      <c r="CG1" s="416"/>
      <c r="CH1" s="416"/>
      <c r="CI1" s="416"/>
      <c r="CJ1" s="416"/>
      <c r="CK1" s="416"/>
      <c r="CL1" s="416"/>
    </row>
    <row r="2" spans="1:90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</row>
    <row r="3" spans="1:90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</row>
    <row r="4" spans="1:90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spans="1:90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6" t="s">
        <v>145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</row>
    <row r="6" spans="1:90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</row>
    <row r="7" spans="1:90" ht="12" customHeight="1" thickBot="1" x14ac:dyDescent="0.3">
      <c r="A7" s="7" t="s">
        <v>2</v>
      </c>
      <c r="B7" s="7"/>
      <c r="C7" s="7"/>
      <c r="D7" s="7"/>
      <c r="E7" s="7"/>
      <c r="F7" s="415" t="s">
        <v>104</v>
      </c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</row>
    <row r="8" spans="1:90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5"/>
      <c r="AX8" s="287"/>
      <c r="AY8" s="288" t="s">
        <v>70</v>
      </c>
      <c r="AZ8" s="289"/>
      <c r="BA8" s="289"/>
      <c r="BB8" s="289"/>
      <c r="BC8" s="289"/>
      <c r="BD8" s="289"/>
      <c r="BE8" s="289"/>
      <c r="BF8" s="290"/>
      <c r="BG8" s="291"/>
      <c r="BH8" s="5"/>
      <c r="BI8" s="417" t="s">
        <v>133</v>
      </c>
      <c r="BJ8" s="418"/>
      <c r="BK8" s="418"/>
      <c r="BL8" s="418"/>
      <c r="BM8" s="418"/>
      <c r="BN8" s="418"/>
      <c r="BO8" s="418"/>
      <c r="BP8" s="418"/>
      <c r="BQ8" s="418"/>
      <c r="BR8" s="418"/>
      <c r="BS8" s="418"/>
      <c r="BT8" s="418"/>
      <c r="BU8" s="418"/>
      <c r="BV8" s="418"/>
      <c r="BW8" s="418"/>
      <c r="BX8" s="418"/>
      <c r="BY8" s="418"/>
      <c r="BZ8" s="418"/>
      <c r="CA8" s="418"/>
      <c r="CB8" s="418"/>
      <c r="CC8" s="418"/>
      <c r="CD8" s="418"/>
      <c r="CE8" s="418"/>
      <c r="CF8" s="418"/>
      <c r="CG8" s="418"/>
      <c r="CH8" s="318"/>
      <c r="CI8" s="5"/>
      <c r="CJ8" s="5"/>
      <c r="CK8" s="5"/>
      <c r="CL8" s="5"/>
    </row>
    <row r="9" spans="1:90" ht="12" customHeight="1" thickTop="1" x14ac:dyDescent="0.25">
      <c r="A9" s="7" t="s">
        <v>4</v>
      </c>
      <c r="B9" s="7"/>
      <c r="C9" s="7"/>
      <c r="D9" s="7"/>
      <c r="E9" s="7"/>
      <c r="F9" s="9" t="s">
        <v>105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5"/>
      <c r="AX9" s="292"/>
      <c r="AY9" s="293" t="s">
        <v>71</v>
      </c>
      <c r="AZ9" s="293"/>
      <c r="BA9" s="293"/>
      <c r="BB9" s="293"/>
      <c r="BC9" s="293"/>
      <c r="BD9" s="293"/>
      <c r="BE9" s="294"/>
      <c r="BF9" s="295"/>
      <c r="BG9" s="296"/>
      <c r="BH9" s="5"/>
      <c r="BI9" s="419" t="s">
        <v>126</v>
      </c>
      <c r="BJ9" s="420"/>
      <c r="BK9" s="420"/>
      <c r="BL9" s="420"/>
      <c r="BM9" s="41">
        <v>1</v>
      </c>
      <c r="BN9" s="41"/>
      <c r="BO9" s="41">
        <v>2</v>
      </c>
      <c r="BP9" s="41"/>
      <c r="BQ9" s="41">
        <v>3</v>
      </c>
      <c r="BR9" s="41"/>
      <c r="BS9" s="41">
        <v>4</v>
      </c>
      <c r="BT9" s="41"/>
      <c r="BU9" s="41">
        <v>5</v>
      </c>
      <c r="BV9" s="41"/>
      <c r="BW9" s="41">
        <v>6</v>
      </c>
      <c r="BX9" s="41"/>
      <c r="BY9" s="41">
        <v>7</v>
      </c>
      <c r="BZ9" s="41"/>
      <c r="CA9" s="41">
        <v>8</v>
      </c>
      <c r="CB9" s="41"/>
      <c r="CC9" s="41">
        <v>9</v>
      </c>
      <c r="CD9" s="41"/>
      <c r="CE9" s="41">
        <v>10</v>
      </c>
      <c r="CF9" s="421"/>
      <c r="CG9" s="422">
        <v>11</v>
      </c>
      <c r="CH9" s="421"/>
      <c r="CI9" s="5"/>
      <c r="CJ9" s="5"/>
      <c r="CK9" s="5"/>
      <c r="CL9" s="5"/>
    </row>
    <row r="10" spans="1:90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5"/>
      <c r="AX10" s="292"/>
      <c r="AY10" s="297" t="s">
        <v>73</v>
      </c>
      <c r="AZ10" s="297"/>
      <c r="BA10" s="297"/>
      <c r="BB10" s="297"/>
      <c r="BC10" s="297"/>
      <c r="BD10" s="297"/>
      <c r="BE10" s="298"/>
      <c r="BF10" s="299"/>
      <c r="BG10" s="300"/>
      <c r="BH10" s="5"/>
      <c r="BI10" s="419" t="s">
        <v>80</v>
      </c>
      <c r="BJ10" s="420"/>
      <c r="BK10" s="420" t="s">
        <v>127</v>
      </c>
      <c r="BL10" s="420"/>
      <c r="BM10" s="383" t="str">
        <f>E18</f>
        <v/>
      </c>
      <c r="BN10" s="383"/>
      <c r="BO10" s="383" t="str">
        <f>I18</f>
        <v/>
      </c>
      <c r="BP10" s="383"/>
      <c r="BQ10" s="383" t="str">
        <f>M18</f>
        <v/>
      </c>
      <c r="BR10" s="383"/>
      <c r="BS10" s="383" t="str">
        <f>Q18</f>
        <v/>
      </c>
      <c r="BT10" s="383"/>
      <c r="BU10" s="383" t="str">
        <f>U18</f>
        <v/>
      </c>
      <c r="BV10" s="383"/>
      <c r="BW10" s="383" t="str">
        <f>Y18</f>
        <v/>
      </c>
      <c r="BX10" s="383"/>
      <c r="BY10" s="383" t="str">
        <f>AC18</f>
        <v/>
      </c>
      <c r="BZ10" s="383"/>
      <c r="CA10" s="383" t="str">
        <f>AG18</f>
        <v/>
      </c>
      <c r="CB10" s="383"/>
      <c r="CC10" s="383" t="str">
        <f>AK18</f>
        <v/>
      </c>
      <c r="CD10" s="383"/>
      <c r="CE10" s="383" t="str">
        <f>AO18</f>
        <v/>
      </c>
      <c r="CF10" s="383"/>
      <c r="CG10" s="383" t="str">
        <f>AS18</f>
        <v/>
      </c>
      <c r="CH10" s="384"/>
      <c r="CI10" s="5"/>
      <c r="CJ10" s="5"/>
      <c r="CK10" s="5"/>
      <c r="CL10" s="5"/>
    </row>
    <row r="11" spans="1:90" ht="12" customHeight="1" thickBot="1" x14ac:dyDescent="0.3">
      <c r="A11" s="10" t="s">
        <v>111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5"/>
      <c r="AX11" s="301"/>
      <c r="AY11" s="302"/>
      <c r="AZ11" s="302"/>
      <c r="BA11" s="302"/>
      <c r="BB11" s="302"/>
      <c r="BC11" s="302"/>
      <c r="BD11" s="302"/>
      <c r="BE11" s="302"/>
      <c r="BF11" s="302"/>
      <c r="BG11" s="303"/>
      <c r="BH11" s="5"/>
      <c r="BI11" s="391">
        <v>1</v>
      </c>
      <c r="BJ11" s="41"/>
      <c r="BK11" s="392" t="str">
        <f t="shared" ref="BK11:BK20" si="0">C20</f>
        <v/>
      </c>
      <c r="BL11" s="393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</row>
    <row r="12" spans="1:90" ht="12.75" customHeight="1" thickTop="1" thickBot="1" x14ac:dyDescent="0.3">
      <c r="A12" s="423" t="s">
        <v>146</v>
      </c>
      <c r="B12" s="424"/>
      <c r="C12" s="424"/>
      <c r="D12" s="424"/>
      <c r="E12" s="424"/>
      <c r="F12" s="424"/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154" t="s">
        <v>113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114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5"/>
      <c r="AX12" s="305" t="s">
        <v>83</v>
      </c>
      <c r="AY12" s="306"/>
      <c r="AZ12" s="306"/>
      <c r="BA12" s="306"/>
      <c r="BB12" s="306"/>
      <c r="BC12" s="306"/>
      <c r="BD12" s="306"/>
      <c r="BE12" s="306"/>
      <c r="BF12" s="306"/>
      <c r="BG12" s="307"/>
      <c r="BH12" s="5"/>
      <c r="BI12" s="391">
        <v>2</v>
      </c>
      <c r="BJ12" s="41"/>
      <c r="BK12" s="392" t="str">
        <f t="shared" si="0"/>
        <v/>
      </c>
      <c r="BL12" s="393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</row>
    <row r="13" spans="1:90" ht="12" customHeight="1" thickTop="1" thickBot="1" x14ac:dyDescent="0.3">
      <c r="A13" s="425" t="s">
        <v>116</v>
      </c>
      <c r="B13" s="405"/>
      <c r="C13" s="405"/>
      <c r="D13" s="405"/>
      <c r="E13" s="426" t="s">
        <v>147</v>
      </c>
      <c r="F13" s="426"/>
      <c r="G13" s="426"/>
      <c r="H13" s="400" t="str">
        <f>BD18</f>
        <v/>
      </c>
      <c r="I13" s="400"/>
      <c r="J13" s="400"/>
      <c r="K13" s="54" t="s">
        <v>118</v>
      </c>
      <c r="L13" s="54"/>
      <c r="M13" s="54"/>
      <c r="N13" s="167" t="str">
        <f>IF(AND(B13&lt;&gt;0,B14&lt;&gt;0),ROUND(B13*B14/144,2),"")</f>
        <v/>
      </c>
      <c r="O13" s="167"/>
      <c r="P13" s="168"/>
      <c r="Q13" s="54" t="s">
        <v>119</v>
      </c>
      <c r="R13" s="54"/>
      <c r="S13" s="54"/>
      <c r="T13" s="110" t="str">
        <f>IFERROR((AB13/N13),"")</f>
        <v/>
      </c>
      <c r="U13" s="110"/>
      <c r="V13" s="110"/>
      <c r="W13" s="110"/>
      <c r="X13" s="312"/>
      <c r="Y13" s="311" t="s">
        <v>65</v>
      </c>
      <c r="Z13" s="54"/>
      <c r="AA13" s="54"/>
      <c r="AB13" s="313">
        <v>150</v>
      </c>
      <c r="AC13" s="313"/>
      <c r="AD13" s="313"/>
      <c r="AE13" s="313"/>
      <c r="AF13" s="314"/>
      <c r="AG13" s="311" t="s">
        <v>119</v>
      </c>
      <c r="AH13" s="54"/>
      <c r="AI13" s="54"/>
      <c r="AJ13" s="110" t="str">
        <f>AP37</f>
        <v/>
      </c>
      <c r="AK13" s="110"/>
      <c r="AL13" s="110"/>
      <c r="AM13" s="110"/>
      <c r="AN13" s="312"/>
      <c r="AO13" s="311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5"/>
      <c r="AX13" s="427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428"/>
      <c r="AZ13" s="428"/>
      <c r="BA13" s="428"/>
      <c r="BB13" s="428"/>
      <c r="BC13" s="428"/>
      <c r="BD13" s="428"/>
      <c r="BE13" s="428"/>
      <c r="BF13" s="428"/>
      <c r="BG13" s="429"/>
      <c r="BH13" s="5"/>
      <c r="BI13" s="391">
        <v>3</v>
      </c>
      <c r="BJ13" s="41"/>
      <c r="BK13" s="392" t="str">
        <f t="shared" si="0"/>
        <v/>
      </c>
      <c r="BL13" s="393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</row>
    <row r="14" spans="1:90" ht="12" customHeight="1" thickBot="1" x14ac:dyDescent="0.3">
      <c r="A14" s="430" t="s">
        <v>117</v>
      </c>
      <c r="B14" s="309"/>
      <c r="C14" s="309"/>
      <c r="D14" s="309"/>
      <c r="E14" s="431" t="s">
        <v>147</v>
      </c>
      <c r="F14" s="431"/>
      <c r="G14" s="431"/>
      <c r="H14" s="110" t="str">
        <f>BD24</f>
        <v/>
      </c>
      <c r="I14" s="110"/>
      <c r="J14" s="111"/>
      <c r="K14" s="432"/>
      <c r="L14" s="433"/>
      <c r="M14" s="433"/>
      <c r="N14" s="433"/>
      <c r="O14" s="433"/>
      <c r="P14" s="433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391">
        <v>4</v>
      </c>
      <c r="BJ14" s="41"/>
      <c r="BK14" s="392" t="str">
        <f t="shared" si="0"/>
        <v/>
      </c>
      <c r="BL14" s="393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</row>
    <row r="15" spans="1:90" s="319" customFormat="1" ht="12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24" t="s">
        <v>120</v>
      </c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6"/>
      <c r="Y15" s="1"/>
      <c r="Z15" s="434" t="s">
        <v>148</v>
      </c>
      <c r="AA15" s="435"/>
      <c r="AB15" s="435"/>
      <c r="AC15" s="435"/>
      <c r="AD15" s="435"/>
      <c r="AE15" s="435"/>
      <c r="AF15" s="435"/>
      <c r="AG15" s="435"/>
      <c r="AH15" s="435"/>
      <c r="AI15" s="435"/>
      <c r="AJ15" s="435"/>
      <c r="AK15" s="435"/>
      <c r="AL15" s="436" t="s">
        <v>149</v>
      </c>
      <c r="AM15" s="436"/>
      <c r="AN15" s="436"/>
      <c r="AO15" s="436"/>
      <c r="AP15" s="436"/>
      <c r="AQ15" s="436"/>
      <c r="AR15" s="436"/>
      <c r="AS15" s="436"/>
      <c r="AT15" s="436"/>
      <c r="AU15" s="436"/>
      <c r="AV15" s="437"/>
      <c r="AW15" s="5"/>
      <c r="AX15" s="333" t="s">
        <v>125</v>
      </c>
      <c r="AY15" s="334"/>
      <c r="AZ15" s="334"/>
      <c r="BA15" s="334"/>
      <c r="BB15" s="334"/>
      <c r="BC15" s="334"/>
      <c r="BD15" s="334"/>
      <c r="BE15" s="334"/>
      <c r="BF15" s="335"/>
      <c r="BG15" s="5"/>
      <c r="BH15" s="5"/>
      <c r="BI15" s="391">
        <v>5</v>
      </c>
      <c r="BJ15" s="41"/>
      <c r="BK15" s="392" t="str">
        <f t="shared" si="0"/>
        <v/>
      </c>
      <c r="BL15" s="393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</row>
    <row r="16" spans="1:90" ht="12.75" customHeight="1" thickTop="1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20"/>
      <c r="N16" s="321"/>
      <c r="O16" s="321"/>
      <c r="P16" s="321"/>
      <c r="Q16" s="321"/>
      <c r="R16" s="321"/>
      <c r="S16" s="321"/>
      <c r="T16" s="321"/>
      <c r="U16" s="322"/>
      <c r="V16" s="323"/>
      <c r="W16" s="324"/>
      <c r="X16" s="325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5"/>
      <c r="AX16" s="342"/>
      <c r="AY16" s="343"/>
      <c r="AZ16" s="343"/>
      <c r="BA16" s="343"/>
      <c r="BB16" s="343"/>
      <c r="BC16" s="343"/>
      <c r="BD16" s="343"/>
      <c r="BE16" s="343"/>
      <c r="BF16" s="344"/>
      <c r="BG16" s="5"/>
      <c r="BH16" s="5"/>
      <c r="BI16" s="391">
        <v>6</v>
      </c>
      <c r="BJ16" s="41"/>
      <c r="BK16" s="392" t="str">
        <f t="shared" si="0"/>
        <v/>
      </c>
      <c r="BL16" s="393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</row>
    <row r="17" spans="1:90" ht="12" customHeight="1" thickTop="1" thickBot="1" x14ac:dyDescent="0.3">
      <c r="A17" s="438" t="s">
        <v>124</v>
      </c>
      <c r="B17" s="439"/>
      <c r="C17" s="439"/>
      <c r="D17" s="439"/>
      <c r="E17" s="439"/>
      <c r="F17" s="439"/>
      <c r="G17" s="439"/>
      <c r="H17" s="439"/>
      <c r="I17" s="439"/>
      <c r="J17" s="440"/>
      <c r="K17" s="441"/>
      <c r="L17" s="442"/>
      <c r="M17" s="442"/>
      <c r="N17" s="442"/>
      <c r="O17" s="442"/>
      <c r="P17" s="442"/>
      <c r="Q17" s="442"/>
      <c r="R17" s="442"/>
      <c r="S17" s="442"/>
      <c r="T17" s="442"/>
      <c r="U17" s="442"/>
      <c r="V17" s="442"/>
      <c r="W17" s="442"/>
      <c r="X17" s="442"/>
      <c r="Y17" s="442"/>
      <c r="Z17" s="442"/>
      <c r="AA17" s="442"/>
      <c r="AB17" s="442"/>
      <c r="AC17" s="442"/>
      <c r="AD17" s="442"/>
      <c r="AE17" s="442"/>
      <c r="AF17" s="442"/>
      <c r="AG17" s="442"/>
      <c r="AH17" s="442"/>
      <c r="AI17" s="442"/>
      <c r="AJ17" s="442"/>
      <c r="AK17" s="442"/>
      <c r="AL17" s="442"/>
      <c r="AM17" s="442"/>
      <c r="AN17" s="442"/>
      <c r="AO17" s="442"/>
      <c r="AP17" s="442"/>
      <c r="AQ17" s="442"/>
      <c r="AR17" s="442"/>
      <c r="AS17" s="442"/>
      <c r="AT17" s="442"/>
      <c r="AU17" s="442"/>
      <c r="AV17" s="442"/>
      <c r="AW17" s="5"/>
      <c r="AX17" s="112" t="s">
        <v>128</v>
      </c>
      <c r="AY17" s="113"/>
      <c r="AZ17" s="113"/>
      <c r="BA17" s="113"/>
      <c r="BB17" s="113"/>
      <c r="BC17" s="114"/>
      <c r="BD17" s="351" t="str">
        <f>IF(B13&lt;&gt;0,B13,"")</f>
        <v/>
      </c>
      <c r="BE17" s="351"/>
      <c r="BF17" s="352"/>
      <c r="BG17" s="5"/>
      <c r="BH17" s="5"/>
      <c r="BI17" s="391">
        <v>7</v>
      </c>
      <c r="BJ17" s="41"/>
      <c r="BK17" s="392" t="str">
        <f t="shared" si="0"/>
        <v/>
      </c>
      <c r="BL17" s="393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</row>
    <row r="18" spans="1:90" ht="12" customHeight="1" x14ac:dyDescent="0.25">
      <c r="A18" s="443" t="s">
        <v>126</v>
      </c>
      <c r="B18" s="444"/>
      <c r="C18" s="444"/>
      <c r="D18" s="445"/>
      <c r="E18" s="446" t="str">
        <f>IFERROR(B13/H13/2,"")</f>
        <v/>
      </c>
      <c r="F18" s="447"/>
      <c r="G18" s="447"/>
      <c r="H18" s="448"/>
      <c r="I18" s="449" t="str">
        <f>IFERROR(IF(BO9&lt;=$BD$18,E18+$BD$19,""),"")</f>
        <v/>
      </c>
      <c r="J18" s="450"/>
      <c r="K18" s="450"/>
      <c r="L18" s="451"/>
      <c r="M18" s="449" t="str">
        <f>IFERROR(IF(BQ9&lt;=$BD$18,I18+$BD$19,""),"")</f>
        <v/>
      </c>
      <c r="N18" s="450"/>
      <c r="O18" s="450"/>
      <c r="P18" s="451"/>
      <c r="Q18" s="449" t="str">
        <f>IFERROR(IF(BS9&lt;=$BD$18,M18+$BD$19,""),"")</f>
        <v/>
      </c>
      <c r="R18" s="450"/>
      <c r="S18" s="450"/>
      <c r="T18" s="451"/>
      <c r="U18" s="449" t="str">
        <f>IFERROR(IF(BU9&lt;=$BD$18,Q18+$BD$19,""),"")</f>
        <v/>
      </c>
      <c r="V18" s="450"/>
      <c r="W18" s="450"/>
      <c r="X18" s="451"/>
      <c r="Y18" s="449" t="str">
        <f>IFERROR(IF(BW9&lt;=$BD$18,U18+$BD$19,""),"")</f>
        <v/>
      </c>
      <c r="Z18" s="450"/>
      <c r="AA18" s="450"/>
      <c r="AB18" s="451"/>
      <c r="AC18" s="449" t="str">
        <f>IFERROR(IF(BY9&lt;=$BD$18,Y18+$BD$19,""),"")</f>
        <v/>
      </c>
      <c r="AD18" s="450"/>
      <c r="AE18" s="450"/>
      <c r="AF18" s="451"/>
      <c r="AG18" s="449" t="str">
        <f>IFERROR(IF(CA9&lt;=$BD$18,AC18+$BD$19,""),"")</f>
        <v/>
      </c>
      <c r="AH18" s="450"/>
      <c r="AI18" s="450"/>
      <c r="AJ18" s="451"/>
      <c r="AK18" s="449" t="str">
        <f>IFERROR(IF(CC9&lt;=$BD$18,AG18+$BD$19,""),"")</f>
        <v/>
      </c>
      <c r="AL18" s="450"/>
      <c r="AM18" s="450"/>
      <c r="AN18" s="451"/>
      <c r="AO18" s="449" t="str">
        <f>IFERROR(IF(CE9&lt;=$BD$18,AK18+$BD$19,""),"")</f>
        <v/>
      </c>
      <c r="AP18" s="450"/>
      <c r="AQ18" s="450"/>
      <c r="AR18" s="451"/>
      <c r="AS18" s="452" t="str">
        <f>IFERROR(IF(CG9&lt;=$BD$18,AO18+$BD$19,""),"")</f>
        <v/>
      </c>
      <c r="AT18" s="453"/>
      <c r="AU18" s="453"/>
      <c r="AV18" s="454"/>
      <c r="AW18" s="5"/>
      <c r="AX18" s="23" t="s">
        <v>129</v>
      </c>
      <c r="AY18" s="24"/>
      <c r="AZ18" s="24"/>
      <c r="BA18" s="24"/>
      <c r="BB18" s="24"/>
      <c r="BC18" s="25"/>
      <c r="BD18" s="63" t="str">
        <f>IFERROR(IF(BD17&lt;=20,4,ROUNDUP(BD17/6,0)),"")</f>
        <v/>
      </c>
      <c r="BE18" s="63"/>
      <c r="BF18" s="356"/>
      <c r="BG18" s="5"/>
      <c r="BH18" s="5"/>
      <c r="BI18" s="391">
        <v>8</v>
      </c>
      <c r="BJ18" s="41"/>
      <c r="BK18" s="392" t="str">
        <f t="shared" si="0"/>
        <v/>
      </c>
      <c r="BL18" s="393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</row>
    <row r="19" spans="1:90" ht="12" customHeight="1" thickBot="1" x14ac:dyDescent="0.3">
      <c r="A19" s="455" t="s">
        <v>80</v>
      </c>
      <c r="B19" s="456"/>
      <c r="C19" s="457" t="s">
        <v>127</v>
      </c>
      <c r="D19" s="456"/>
      <c r="E19" s="458" t="s">
        <v>150</v>
      </c>
      <c r="F19" s="458"/>
      <c r="G19" s="458" t="s">
        <v>151</v>
      </c>
      <c r="H19" s="458"/>
      <c r="I19" s="458" t="s">
        <v>150</v>
      </c>
      <c r="J19" s="458"/>
      <c r="K19" s="458" t="s">
        <v>151</v>
      </c>
      <c r="L19" s="458"/>
      <c r="M19" s="458" t="s">
        <v>150</v>
      </c>
      <c r="N19" s="458"/>
      <c r="O19" s="458" t="s">
        <v>151</v>
      </c>
      <c r="P19" s="458"/>
      <c r="Q19" s="458" t="s">
        <v>150</v>
      </c>
      <c r="R19" s="458"/>
      <c r="S19" s="458" t="s">
        <v>151</v>
      </c>
      <c r="T19" s="458"/>
      <c r="U19" s="458" t="s">
        <v>150</v>
      </c>
      <c r="V19" s="458"/>
      <c r="W19" s="458" t="s">
        <v>151</v>
      </c>
      <c r="X19" s="458"/>
      <c r="Y19" s="458" t="s">
        <v>150</v>
      </c>
      <c r="Z19" s="458"/>
      <c r="AA19" s="458" t="s">
        <v>151</v>
      </c>
      <c r="AB19" s="458"/>
      <c r="AC19" s="458" t="s">
        <v>150</v>
      </c>
      <c r="AD19" s="458"/>
      <c r="AE19" s="458" t="s">
        <v>151</v>
      </c>
      <c r="AF19" s="458"/>
      <c r="AG19" s="458" t="s">
        <v>150</v>
      </c>
      <c r="AH19" s="458"/>
      <c r="AI19" s="458" t="s">
        <v>151</v>
      </c>
      <c r="AJ19" s="458"/>
      <c r="AK19" s="458" t="s">
        <v>150</v>
      </c>
      <c r="AL19" s="458"/>
      <c r="AM19" s="458" t="s">
        <v>151</v>
      </c>
      <c r="AN19" s="458"/>
      <c r="AO19" s="458" t="s">
        <v>150</v>
      </c>
      <c r="AP19" s="458"/>
      <c r="AQ19" s="458" t="s">
        <v>151</v>
      </c>
      <c r="AR19" s="458"/>
      <c r="AS19" s="459" t="s">
        <v>150</v>
      </c>
      <c r="AT19" s="458"/>
      <c r="AU19" s="458" t="s">
        <v>151</v>
      </c>
      <c r="AV19" s="460"/>
      <c r="AW19" s="5"/>
      <c r="AX19" s="360" t="s">
        <v>130</v>
      </c>
      <c r="AY19" s="235"/>
      <c r="AZ19" s="235"/>
      <c r="BA19" s="235"/>
      <c r="BB19" s="235"/>
      <c r="BC19" s="361"/>
      <c r="BD19" s="362" t="str">
        <f>IFERROR(IF(BD18&lt;=20,((BD17-(BD17/BD18))/(BD18-1)),(BD17-6)/(BD18-1)),"")</f>
        <v/>
      </c>
      <c r="BE19" s="362"/>
      <c r="BF19" s="363"/>
      <c r="BG19" s="5"/>
      <c r="BH19" s="5"/>
      <c r="BI19" s="391">
        <v>9</v>
      </c>
      <c r="BJ19" s="41"/>
      <c r="BK19" s="392" t="str">
        <f t="shared" si="0"/>
        <v/>
      </c>
      <c r="BL19" s="393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</row>
    <row r="20" spans="1:90" ht="12" customHeight="1" thickTop="1" thickBot="1" x14ac:dyDescent="0.3">
      <c r="A20" s="461">
        <v>1</v>
      </c>
      <c r="B20" s="462"/>
      <c r="C20" s="463" t="str">
        <f>IFERROR(B14/H14/2,"")</f>
        <v/>
      </c>
      <c r="D20" s="464"/>
      <c r="E20" s="465"/>
      <c r="F20" s="466"/>
      <c r="G20" s="467" t="str">
        <f>IF(E20="","",ROUND(SQRT(E20)*4005,0))</f>
        <v/>
      </c>
      <c r="H20" s="467"/>
      <c r="I20" s="468"/>
      <c r="J20" s="468"/>
      <c r="K20" s="467" t="str">
        <f>IF(I20="","",ROUND(SQRT(I20)*4005,0))</f>
        <v/>
      </c>
      <c r="L20" s="467"/>
      <c r="M20" s="468"/>
      <c r="N20" s="468"/>
      <c r="O20" s="467" t="str">
        <f>IF(M20="","",ROUND(SQRT(M20)*4005,0))</f>
        <v/>
      </c>
      <c r="P20" s="467"/>
      <c r="Q20" s="468"/>
      <c r="R20" s="468"/>
      <c r="S20" s="467" t="str">
        <f>IF(Q20="","",ROUND(SQRT(Q20)*4005,0))</f>
        <v/>
      </c>
      <c r="T20" s="467"/>
      <c r="U20" s="468"/>
      <c r="V20" s="468"/>
      <c r="W20" s="467" t="str">
        <f>IF(U20="","",ROUND(SQRT(U20)*4005,0))</f>
        <v/>
      </c>
      <c r="X20" s="467"/>
      <c r="Y20" s="468"/>
      <c r="Z20" s="468"/>
      <c r="AA20" s="467" t="str">
        <f>IF(Y20="","",ROUND(SQRT(Y20)*4005,0))</f>
        <v/>
      </c>
      <c r="AB20" s="467"/>
      <c r="AC20" s="468"/>
      <c r="AD20" s="468"/>
      <c r="AE20" s="467" t="str">
        <f>IF(AC20="","",ROUND(SQRT(AC20)*4005,0))</f>
        <v/>
      </c>
      <c r="AF20" s="467"/>
      <c r="AG20" s="468"/>
      <c r="AH20" s="468"/>
      <c r="AI20" s="467" t="str">
        <f>IF(AG20="","",ROUND(SQRT(AG20)*4005,0))</f>
        <v/>
      </c>
      <c r="AJ20" s="467"/>
      <c r="AK20" s="468"/>
      <c r="AL20" s="468"/>
      <c r="AM20" s="467" t="str">
        <f>IF(AK20="","",ROUND(SQRT(AK20)*4005,0))</f>
        <v/>
      </c>
      <c r="AN20" s="467"/>
      <c r="AO20" s="468"/>
      <c r="AP20" s="468"/>
      <c r="AQ20" s="467" t="str">
        <f>IF(AO20="","",ROUND(SQRT(AO20)*4005,0))</f>
        <v/>
      </c>
      <c r="AR20" s="467"/>
      <c r="AS20" s="469"/>
      <c r="AT20" s="468"/>
      <c r="AU20" s="467" t="str">
        <f>IF(AS20="","",ROUND(SQRT(AS20)*4005,0))</f>
        <v/>
      </c>
      <c r="AV20" s="470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413">
        <v>10</v>
      </c>
      <c r="BJ20" s="414"/>
      <c r="BK20" s="383" t="str">
        <f t="shared" si="0"/>
        <v/>
      </c>
      <c r="BL20" s="384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</row>
    <row r="21" spans="1:90" ht="12.75" customHeight="1" x14ac:dyDescent="0.25">
      <c r="A21" s="471">
        <v>2</v>
      </c>
      <c r="B21" s="472"/>
      <c r="C21" s="446" t="str">
        <f t="shared" ref="C21:C29" si="1">IFERROR(IF($A21&lt;=$BD$24,C20+$BD$25,""),"")</f>
        <v/>
      </c>
      <c r="D21" s="448"/>
      <c r="E21" s="468"/>
      <c r="F21" s="468"/>
      <c r="G21" s="467" t="str">
        <f t="shared" ref="G21:G29" si="2">IF(E21="","",ROUND(SQRT(E21)*4005,0))</f>
        <v/>
      </c>
      <c r="H21" s="467"/>
      <c r="I21" s="468"/>
      <c r="J21" s="468"/>
      <c r="K21" s="467" t="str">
        <f t="shared" ref="K21:K29" si="3">IF(I21="","",ROUND(SQRT(I21)*4005,0))</f>
        <v/>
      </c>
      <c r="L21" s="467"/>
      <c r="M21" s="468"/>
      <c r="N21" s="468"/>
      <c r="O21" s="467" t="str">
        <f t="shared" ref="O21:O29" si="4">IF(M21="","",ROUND(SQRT(M21)*4005,0))</f>
        <v/>
      </c>
      <c r="P21" s="467"/>
      <c r="Q21" s="468"/>
      <c r="R21" s="468"/>
      <c r="S21" s="467" t="str">
        <f t="shared" ref="S21:S29" si="5">IF(Q21="","",ROUND(SQRT(Q21)*4005,0))</f>
        <v/>
      </c>
      <c r="T21" s="467"/>
      <c r="U21" s="468"/>
      <c r="V21" s="468"/>
      <c r="W21" s="467" t="str">
        <f t="shared" ref="W21:W29" si="6">IF(U21="","",ROUND(SQRT(U21)*4005,0))</f>
        <v/>
      </c>
      <c r="X21" s="467"/>
      <c r="Y21" s="468"/>
      <c r="Z21" s="468"/>
      <c r="AA21" s="467" t="str">
        <f t="shared" ref="AA21:AA29" si="7">IF(Y21="","",ROUND(SQRT(Y21)*4005,0))</f>
        <v/>
      </c>
      <c r="AB21" s="467"/>
      <c r="AC21" s="468"/>
      <c r="AD21" s="468"/>
      <c r="AE21" s="467" t="str">
        <f t="shared" ref="AE21:AE29" si="8">IF(AC21="","",ROUND(SQRT(AC21)*4005,0))</f>
        <v/>
      </c>
      <c r="AF21" s="467"/>
      <c r="AG21" s="468"/>
      <c r="AH21" s="468"/>
      <c r="AI21" s="467" t="str">
        <f t="shared" ref="AI21:AI29" si="9">IF(AG21="","",ROUND(SQRT(AG21)*4005,0))</f>
        <v/>
      </c>
      <c r="AJ21" s="467"/>
      <c r="AK21" s="468"/>
      <c r="AL21" s="468"/>
      <c r="AM21" s="467" t="str">
        <f t="shared" ref="AM21:AM29" si="10">IF(AK21="","",ROUND(SQRT(AK21)*4005,0))</f>
        <v/>
      </c>
      <c r="AN21" s="467"/>
      <c r="AO21" s="468"/>
      <c r="AP21" s="468"/>
      <c r="AQ21" s="467" t="str">
        <f t="shared" ref="AQ21:AQ29" si="11">IF(AO21="","",ROUND(SQRT(AO21)*4005,0))</f>
        <v/>
      </c>
      <c r="AR21" s="467"/>
      <c r="AS21" s="469"/>
      <c r="AT21" s="468"/>
      <c r="AU21" s="467" t="str">
        <f t="shared" ref="AU21:AU29" si="12">IF(AS21="","",ROUND(SQRT(AS21)*4005,0))</f>
        <v/>
      </c>
      <c r="AV21" s="470"/>
      <c r="AW21" s="5"/>
      <c r="AX21" s="333" t="s">
        <v>131</v>
      </c>
      <c r="AY21" s="334"/>
      <c r="AZ21" s="334"/>
      <c r="BA21" s="334"/>
      <c r="BB21" s="334"/>
      <c r="BC21" s="334"/>
      <c r="BD21" s="334"/>
      <c r="BE21" s="334"/>
      <c r="BF21" s="33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</row>
    <row r="22" spans="1:90" ht="12" customHeight="1" thickBot="1" x14ac:dyDescent="0.3">
      <c r="A22" s="471">
        <v>3</v>
      </c>
      <c r="B22" s="472"/>
      <c r="C22" s="446" t="str">
        <f t="shared" si="1"/>
        <v/>
      </c>
      <c r="D22" s="448"/>
      <c r="E22" s="468"/>
      <c r="F22" s="468"/>
      <c r="G22" s="467" t="str">
        <f t="shared" si="2"/>
        <v/>
      </c>
      <c r="H22" s="467"/>
      <c r="I22" s="468"/>
      <c r="J22" s="468"/>
      <c r="K22" s="467" t="str">
        <f t="shared" si="3"/>
        <v/>
      </c>
      <c r="L22" s="467"/>
      <c r="M22" s="468"/>
      <c r="N22" s="468"/>
      <c r="O22" s="467" t="str">
        <f t="shared" si="4"/>
        <v/>
      </c>
      <c r="P22" s="467"/>
      <c r="Q22" s="468"/>
      <c r="R22" s="468"/>
      <c r="S22" s="467" t="str">
        <f t="shared" si="5"/>
        <v/>
      </c>
      <c r="T22" s="467"/>
      <c r="U22" s="468"/>
      <c r="V22" s="468"/>
      <c r="W22" s="467" t="str">
        <f t="shared" si="6"/>
        <v/>
      </c>
      <c r="X22" s="467"/>
      <c r="Y22" s="468"/>
      <c r="Z22" s="468"/>
      <c r="AA22" s="467" t="str">
        <f t="shared" si="7"/>
        <v/>
      </c>
      <c r="AB22" s="467"/>
      <c r="AC22" s="468"/>
      <c r="AD22" s="468"/>
      <c r="AE22" s="467" t="str">
        <f t="shared" si="8"/>
        <v/>
      </c>
      <c r="AF22" s="467"/>
      <c r="AG22" s="468"/>
      <c r="AH22" s="468"/>
      <c r="AI22" s="467" t="str">
        <f t="shared" si="9"/>
        <v/>
      </c>
      <c r="AJ22" s="467"/>
      <c r="AK22" s="468"/>
      <c r="AL22" s="468"/>
      <c r="AM22" s="467" t="str">
        <f t="shared" si="10"/>
        <v/>
      </c>
      <c r="AN22" s="467"/>
      <c r="AO22" s="468"/>
      <c r="AP22" s="468"/>
      <c r="AQ22" s="467" t="str">
        <f t="shared" si="11"/>
        <v/>
      </c>
      <c r="AR22" s="467"/>
      <c r="AS22" s="469"/>
      <c r="AT22" s="468"/>
      <c r="AU22" s="467" t="str">
        <f t="shared" si="12"/>
        <v/>
      </c>
      <c r="AV22" s="470"/>
      <c r="AW22" s="5"/>
      <c r="AX22" s="342"/>
      <c r="AY22" s="343"/>
      <c r="AZ22" s="343"/>
      <c r="BA22" s="343"/>
      <c r="BB22" s="343"/>
      <c r="BC22" s="343"/>
      <c r="BD22" s="343"/>
      <c r="BE22" s="343"/>
      <c r="BF22" s="344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</row>
    <row r="23" spans="1:90" ht="12" customHeight="1" thickTop="1" x14ac:dyDescent="0.25">
      <c r="A23" s="471">
        <v>4</v>
      </c>
      <c r="B23" s="472"/>
      <c r="C23" s="446" t="str">
        <f t="shared" si="1"/>
        <v/>
      </c>
      <c r="D23" s="448"/>
      <c r="E23" s="468"/>
      <c r="F23" s="468"/>
      <c r="G23" s="467" t="str">
        <f t="shared" si="2"/>
        <v/>
      </c>
      <c r="H23" s="467"/>
      <c r="I23" s="468"/>
      <c r="J23" s="468"/>
      <c r="K23" s="467" t="str">
        <f t="shared" si="3"/>
        <v/>
      </c>
      <c r="L23" s="467"/>
      <c r="M23" s="468"/>
      <c r="N23" s="468"/>
      <c r="O23" s="467" t="str">
        <f t="shared" si="4"/>
        <v/>
      </c>
      <c r="P23" s="467"/>
      <c r="Q23" s="468"/>
      <c r="R23" s="468"/>
      <c r="S23" s="467" t="str">
        <f t="shared" si="5"/>
        <v/>
      </c>
      <c r="T23" s="467"/>
      <c r="U23" s="468"/>
      <c r="V23" s="468"/>
      <c r="W23" s="467" t="str">
        <f t="shared" si="6"/>
        <v/>
      </c>
      <c r="X23" s="467"/>
      <c r="Y23" s="468"/>
      <c r="Z23" s="468"/>
      <c r="AA23" s="467" t="str">
        <f t="shared" si="7"/>
        <v/>
      </c>
      <c r="AB23" s="467"/>
      <c r="AC23" s="468"/>
      <c r="AD23" s="468"/>
      <c r="AE23" s="467" t="str">
        <f t="shared" si="8"/>
        <v/>
      </c>
      <c r="AF23" s="467"/>
      <c r="AG23" s="468"/>
      <c r="AH23" s="468"/>
      <c r="AI23" s="467" t="str">
        <f t="shared" si="9"/>
        <v/>
      </c>
      <c r="AJ23" s="467"/>
      <c r="AK23" s="468"/>
      <c r="AL23" s="468"/>
      <c r="AM23" s="467" t="str">
        <f t="shared" si="10"/>
        <v/>
      </c>
      <c r="AN23" s="467"/>
      <c r="AO23" s="468"/>
      <c r="AP23" s="468"/>
      <c r="AQ23" s="467" t="str">
        <f t="shared" si="11"/>
        <v/>
      </c>
      <c r="AR23" s="467"/>
      <c r="AS23" s="469"/>
      <c r="AT23" s="468"/>
      <c r="AU23" s="467" t="str">
        <f t="shared" si="12"/>
        <v/>
      </c>
      <c r="AV23" s="470"/>
      <c r="AW23" s="5"/>
      <c r="AX23" s="364" t="s">
        <v>132</v>
      </c>
      <c r="AY23" s="365"/>
      <c r="AZ23" s="365"/>
      <c r="BA23" s="365"/>
      <c r="BB23" s="365"/>
      <c r="BC23" s="366"/>
      <c r="BD23" s="351" t="str">
        <f>IF(B14&lt;&gt;0,B14,"")</f>
        <v/>
      </c>
      <c r="BE23" s="351"/>
      <c r="BF23" s="352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</row>
    <row r="24" spans="1:90" ht="12" customHeight="1" x14ac:dyDescent="0.25">
      <c r="A24" s="471">
        <v>5</v>
      </c>
      <c r="B24" s="472"/>
      <c r="C24" s="446" t="str">
        <f t="shared" si="1"/>
        <v/>
      </c>
      <c r="D24" s="448"/>
      <c r="E24" s="468"/>
      <c r="F24" s="468"/>
      <c r="G24" s="467" t="str">
        <f t="shared" si="2"/>
        <v/>
      </c>
      <c r="H24" s="467"/>
      <c r="I24" s="468"/>
      <c r="J24" s="468"/>
      <c r="K24" s="467" t="str">
        <f t="shared" si="3"/>
        <v/>
      </c>
      <c r="L24" s="467"/>
      <c r="M24" s="468"/>
      <c r="N24" s="468"/>
      <c r="O24" s="467" t="str">
        <f t="shared" si="4"/>
        <v/>
      </c>
      <c r="P24" s="467"/>
      <c r="Q24" s="468"/>
      <c r="R24" s="468"/>
      <c r="S24" s="467" t="str">
        <f t="shared" si="5"/>
        <v/>
      </c>
      <c r="T24" s="467"/>
      <c r="U24" s="468"/>
      <c r="V24" s="468"/>
      <c r="W24" s="467" t="str">
        <f t="shared" si="6"/>
        <v/>
      </c>
      <c r="X24" s="467"/>
      <c r="Y24" s="468"/>
      <c r="Z24" s="468"/>
      <c r="AA24" s="467" t="str">
        <f t="shared" si="7"/>
        <v/>
      </c>
      <c r="AB24" s="467"/>
      <c r="AC24" s="468"/>
      <c r="AD24" s="468"/>
      <c r="AE24" s="467" t="str">
        <f t="shared" si="8"/>
        <v/>
      </c>
      <c r="AF24" s="467"/>
      <c r="AG24" s="468"/>
      <c r="AH24" s="468"/>
      <c r="AI24" s="467" t="str">
        <f t="shared" si="9"/>
        <v/>
      </c>
      <c r="AJ24" s="467"/>
      <c r="AK24" s="468"/>
      <c r="AL24" s="468"/>
      <c r="AM24" s="467" t="str">
        <f t="shared" si="10"/>
        <v/>
      </c>
      <c r="AN24" s="467"/>
      <c r="AO24" s="468"/>
      <c r="AP24" s="468"/>
      <c r="AQ24" s="467" t="str">
        <f t="shared" si="11"/>
        <v/>
      </c>
      <c r="AR24" s="467"/>
      <c r="AS24" s="469"/>
      <c r="AT24" s="468"/>
      <c r="AU24" s="467" t="str">
        <f t="shared" si="12"/>
        <v/>
      </c>
      <c r="AV24" s="470"/>
      <c r="AW24" s="5"/>
      <c r="AX24" s="23" t="s">
        <v>129</v>
      </c>
      <c r="AY24" s="24"/>
      <c r="AZ24" s="24"/>
      <c r="BA24" s="24"/>
      <c r="BB24" s="24"/>
      <c r="BC24" s="25"/>
      <c r="BD24" s="63" t="str">
        <f>IFERROR(IF(BD23&lt;=20,4,ROUNDUP(BD23/6,0)),"")</f>
        <v/>
      </c>
      <c r="BE24" s="63"/>
      <c r="BF24" s="356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</row>
    <row r="25" spans="1:90" ht="12" customHeight="1" thickBot="1" x14ac:dyDescent="0.3">
      <c r="A25" s="471">
        <v>6</v>
      </c>
      <c r="B25" s="472"/>
      <c r="C25" s="446" t="str">
        <f t="shared" si="1"/>
        <v/>
      </c>
      <c r="D25" s="448"/>
      <c r="E25" s="468"/>
      <c r="F25" s="468"/>
      <c r="G25" s="467" t="str">
        <f t="shared" si="2"/>
        <v/>
      </c>
      <c r="H25" s="467"/>
      <c r="I25" s="468"/>
      <c r="J25" s="468"/>
      <c r="K25" s="467" t="str">
        <f t="shared" si="3"/>
        <v/>
      </c>
      <c r="L25" s="467"/>
      <c r="M25" s="468"/>
      <c r="N25" s="468"/>
      <c r="O25" s="467" t="str">
        <f t="shared" si="4"/>
        <v/>
      </c>
      <c r="P25" s="467"/>
      <c r="Q25" s="468"/>
      <c r="R25" s="468"/>
      <c r="S25" s="467" t="str">
        <f t="shared" si="5"/>
        <v/>
      </c>
      <c r="T25" s="467"/>
      <c r="U25" s="468"/>
      <c r="V25" s="468"/>
      <c r="W25" s="467" t="str">
        <f t="shared" si="6"/>
        <v/>
      </c>
      <c r="X25" s="467"/>
      <c r="Y25" s="468"/>
      <c r="Z25" s="468"/>
      <c r="AA25" s="467" t="str">
        <f t="shared" si="7"/>
        <v/>
      </c>
      <c r="AB25" s="467"/>
      <c r="AC25" s="468"/>
      <c r="AD25" s="468"/>
      <c r="AE25" s="467" t="str">
        <f t="shared" si="8"/>
        <v/>
      </c>
      <c r="AF25" s="467"/>
      <c r="AG25" s="468"/>
      <c r="AH25" s="468"/>
      <c r="AI25" s="467" t="str">
        <f t="shared" si="9"/>
        <v/>
      </c>
      <c r="AJ25" s="467"/>
      <c r="AK25" s="468"/>
      <c r="AL25" s="468"/>
      <c r="AM25" s="467" t="str">
        <f t="shared" si="10"/>
        <v/>
      </c>
      <c r="AN25" s="467"/>
      <c r="AO25" s="468"/>
      <c r="AP25" s="468"/>
      <c r="AQ25" s="467" t="str">
        <f t="shared" si="11"/>
        <v/>
      </c>
      <c r="AR25" s="467"/>
      <c r="AS25" s="469"/>
      <c r="AT25" s="468"/>
      <c r="AU25" s="467" t="str">
        <f t="shared" si="12"/>
        <v/>
      </c>
      <c r="AV25" s="470"/>
      <c r="AW25" s="5"/>
      <c r="AX25" s="360" t="s">
        <v>130</v>
      </c>
      <c r="AY25" s="235"/>
      <c r="AZ25" s="235"/>
      <c r="BA25" s="235"/>
      <c r="BB25" s="235"/>
      <c r="BC25" s="361"/>
      <c r="BD25" s="362" t="str">
        <f>IFERROR(IF(BD24&lt;=20,((BD23-(BD23/BD24))/(BD24-1)),(BD23-6)/(BD24-1)),"")</f>
        <v/>
      </c>
      <c r="BE25" s="362"/>
      <c r="BF25" s="363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</row>
    <row r="26" spans="1:90" ht="12" customHeight="1" thickBot="1" x14ac:dyDescent="0.3">
      <c r="A26" s="471">
        <v>7</v>
      </c>
      <c r="B26" s="472"/>
      <c r="C26" s="446" t="str">
        <f t="shared" si="1"/>
        <v/>
      </c>
      <c r="D26" s="448"/>
      <c r="E26" s="468"/>
      <c r="F26" s="468"/>
      <c r="G26" s="467" t="str">
        <f t="shared" si="2"/>
        <v/>
      </c>
      <c r="H26" s="467"/>
      <c r="I26" s="468"/>
      <c r="J26" s="468"/>
      <c r="K26" s="467" t="str">
        <f t="shared" si="3"/>
        <v/>
      </c>
      <c r="L26" s="467"/>
      <c r="M26" s="468"/>
      <c r="N26" s="468"/>
      <c r="O26" s="467" t="str">
        <f t="shared" si="4"/>
        <v/>
      </c>
      <c r="P26" s="467"/>
      <c r="Q26" s="468"/>
      <c r="R26" s="468"/>
      <c r="S26" s="467" t="str">
        <f t="shared" si="5"/>
        <v/>
      </c>
      <c r="T26" s="467"/>
      <c r="U26" s="468"/>
      <c r="V26" s="468"/>
      <c r="W26" s="467" t="str">
        <f t="shared" si="6"/>
        <v/>
      </c>
      <c r="X26" s="467"/>
      <c r="Y26" s="468"/>
      <c r="Z26" s="468"/>
      <c r="AA26" s="467" t="str">
        <f t="shared" si="7"/>
        <v/>
      </c>
      <c r="AB26" s="467"/>
      <c r="AC26" s="468"/>
      <c r="AD26" s="468"/>
      <c r="AE26" s="467" t="str">
        <f t="shared" si="8"/>
        <v/>
      </c>
      <c r="AF26" s="467"/>
      <c r="AG26" s="468"/>
      <c r="AH26" s="468"/>
      <c r="AI26" s="467" t="str">
        <f t="shared" si="9"/>
        <v/>
      </c>
      <c r="AJ26" s="467"/>
      <c r="AK26" s="468"/>
      <c r="AL26" s="468"/>
      <c r="AM26" s="467" t="str">
        <f t="shared" si="10"/>
        <v/>
      </c>
      <c r="AN26" s="467"/>
      <c r="AO26" s="468"/>
      <c r="AP26" s="468"/>
      <c r="AQ26" s="467" t="str">
        <f t="shared" si="11"/>
        <v/>
      </c>
      <c r="AR26" s="467"/>
      <c r="AS26" s="469"/>
      <c r="AT26" s="468"/>
      <c r="AU26" s="467" t="str">
        <f t="shared" si="12"/>
        <v/>
      </c>
      <c r="AV26" s="470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</row>
    <row r="27" spans="1:90" ht="12" customHeight="1" thickBot="1" x14ac:dyDescent="0.3">
      <c r="A27" s="471">
        <v>8</v>
      </c>
      <c r="B27" s="472"/>
      <c r="C27" s="446" t="str">
        <f t="shared" si="1"/>
        <v/>
      </c>
      <c r="D27" s="448"/>
      <c r="E27" s="468"/>
      <c r="F27" s="468"/>
      <c r="G27" s="467" t="str">
        <f t="shared" si="2"/>
        <v/>
      </c>
      <c r="H27" s="467"/>
      <c r="I27" s="468"/>
      <c r="J27" s="468"/>
      <c r="K27" s="467" t="str">
        <f t="shared" si="3"/>
        <v/>
      </c>
      <c r="L27" s="467"/>
      <c r="M27" s="468"/>
      <c r="N27" s="468"/>
      <c r="O27" s="467" t="str">
        <f t="shared" si="4"/>
        <v/>
      </c>
      <c r="P27" s="467"/>
      <c r="Q27" s="468"/>
      <c r="R27" s="468"/>
      <c r="S27" s="467" t="str">
        <f t="shared" si="5"/>
        <v/>
      </c>
      <c r="T27" s="467"/>
      <c r="U27" s="468"/>
      <c r="V27" s="468"/>
      <c r="W27" s="467" t="str">
        <f t="shared" si="6"/>
        <v/>
      </c>
      <c r="X27" s="467"/>
      <c r="Y27" s="468"/>
      <c r="Z27" s="468"/>
      <c r="AA27" s="467" t="str">
        <f t="shared" si="7"/>
        <v/>
      </c>
      <c r="AB27" s="467"/>
      <c r="AC27" s="468"/>
      <c r="AD27" s="468"/>
      <c r="AE27" s="467" t="str">
        <f t="shared" si="8"/>
        <v/>
      </c>
      <c r="AF27" s="467"/>
      <c r="AG27" s="468"/>
      <c r="AH27" s="468"/>
      <c r="AI27" s="467" t="str">
        <f t="shared" si="9"/>
        <v/>
      </c>
      <c r="AJ27" s="467"/>
      <c r="AK27" s="468"/>
      <c r="AL27" s="468"/>
      <c r="AM27" s="467" t="str">
        <f t="shared" si="10"/>
        <v/>
      </c>
      <c r="AN27" s="467"/>
      <c r="AO27" s="468"/>
      <c r="AP27" s="468"/>
      <c r="AQ27" s="467" t="str">
        <f t="shared" si="11"/>
        <v/>
      </c>
      <c r="AR27" s="467"/>
      <c r="AS27" s="469"/>
      <c r="AT27" s="468"/>
      <c r="AU27" s="467" t="str">
        <f t="shared" si="12"/>
        <v/>
      </c>
      <c r="AV27" s="470"/>
      <c r="AW27" s="5"/>
      <c r="AX27" s="96" t="s">
        <v>100</v>
      </c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8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</row>
    <row r="28" spans="1:90" ht="12" customHeight="1" thickTop="1" x14ac:dyDescent="0.25">
      <c r="A28" s="471">
        <v>9</v>
      </c>
      <c r="B28" s="472"/>
      <c r="C28" s="446" t="str">
        <f t="shared" si="1"/>
        <v/>
      </c>
      <c r="D28" s="448"/>
      <c r="E28" s="468"/>
      <c r="F28" s="468"/>
      <c r="G28" s="467" t="str">
        <f t="shared" si="2"/>
        <v/>
      </c>
      <c r="H28" s="467"/>
      <c r="I28" s="468"/>
      <c r="J28" s="468"/>
      <c r="K28" s="467" t="str">
        <f t="shared" si="3"/>
        <v/>
      </c>
      <c r="L28" s="467"/>
      <c r="M28" s="468"/>
      <c r="N28" s="468"/>
      <c r="O28" s="467" t="str">
        <f t="shared" si="4"/>
        <v/>
      </c>
      <c r="P28" s="467"/>
      <c r="Q28" s="468"/>
      <c r="R28" s="468"/>
      <c r="S28" s="467" t="str">
        <f t="shared" si="5"/>
        <v/>
      </c>
      <c r="T28" s="467"/>
      <c r="U28" s="468"/>
      <c r="V28" s="468"/>
      <c r="W28" s="467" t="str">
        <f t="shared" si="6"/>
        <v/>
      </c>
      <c r="X28" s="467"/>
      <c r="Y28" s="468"/>
      <c r="Z28" s="468"/>
      <c r="AA28" s="467" t="str">
        <f t="shared" si="7"/>
        <v/>
      </c>
      <c r="AB28" s="467"/>
      <c r="AC28" s="468"/>
      <c r="AD28" s="468"/>
      <c r="AE28" s="467" t="str">
        <f t="shared" si="8"/>
        <v/>
      </c>
      <c r="AF28" s="467"/>
      <c r="AG28" s="468"/>
      <c r="AH28" s="468"/>
      <c r="AI28" s="467" t="str">
        <f t="shared" si="9"/>
        <v/>
      </c>
      <c r="AJ28" s="467"/>
      <c r="AK28" s="468"/>
      <c r="AL28" s="468"/>
      <c r="AM28" s="467" t="str">
        <f t="shared" si="10"/>
        <v/>
      </c>
      <c r="AN28" s="467"/>
      <c r="AO28" s="468"/>
      <c r="AP28" s="468"/>
      <c r="AQ28" s="467" t="str">
        <f t="shared" si="11"/>
        <v/>
      </c>
      <c r="AR28" s="467"/>
      <c r="AS28" s="469"/>
      <c r="AT28" s="468"/>
      <c r="AU28" s="467" t="str">
        <f t="shared" si="12"/>
        <v/>
      </c>
      <c r="AV28" s="470"/>
      <c r="AW28" s="5"/>
      <c r="AX28" s="220"/>
      <c r="AY28" s="256"/>
      <c r="AZ28" s="256"/>
      <c r="BA28" s="256"/>
      <c r="BB28" s="221"/>
      <c r="BC28" s="257"/>
      <c r="BD28" s="256"/>
      <c r="BE28" s="256"/>
      <c r="BF28" s="256"/>
      <c r="BG28" s="221"/>
      <c r="BH28" s="257"/>
      <c r="BI28" s="256"/>
      <c r="BJ28" s="256"/>
      <c r="BK28" s="256"/>
      <c r="BL28" s="258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</row>
    <row r="29" spans="1:90" ht="12" customHeight="1" thickBot="1" x14ac:dyDescent="0.3">
      <c r="A29" s="471">
        <v>10</v>
      </c>
      <c r="B29" s="472"/>
      <c r="C29" s="446" t="str">
        <f t="shared" si="1"/>
        <v/>
      </c>
      <c r="D29" s="448"/>
      <c r="E29" s="473"/>
      <c r="F29" s="473"/>
      <c r="G29" s="474" t="str">
        <f t="shared" si="2"/>
        <v/>
      </c>
      <c r="H29" s="474"/>
      <c r="I29" s="473"/>
      <c r="J29" s="473"/>
      <c r="K29" s="474" t="str">
        <f t="shared" si="3"/>
        <v/>
      </c>
      <c r="L29" s="474"/>
      <c r="M29" s="468"/>
      <c r="N29" s="468"/>
      <c r="O29" s="467" t="str">
        <f t="shared" si="4"/>
        <v/>
      </c>
      <c r="P29" s="467"/>
      <c r="Q29" s="468"/>
      <c r="R29" s="468"/>
      <c r="S29" s="467" t="str">
        <f t="shared" si="5"/>
        <v/>
      </c>
      <c r="T29" s="467"/>
      <c r="U29" s="468"/>
      <c r="V29" s="468"/>
      <c r="W29" s="467" t="str">
        <f t="shared" si="6"/>
        <v/>
      </c>
      <c r="X29" s="467"/>
      <c r="Y29" s="468"/>
      <c r="Z29" s="468"/>
      <c r="AA29" s="467" t="str">
        <f t="shared" si="7"/>
        <v/>
      </c>
      <c r="AB29" s="467"/>
      <c r="AC29" s="468"/>
      <c r="AD29" s="468"/>
      <c r="AE29" s="467" t="str">
        <f t="shared" si="8"/>
        <v/>
      </c>
      <c r="AF29" s="467"/>
      <c r="AG29" s="468"/>
      <c r="AH29" s="468"/>
      <c r="AI29" s="467" t="str">
        <f t="shared" si="9"/>
        <v/>
      </c>
      <c r="AJ29" s="467"/>
      <c r="AK29" s="468"/>
      <c r="AL29" s="468"/>
      <c r="AM29" s="467" t="str">
        <f t="shared" si="10"/>
        <v/>
      </c>
      <c r="AN29" s="467"/>
      <c r="AO29" s="468"/>
      <c r="AP29" s="468"/>
      <c r="AQ29" s="467" t="str">
        <f t="shared" si="11"/>
        <v/>
      </c>
      <c r="AR29" s="467"/>
      <c r="AS29" s="469"/>
      <c r="AT29" s="468"/>
      <c r="AU29" s="467" t="str">
        <f t="shared" si="12"/>
        <v/>
      </c>
      <c r="AV29" s="470"/>
      <c r="AW29" s="5"/>
      <c r="AX29" s="259"/>
      <c r="AY29" s="260"/>
      <c r="AZ29" s="260"/>
      <c r="BA29" s="260"/>
      <c r="BB29" s="261"/>
      <c r="BC29" s="262"/>
      <c r="BD29" s="260"/>
      <c r="BE29" s="260"/>
      <c r="BF29" s="260"/>
      <c r="BG29" s="261"/>
      <c r="BH29" s="262"/>
      <c r="BI29" s="260"/>
      <c r="BJ29" s="260"/>
      <c r="BK29" s="260"/>
      <c r="BL29" s="263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</row>
    <row r="30" spans="1:90" ht="12" customHeight="1" thickTop="1" thickBot="1" x14ac:dyDescent="0.3">
      <c r="A30" s="475" t="s">
        <v>99</v>
      </c>
      <c r="B30" s="476"/>
      <c r="C30" s="476"/>
      <c r="D30" s="476"/>
      <c r="E30" s="477"/>
      <c r="F30" s="478"/>
      <c r="G30" s="377" t="str">
        <f>IF(E18="","",ROUND(SUM(G20:H29),0))</f>
        <v/>
      </c>
      <c r="H30" s="378"/>
      <c r="I30" s="479"/>
      <c r="J30" s="478"/>
      <c r="K30" s="377" t="str">
        <f>IF(I18="","",ROUND(SUM(K20:L29),0))</f>
        <v/>
      </c>
      <c r="L30" s="379"/>
      <c r="M30" s="479"/>
      <c r="N30" s="480"/>
      <c r="O30" s="377" t="str">
        <f>IF(M18="","",ROUND(SUM(O20:P29),0))</f>
        <v/>
      </c>
      <c r="P30" s="378"/>
      <c r="Q30" s="479"/>
      <c r="R30" s="478"/>
      <c r="S30" s="377" t="str">
        <f>IF(Q18="","",ROUND(SUM(S20:T29),0))</f>
        <v/>
      </c>
      <c r="T30" s="379"/>
      <c r="U30" s="478"/>
      <c r="V30" s="478"/>
      <c r="W30" s="377" t="str">
        <f>IF(U18="","",ROUND(SUM(W20:X29),0))</f>
        <v/>
      </c>
      <c r="X30" s="378"/>
      <c r="Y30" s="479"/>
      <c r="Z30" s="478"/>
      <c r="AA30" s="377" t="str">
        <f>IF(Y18="","",ROUND(SUM(AA20:AB29),0))</f>
        <v/>
      </c>
      <c r="AB30" s="379"/>
      <c r="AC30" s="478"/>
      <c r="AD30" s="478"/>
      <c r="AE30" s="377" t="str">
        <f>IF(AC18="","",ROUND(SUM(AE20:AF29),0))</f>
        <v/>
      </c>
      <c r="AF30" s="378"/>
      <c r="AG30" s="479"/>
      <c r="AH30" s="478"/>
      <c r="AI30" s="377" t="str">
        <f>IF(AG18="","",ROUND(SUM(AI20:AJ29),0))</f>
        <v/>
      </c>
      <c r="AJ30" s="378"/>
      <c r="AK30" s="479"/>
      <c r="AL30" s="480"/>
      <c r="AM30" s="377" t="str">
        <f>IF(AK18="","",ROUND(SUM(AM20:AN29),0))</f>
        <v/>
      </c>
      <c r="AN30" s="378"/>
      <c r="AO30" s="479"/>
      <c r="AP30" s="480"/>
      <c r="AQ30" s="377" t="str">
        <f>IF(AO18="","",ROUND(SUM(AQ20:AR29),0))</f>
        <v/>
      </c>
      <c r="AR30" s="379"/>
      <c r="AS30" s="478"/>
      <c r="AT30" s="480"/>
      <c r="AU30" s="377" t="str">
        <f>IF(AS18="","",ROUND(SUM(AU20:AV29),0))</f>
        <v/>
      </c>
      <c r="AV30" s="380"/>
      <c r="AW30" s="5"/>
      <c r="AX30" s="259"/>
      <c r="AY30" s="260"/>
      <c r="AZ30" s="260"/>
      <c r="BA30" s="260"/>
      <c r="BB30" s="261"/>
      <c r="BC30" s="262"/>
      <c r="BD30" s="260"/>
      <c r="BE30" s="260"/>
      <c r="BF30" s="260"/>
      <c r="BG30" s="261"/>
      <c r="BH30" s="262"/>
      <c r="BI30" s="260"/>
      <c r="BJ30" s="260"/>
      <c r="BK30" s="260"/>
      <c r="BL30" s="263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</row>
    <row r="31" spans="1:90" ht="12.75" customHeight="1" x14ac:dyDescent="0.25">
      <c r="A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5"/>
      <c r="AX31" s="259"/>
      <c r="AY31" s="260"/>
      <c r="AZ31" s="260"/>
      <c r="BA31" s="260"/>
      <c r="BB31" s="261"/>
      <c r="BC31" s="262"/>
      <c r="BD31" s="260"/>
      <c r="BE31" s="260"/>
      <c r="BF31" s="260"/>
      <c r="BG31" s="261"/>
      <c r="BH31" s="262"/>
      <c r="BI31" s="260"/>
      <c r="BJ31" s="260"/>
      <c r="BK31" s="260"/>
      <c r="BL31" s="263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</row>
    <row r="32" spans="1:90" ht="12" customHeight="1" thickBot="1" x14ac:dyDescent="0.3">
      <c r="A32" s="1"/>
      <c r="B32" s="1" t="s">
        <v>79</v>
      </c>
      <c r="C32" s="254"/>
      <c r="D32" s="254"/>
      <c r="E32" s="254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B32" s="254"/>
      <c r="AC32" s="254"/>
      <c r="AD32" s="254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5"/>
      <c r="AX32" s="259"/>
      <c r="AY32" s="260"/>
      <c r="AZ32" s="260"/>
      <c r="BA32" s="260"/>
      <c r="BB32" s="261"/>
      <c r="BC32" s="262"/>
      <c r="BD32" s="260"/>
      <c r="BE32" s="260"/>
      <c r="BF32" s="260"/>
      <c r="BG32" s="261"/>
      <c r="BH32" s="262"/>
      <c r="BI32" s="260"/>
      <c r="BJ32" s="260"/>
      <c r="BK32" s="260"/>
      <c r="BL32" s="263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</row>
    <row r="33" spans="1:90" ht="12" customHeight="1" thickBot="1" x14ac:dyDescent="0.3">
      <c r="A33" s="254"/>
      <c r="B33" s="255"/>
      <c r="C33" s="255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55"/>
      <c r="O33" s="255"/>
      <c r="P33" s="255"/>
      <c r="Q33" s="255"/>
      <c r="R33" s="255"/>
      <c r="S33" s="255"/>
      <c r="T33" s="255"/>
      <c r="U33" s="255"/>
      <c r="V33" s="255"/>
      <c r="W33" s="255"/>
      <c r="X33" s="255"/>
      <c r="Y33" s="255"/>
      <c r="Z33" s="255"/>
      <c r="AA33" s="255"/>
      <c r="AB33" s="255"/>
      <c r="AC33" s="255"/>
      <c r="AD33" s="255"/>
      <c r="AE33" s="1"/>
      <c r="AF33" s="385" t="s">
        <v>152</v>
      </c>
      <c r="AG33" s="386"/>
      <c r="AH33" s="386"/>
      <c r="AI33" s="386"/>
      <c r="AJ33" s="386"/>
      <c r="AK33" s="386"/>
      <c r="AL33" s="386"/>
      <c r="AM33" s="386"/>
      <c r="AN33" s="386"/>
      <c r="AO33" s="386"/>
      <c r="AP33" s="481"/>
      <c r="AQ33" s="482" t="s">
        <v>153</v>
      </c>
      <c r="AR33" s="483"/>
      <c r="AS33" s="483"/>
      <c r="AT33" s="484" t="s">
        <v>154</v>
      </c>
      <c r="AU33" s="483"/>
      <c r="AV33" s="485"/>
      <c r="AW33" s="5"/>
      <c r="AX33" s="265"/>
      <c r="AY33" s="266"/>
      <c r="AZ33" s="266"/>
      <c r="BA33" s="266"/>
      <c r="BB33" s="267"/>
      <c r="BC33" s="268"/>
      <c r="BD33" s="266"/>
      <c r="BE33" s="266"/>
      <c r="BF33" s="266"/>
      <c r="BG33" s="267"/>
      <c r="BH33" s="268"/>
      <c r="BI33" s="266"/>
      <c r="BJ33" s="266"/>
      <c r="BK33" s="266"/>
      <c r="BL33" s="269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</row>
    <row r="34" spans="1:90" ht="12" customHeight="1" x14ac:dyDescent="0.25">
      <c r="A34" s="254"/>
      <c r="B34" s="255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1"/>
      <c r="AF34" s="35" t="s">
        <v>137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94"/>
      <c r="AQ34" s="395"/>
      <c r="AR34" s="395"/>
      <c r="AS34" s="395"/>
      <c r="AT34" s="31" t="s">
        <v>138</v>
      </c>
      <c r="AU34" s="31"/>
      <c r="AV34" s="396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</row>
    <row r="35" spans="1:90" ht="12" customHeight="1" x14ac:dyDescent="0.25">
      <c r="A35" s="254"/>
      <c r="B35" s="255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1"/>
      <c r="AF35" s="35" t="s">
        <v>139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97" t="str">
        <f>IF((SUM(E30:AV30)+ SUM(E40:L40))&lt;&gt;0,(SUM(E30:AV30)+ SUM(E40:L40)),"")</f>
        <v/>
      </c>
      <c r="AQ35" s="398"/>
      <c r="AR35" s="398"/>
      <c r="AS35" s="398"/>
      <c r="AT35" s="31" t="s">
        <v>119</v>
      </c>
      <c r="AU35" s="31"/>
      <c r="AV35" s="396"/>
      <c r="AW35" s="5"/>
      <c r="AX35" s="486" t="s">
        <v>155</v>
      </c>
      <c r="AY35" s="486"/>
      <c r="AZ35" s="486"/>
      <c r="BA35" s="486"/>
      <c r="BB35" s="486"/>
      <c r="BC35" s="486"/>
      <c r="BD35" s="486"/>
      <c r="BE35" s="486"/>
      <c r="BF35" s="486"/>
      <c r="BG35" s="486"/>
      <c r="BH35" s="486"/>
      <c r="BI35" s="486"/>
      <c r="BJ35" s="486"/>
      <c r="BK35" s="486"/>
      <c r="BL35" s="486"/>
      <c r="BM35" s="486"/>
      <c r="BN35" s="486"/>
      <c r="BO35" s="486"/>
      <c r="BP35" s="486"/>
      <c r="BQ35" s="486"/>
      <c r="BR35" s="486"/>
      <c r="BS35" s="486"/>
      <c r="BT35" s="486"/>
      <c r="BU35" s="486"/>
      <c r="BV35" s="486"/>
      <c r="BW35" s="486"/>
      <c r="BX35" s="486"/>
      <c r="BY35" s="486"/>
      <c r="BZ35" s="487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</row>
    <row r="36" spans="1:90" ht="12" customHeight="1" x14ac:dyDescent="0.25">
      <c r="A36" s="254"/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1"/>
      <c r="AF36" s="35" t="s">
        <v>140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99" t="str">
        <f>IF(((COUNT(E20:AV29)/2) + (COUNT(E31:L39)/2))&lt;&gt;0,((COUNT(E20:AV29)/2) + (COUNT(E31:L39)/2)),"")</f>
        <v/>
      </c>
      <c r="AQ36" s="400"/>
      <c r="AR36" s="400"/>
      <c r="AS36" s="400"/>
      <c r="AT36" s="400"/>
      <c r="AU36" s="400"/>
      <c r="AV36" s="401"/>
      <c r="AW36" s="5"/>
      <c r="AX36" s="486"/>
      <c r="AY36" s="486"/>
      <c r="AZ36" s="486"/>
      <c r="BA36" s="486"/>
      <c r="BB36" s="486"/>
      <c r="BC36" s="486"/>
      <c r="BD36" s="486"/>
      <c r="BE36" s="486"/>
      <c r="BF36" s="486"/>
      <c r="BG36" s="486"/>
      <c r="BH36" s="486"/>
      <c r="BI36" s="486"/>
      <c r="BJ36" s="486"/>
      <c r="BK36" s="486"/>
      <c r="BL36" s="486"/>
      <c r="BM36" s="486"/>
      <c r="BN36" s="486"/>
      <c r="BO36" s="486"/>
      <c r="BP36" s="486"/>
      <c r="BQ36" s="486"/>
      <c r="BR36" s="486"/>
      <c r="BS36" s="486"/>
      <c r="BT36" s="486"/>
      <c r="BU36" s="486"/>
      <c r="BV36" s="486"/>
      <c r="BW36" s="486"/>
      <c r="BX36" s="486"/>
      <c r="BY36" s="486"/>
      <c r="BZ36" s="487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</row>
    <row r="37" spans="1:90" ht="12" customHeight="1" x14ac:dyDescent="0.25">
      <c r="A37" s="254"/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1"/>
      <c r="AF37" s="35" t="s">
        <v>141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97" t="str">
        <f>IFERROR(ROUND(AP35/AP36,2),"")</f>
        <v/>
      </c>
      <c r="AQ37" s="398"/>
      <c r="AR37" s="398"/>
      <c r="AS37" s="398"/>
      <c r="AT37" s="31" t="s">
        <v>119</v>
      </c>
      <c r="AU37" s="31"/>
      <c r="AV37" s="396"/>
      <c r="AW37" s="5"/>
      <c r="AX37" s="486" t="s">
        <v>156</v>
      </c>
      <c r="AY37" s="486"/>
      <c r="AZ37" s="486"/>
      <c r="BA37" s="486"/>
      <c r="BB37" s="486"/>
      <c r="BC37" s="486"/>
      <c r="BD37" s="486"/>
      <c r="BE37" s="486"/>
      <c r="BF37" s="486"/>
      <c r="BG37" s="486"/>
      <c r="BH37" s="486"/>
      <c r="BI37" s="486"/>
      <c r="BJ37" s="486"/>
      <c r="BK37" s="486"/>
      <c r="BL37" s="486"/>
      <c r="BM37" s="486"/>
      <c r="BN37" s="486"/>
      <c r="BO37" s="486"/>
      <c r="BP37" s="486"/>
      <c r="BQ37" s="486"/>
      <c r="BR37" s="486"/>
      <c r="BS37" s="486"/>
      <c r="BT37" s="486"/>
      <c r="BU37" s="486"/>
      <c r="BV37" s="486"/>
      <c r="BW37" s="486"/>
      <c r="BX37" s="486"/>
      <c r="BY37" s="486"/>
      <c r="BZ37" s="487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</row>
    <row r="38" spans="1:90" ht="12" customHeight="1" x14ac:dyDescent="0.25">
      <c r="A38" s="254"/>
      <c r="B38" s="255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1"/>
      <c r="AF38" s="402" t="s">
        <v>142</v>
      </c>
      <c r="AG38" s="403"/>
      <c r="AH38" s="403"/>
      <c r="AI38" s="403"/>
      <c r="AJ38" s="403"/>
      <c r="AK38" s="403"/>
      <c r="AL38" s="403"/>
      <c r="AM38" s="403"/>
      <c r="AN38" s="403"/>
      <c r="AO38" s="404"/>
      <c r="AP38" s="157"/>
      <c r="AQ38" s="405"/>
      <c r="AR38" s="405"/>
      <c r="AS38" s="405"/>
      <c r="AT38" s="405"/>
      <c r="AU38" s="405"/>
      <c r="AV38" s="406"/>
      <c r="AW38" s="5"/>
      <c r="AX38" s="486"/>
      <c r="AY38" s="486"/>
      <c r="AZ38" s="486"/>
      <c r="BA38" s="486"/>
      <c r="BB38" s="486"/>
      <c r="BC38" s="486"/>
      <c r="BD38" s="486"/>
      <c r="BE38" s="486"/>
      <c r="BF38" s="486"/>
      <c r="BG38" s="486"/>
      <c r="BH38" s="486"/>
      <c r="BI38" s="486"/>
      <c r="BJ38" s="486"/>
      <c r="BK38" s="486"/>
      <c r="BL38" s="486"/>
      <c r="BM38" s="486"/>
      <c r="BN38" s="486"/>
      <c r="BO38" s="486"/>
      <c r="BP38" s="486"/>
      <c r="BQ38" s="486"/>
      <c r="BR38" s="486"/>
      <c r="BS38" s="486"/>
      <c r="BT38" s="486"/>
      <c r="BU38" s="486"/>
      <c r="BV38" s="486"/>
      <c r="BW38" s="486"/>
      <c r="BX38" s="486"/>
      <c r="BY38" s="486"/>
      <c r="BZ38" s="487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</row>
    <row r="39" spans="1:90" ht="12" customHeight="1" x14ac:dyDescent="0.25">
      <c r="A39" s="254"/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1"/>
      <c r="AF39" s="35" t="s">
        <v>143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407" t="str">
        <f>IF(OR(AP38&lt;&gt;0,AP38&lt;&gt;""),N13*IF(AP38&lt;&gt;"N/A",AP38,1),N13)</f>
        <v/>
      </c>
      <c r="AQ39" s="408"/>
      <c r="AR39" s="408"/>
      <c r="AS39" s="408"/>
      <c r="AT39" s="31" t="s">
        <v>118</v>
      </c>
      <c r="AU39" s="31"/>
      <c r="AV39" s="396"/>
      <c r="AW39" s="5"/>
      <c r="AX39" s="488" t="s">
        <v>157</v>
      </c>
      <c r="AY39" s="488"/>
      <c r="AZ39" s="488"/>
      <c r="BA39" s="488"/>
      <c r="BB39" s="488"/>
      <c r="BC39" s="488"/>
      <c r="BD39" s="488"/>
      <c r="BE39" s="488"/>
      <c r="BF39" s="488"/>
      <c r="BG39" s="488"/>
      <c r="BH39" s="488"/>
      <c r="BI39" s="488"/>
      <c r="BJ39" s="488"/>
      <c r="BK39" s="488"/>
      <c r="BL39" s="488"/>
      <c r="BM39" s="488"/>
      <c r="BN39" s="488"/>
      <c r="BO39" s="488"/>
      <c r="BP39" s="488"/>
      <c r="BQ39" s="488"/>
      <c r="BR39" s="488"/>
      <c r="BS39" s="488"/>
      <c r="BT39" s="488"/>
      <c r="BU39" s="488"/>
      <c r="BV39" s="488"/>
      <c r="BW39" s="488"/>
      <c r="BX39" s="488"/>
      <c r="BY39" s="488"/>
      <c r="BZ39" s="488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</row>
    <row r="40" spans="1:90" ht="12" customHeight="1" thickBot="1" x14ac:dyDescent="0.3">
      <c r="A40" s="254"/>
      <c r="B40" s="255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1"/>
      <c r="AF40" s="107" t="s">
        <v>144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409" t="str">
        <f>IFERROR(AP39*AP37,"")</f>
        <v/>
      </c>
      <c r="AQ40" s="410"/>
      <c r="AR40" s="410"/>
      <c r="AS40" s="410"/>
      <c r="AT40" s="54" t="s">
        <v>65</v>
      </c>
      <c r="AU40" s="54"/>
      <c r="AV40" s="411"/>
      <c r="AW40" s="5"/>
      <c r="AX40" s="487" t="s">
        <v>158</v>
      </c>
      <c r="AY40" s="487"/>
      <c r="AZ40" s="487"/>
      <c r="BA40" s="487"/>
      <c r="BB40" s="487"/>
      <c r="BC40" s="487"/>
      <c r="BD40" s="487"/>
      <c r="BE40" s="487"/>
      <c r="BF40" s="487"/>
      <c r="BG40" s="487"/>
      <c r="BH40" s="487"/>
      <c r="BI40" s="487"/>
      <c r="BJ40" s="487"/>
      <c r="BK40" s="487"/>
      <c r="BL40" s="487"/>
      <c r="BM40" s="487"/>
      <c r="BN40" s="487"/>
      <c r="BO40" s="487"/>
      <c r="BP40" s="487"/>
      <c r="BQ40" s="487"/>
      <c r="BR40" s="487"/>
      <c r="BS40" s="487"/>
      <c r="BT40" s="487"/>
      <c r="BU40" s="487"/>
      <c r="BV40" s="487"/>
      <c r="BW40" s="487"/>
      <c r="BX40" s="487"/>
      <c r="BY40" s="487"/>
      <c r="BZ40" s="487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</row>
    <row r="41" spans="1:90" ht="12" customHeight="1" x14ac:dyDescent="0.25">
      <c r="A41" s="254"/>
      <c r="B41" s="255"/>
      <c r="C41" s="255"/>
      <c r="D41" s="255"/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  <c r="X41" s="255"/>
      <c r="Y41" s="255"/>
      <c r="Z41" s="255"/>
      <c r="AA41" s="255"/>
      <c r="AB41" s="255"/>
      <c r="AC41" s="255"/>
      <c r="AD41" s="255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</row>
    <row r="42" spans="1:90" ht="12" customHeight="1" x14ac:dyDescent="0.25">
      <c r="A42" s="412" t="s">
        <v>101</v>
      </c>
      <c r="B42" s="412"/>
      <c r="C42" s="412"/>
      <c r="D42" s="412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412" t="s">
        <v>102</v>
      </c>
      <c r="AE42" s="412"/>
      <c r="AF42" s="412"/>
      <c r="AG42" s="412"/>
      <c r="AH42" s="412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</row>
    <row r="43" spans="1:90" ht="12.75" hidden="1" customHeight="1" x14ac:dyDescent="0.25"/>
    <row r="44" spans="1:90" ht="12.75" hidden="1" customHeight="1" x14ac:dyDescent="0.25"/>
    <row r="45" spans="1:90" ht="12.75" hidden="1" customHeight="1" x14ac:dyDescent="0.25"/>
    <row r="46" spans="1:90" ht="12.75" hidden="1" customHeight="1" x14ac:dyDescent="0.25"/>
    <row r="47" spans="1:90" ht="12.75" hidden="1" customHeight="1" x14ac:dyDescent="0.25"/>
    <row r="48" spans="1:90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457">
    <mergeCell ref="B40:AD40"/>
    <mergeCell ref="AF40:AO40"/>
    <mergeCell ref="AP40:AS40"/>
    <mergeCell ref="AT40:AV40"/>
    <mergeCell ref="B41:AD41"/>
    <mergeCell ref="A42:D42"/>
    <mergeCell ref="E42:K42"/>
    <mergeCell ref="AD42:AH42"/>
    <mergeCell ref="AI42:AV42"/>
    <mergeCell ref="AX37:BY38"/>
    <mergeCell ref="B38:AD38"/>
    <mergeCell ref="AP38:AV38"/>
    <mergeCell ref="B39:AD39"/>
    <mergeCell ref="AF39:AO39"/>
    <mergeCell ref="AP39:AS39"/>
    <mergeCell ref="AT39:AV39"/>
    <mergeCell ref="AX39:BZ39"/>
    <mergeCell ref="B36:AD36"/>
    <mergeCell ref="AF36:AO36"/>
    <mergeCell ref="AP36:AV36"/>
    <mergeCell ref="B37:AD37"/>
    <mergeCell ref="AF37:AO37"/>
    <mergeCell ref="AP37:AS37"/>
    <mergeCell ref="AT37:AV37"/>
    <mergeCell ref="BH33:BL33"/>
    <mergeCell ref="B34:AD34"/>
    <mergeCell ref="AF34:AO34"/>
    <mergeCell ref="AP34:AS34"/>
    <mergeCell ref="AT34:AV34"/>
    <mergeCell ref="B35:AD35"/>
    <mergeCell ref="AF35:AO35"/>
    <mergeCell ref="AP35:AS35"/>
    <mergeCell ref="AT35:AV35"/>
    <mergeCell ref="AX35:BY36"/>
    <mergeCell ref="B33:AD33"/>
    <mergeCell ref="AF33:AO33"/>
    <mergeCell ref="AR33:AS33"/>
    <mergeCell ref="AU33:AV33"/>
    <mergeCell ref="AX33:BB33"/>
    <mergeCell ref="BC33:BG33"/>
    <mergeCell ref="BH30:BL30"/>
    <mergeCell ref="AX31:BB31"/>
    <mergeCell ref="BC31:BG31"/>
    <mergeCell ref="BH31:BL31"/>
    <mergeCell ref="AX32:BB32"/>
    <mergeCell ref="BC32:BG32"/>
    <mergeCell ref="BH32:BL32"/>
    <mergeCell ref="AO30:AP30"/>
    <mergeCell ref="AQ30:AR30"/>
    <mergeCell ref="AS30:AT30"/>
    <mergeCell ref="AU30:AV30"/>
    <mergeCell ref="AX30:BB30"/>
    <mergeCell ref="BC30:BG30"/>
    <mergeCell ref="AC30:AD30"/>
    <mergeCell ref="AE30:AF30"/>
    <mergeCell ref="AG30:AH30"/>
    <mergeCell ref="AI30:AJ30"/>
    <mergeCell ref="AK30:AL30"/>
    <mergeCell ref="AM30:AN30"/>
    <mergeCell ref="Q30:R30"/>
    <mergeCell ref="S30:T30"/>
    <mergeCell ref="U30:V30"/>
    <mergeCell ref="W30:X30"/>
    <mergeCell ref="Y30:Z30"/>
    <mergeCell ref="AA30:AB30"/>
    <mergeCell ref="AX29:BB29"/>
    <mergeCell ref="BC29:BG29"/>
    <mergeCell ref="BH29:BL29"/>
    <mergeCell ref="A30:D30"/>
    <mergeCell ref="E30:F30"/>
    <mergeCell ref="G30:H30"/>
    <mergeCell ref="I30:J30"/>
    <mergeCell ref="K30:L30"/>
    <mergeCell ref="M30:N30"/>
    <mergeCell ref="O30:P30"/>
    <mergeCell ref="AK29:AL29"/>
    <mergeCell ref="AM29:AN29"/>
    <mergeCell ref="AO29:AP29"/>
    <mergeCell ref="AQ29:AR29"/>
    <mergeCell ref="AS29:AT29"/>
    <mergeCell ref="AU29:AV29"/>
    <mergeCell ref="Y29:Z29"/>
    <mergeCell ref="AA29:AB29"/>
    <mergeCell ref="AC29:AD29"/>
    <mergeCell ref="AE29:AF29"/>
    <mergeCell ref="AG29:AH29"/>
    <mergeCell ref="AI29:AJ29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AQ28:AR28"/>
    <mergeCell ref="AS28:AT28"/>
    <mergeCell ref="AU28:AV28"/>
    <mergeCell ref="AX28:BB28"/>
    <mergeCell ref="BC28:BG28"/>
    <mergeCell ref="BH28:BL28"/>
    <mergeCell ref="AE28:AF28"/>
    <mergeCell ref="AG28:AH28"/>
    <mergeCell ref="AI28:AJ28"/>
    <mergeCell ref="AK28:AL28"/>
    <mergeCell ref="AM28:AN28"/>
    <mergeCell ref="AO28:AP28"/>
    <mergeCell ref="S28:T28"/>
    <mergeCell ref="U28:V28"/>
    <mergeCell ref="W28:X28"/>
    <mergeCell ref="Y28:Z28"/>
    <mergeCell ref="AA28:AB28"/>
    <mergeCell ref="AC28:AD28"/>
    <mergeCell ref="AX27:BL27"/>
    <mergeCell ref="A28:B28"/>
    <mergeCell ref="C28:D28"/>
    <mergeCell ref="E28:F28"/>
    <mergeCell ref="G28:H28"/>
    <mergeCell ref="I28:J28"/>
    <mergeCell ref="K28:L28"/>
    <mergeCell ref="M28:N28"/>
    <mergeCell ref="O28:P28"/>
    <mergeCell ref="Q28:R28"/>
    <mergeCell ref="AK27:AL27"/>
    <mergeCell ref="AM27:AN27"/>
    <mergeCell ref="AO27:AP27"/>
    <mergeCell ref="AQ27:AR27"/>
    <mergeCell ref="AS27:AT27"/>
    <mergeCell ref="AU27:AV27"/>
    <mergeCell ref="Y27:Z27"/>
    <mergeCell ref="AA27:AB27"/>
    <mergeCell ref="AC27:AD27"/>
    <mergeCell ref="AE27:AF27"/>
    <mergeCell ref="AG27:AH27"/>
    <mergeCell ref="AI27:AJ27"/>
    <mergeCell ref="M27:N27"/>
    <mergeCell ref="O27:P27"/>
    <mergeCell ref="Q27:R27"/>
    <mergeCell ref="S27:T27"/>
    <mergeCell ref="U27:V27"/>
    <mergeCell ref="W27:X27"/>
    <mergeCell ref="AO26:AP26"/>
    <mergeCell ref="AQ26:AR26"/>
    <mergeCell ref="AS26:AT26"/>
    <mergeCell ref="AU26:AV26"/>
    <mergeCell ref="A27:B27"/>
    <mergeCell ref="C27:D27"/>
    <mergeCell ref="E27:F27"/>
    <mergeCell ref="G27:H27"/>
    <mergeCell ref="I27:J27"/>
    <mergeCell ref="K27:L27"/>
    <mergeCell ref="AC26:AD26"/>
    <mergeCell ref="AE26:AF26"/>
    <mergeCell ref="AG26:AH26"/>
    <mergeCell ref="AI26:AJ26"/>
    <mergeCell ref="AK26:AL26"/>
    <mergeCell ref="AM26:AN26"/>
    <mergeCell ref="Q26:R26"/>
    <mergeCell ref="S26:T26"/>
    <mergeCell ref="U26:V26"/>
    <mergeCell ref="W26:X26"/>
    <mergeCell ref="Y26:Z26"/>
    <mergeCell ref="AA26:AB26"/>
    <mergeCell ref="AX25:BC25"/>
    <mergeCell ref="BD25:BF25"/>
    <mergeCell ref="A26:B26"/>
    <mergeCell ref="C26:D26"/>
    <mergeCell ref="E26:F26"/>
    <mergeCell ref="G26:H26"/>
    <mergeCell ref="I26:J26"/>
    <mergeCell ref="K26:L26"/>
    <mergeCell ref="M26:N26"/>
    <mergeCell ref="O26:P26"/>
    <mergeCell ref="AK25:AL25"/>
    <mergeCell ref="AM25:AN25"/>
    <mergeCell ref="AO25:AP25"/>
    <mergeCell ref="AQ25:AR25"/>
    <mergeCell ref="AS25:AT25"/>
    <mergeCell ref="AU25:AV25"/>
    <mergeCell ref="Y25:Z25"/>
    <mergeCell ref="AA25:AB25"/>
    <mergeCell ref="AC25:AD25"/>
    <mergeCell ref="AE25:AF25"/>
    <mergeCell ref="AG25:AH25"/>
    <mergeCell ref="AI25:AJ25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AO24:AP24"/>
    <mergeCell ref="AQ24:AR24"/>
    <mergeCell ref="AS24:AT24"/>
    <mergeCell ref="AU24:AV24"/>
    <mergeCell ref="AX24:BC24"/>
    <mergeCell ref="BD24:BF24"/>
    <mergeCell ref="AC24:AD24"/>
    <mergeCell ref="AE24:AF24"/>
    <mergeCell ref="AG24:AH24"/>
    <mergeCell ref="AI24:AJ24"/>
    <mergeCell ref="AK24:AL24"/>
    <mergeCell ref="AM24:AN24"/>
    <mergeCell ref="Q24:R24"/>
    <mergeCell ref="S24:T24"/>
    <mergeCell ref="U24:V24"/>
    <mergeCell ref="W24:X24"/>
    <mergeCell ref="Y24:Z24"/>
    <mergeCell ref="AA24:AB24"/>
    <mergeCell ref="AX23:BC23"/>
    <mergeCell ref="BD23:BF23"/>
    <mergeCell ref="A24:B24"/>
    <mergeCell ref="C24:D24"/>
    <mergeCell ref="E24:F24"/>
    <mergeCell ref="G24:H24"/>
    <mergeCell ref="I24:J24"/>
    <mergeCell ref="K24:L24"/>
    <mergeCell ref="M24:N24"/>
    <mergeCell ref="O24:P24"/>
    <mergeCell ref="AK23:AL23"/>
    <mergeCell ref="AM23:AN23"/>
    <mergeCell ref="AO23:AP23"/>
    <mergeCell ref="AQ23:AR23"/>
    <mergeCell ref="AS23:AT23"/>
    <mergeCell ref="AU23:AV23"/>
    <mergeCell ref="Y23:Z23"/>
    <mergeCell ref="AA23:AB23"/>
    <mergeCell ref="AC23:AD23"/>
    <mergeCell ref="AE23:AF23"/>
    <mergeCell ref="AG23:AH23"/>
    <mergeCell ref="AI23:AJ23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AK22:AL22"/>
    <mergeCell ref="AM22:AN22"/>
    <mergeCell ref="AO22:AP22"/>
    <mergeCell ref="AQ22:AR22"/>
    <mergeCell ref="AS22:AT22"/>
    <mergeCell ref="AU22:AV22"/>
    <mergeCell ref="Y22:Z22"/>
    <mergeCell ref="AA22:AB22"/>
    <mergeCell ref="AC22:AD22"/>
    <mergeCell ref="AE22:AF22"/>
    <mergeCell ref="AG22:AH22"/>
    <mergeCell ref="AI22:AJ22"/>
    <mergeCell ref="M22:N22"/>
    <mergeCell ref="O22:P22"/>
    <mergeCell ref="Q22:R22"/>
    <mergeCell ref="S22:T22"/>
    <mergeCell ref="U22:V22"/>
    <mergeCell ref="W22:X22"/>
    <mergeCell ref="A22:B22"/>
    <mergeCell ref="C22:D22"/>
    <mergeCell ref="E22:F22"/>
    <mergeCell ref="G22:H22"/>
    <mergeCell ref="I22:J22"/>
    <mergeCell ref="K22:L22"/>
    <mergeCell ref="AM21:AN21"/>
    <mergeCell ref="AO21:AP21"/>
    <mergeCell ref="AQ21:AR21"/>
    <mergeCell ref="AS21:AT21"/>
    <mergeCell ref="AU21:AV21"/>
    <mergeCell ref="AX21:BF22"/>
    <mergeCell ref="AA21:AB21"/>
    <mergeCell ref="AC21:AD21"/>
    <mergeCell ref="AE21:AF21"/>
    <mergeCell ref="AG21:AH21"/>
    <mergeCell ref="AI21:AJ21"/>
    <mergeCell ref="AK21:AL21"/>
    <mergeCell ref="O21:P21"/>
    <mergeCell ref="Q21:R21"/>
    <mergeCell ref="S21:T21"/>
    <mergeCell ref="U21:V21"/>
    <mergeCell ref="W21:X21"/>
    <mergeCell ref="Y21:Z21"/>
    <mergeCell ref="AU20:AV20"/>
    <mergeCell ref="BI20:BJ20"/>
    <mergeCell ref="BK20:BL20"/>
    <mergeCell ref="A21:B21"/>
    <mergeCell ref="C21:D21"/>
    <mergeCell ref="E21:F21"/>
    <mergeCell ref="G21:H21"/>
    <mergeCell ref="I21:J21"/>
    <mergeCell ref="K21:L21"/>
    <mergeCell ref="M21:N21"/>
    <mergeCell ref="AI20:AJ20"/>
    <mergeCell ref="AK20:AL20"/>
    <mergeCell ref="AM20:AN20"/>
    <mergeCell ref="AO20:AP20"/>
    <mergeCell ref="AQ20:AR20"/>
    <mergeCell ref="AS20:AT20"/>
    <mergeCell ref="W20:X20"/>
    <mergeCell ref="Y20:Z20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AU19:AV19"/>
    <mergeCell ref="AX19:BC19"/>
    <mergeCell ref="BD19:BF19"/>
    <mergeCell ref="BI19:BJ19"/>
    <mergeCell ref="BK19:BL19"/>
    <mergeCell ref="A20:B20"/>
    <mergeCell ref="C20:D20"/>
    <mergeCell ref="E20:F20"/>
    <mergeCell ref="G20:H20"/>
    <mergeCell ref="I20:J20"/>
    <mergeCell ref="AI19:AJ19"/>
    <mergeCell ref="AK19:AL19"/>
    <mergeCell ref="AM19:AN19"/>
    <mergeCell ref="AO19:AP19"/>
    <mergeCell ref="AQ19:AR19"/>
    <mergeCell ref="AS19:AT19"/>
    <mergeCell ref="W19:X19"/>
    <mergeCell ref="Y19:Z19"/>
    <mergeCell ref="AA19:AB19"/>
    <mergeCell ref="AC19:AD19"/>
    <mergeCell ref="AE19:AF19"/>
    <mergeCell ref="AG19:AH19"/>
    <mergeCell ref="K19:L19"/>
    <mergeCell ref="M19:N19"/>
    <mergeCell ref="O19:P19"/>
    <mergeCell ref="Q19:R19"/>
    <mergeCell ref="S19:T19"/>
    <mergeCell ref="U19:V19"/>
    <mergeCell ref="AS18:AV18"/>
    <mergeCell ref="AX18:BC18"/>
    <mergeCell ref="BD18:BF18"/>
    <mergeCell ref="BI18:BJ18"/>
    <mergeCell ref="BK18:BL18"/>
    <mergeCell ref="A19:B19"/>
    <mergeCell ref="C19:D19"/>
    <mergeCell ref="E19:F19"/>
    <mergeCell ref="G19:H19"/>
    <mergeCell ref="I19:J19"/>
    <mergeCell ref="U18:X18"/>
    <mergeCell ref="Y18:AB18"/>
    <mergeCell ref="AC18:AF18"/>
    <mergeCell ref="AG18:AJ18"/>
    <mergeCell ref="AK18:AN18"/>
    <mergeCell ref="AO18:AR18"/>
    <mergeCell ref="BK16:BL16"/>
    <mergeCell ref="AX17:BC17"/>
    <mergeCell ref="BD17:BF17"/>
    <mergeCell ref="BI17:BJ17"/>
    <mergeCell ref="BK17:BL17"/>
    <mergeCell ref="A18:D18"/>
    <mergeCell ref="E18:H18"/>
    <mergeCell ref="I18:L18"/>
    <mergeCell ref="M18:P18"/>
    <mergeCell ref="Q18:T18"/>
    <mergeCell ref="M15:X15"/>
    <mergeCell ref="Z15:AK15"/>
    <mergeCell ref="AL15:AV15"/>
    <mergeCell ref="AX15:BF16"/>
    <mergeCell ref="BI15:BJ15"/>
    <mergeCell ref="BK15:BL15"/>
    <mergeCell ref="M16:T16"/>
    <mergeCell ref="U16:V16"/>
    <mergeCell ref="W16:X16"/>
    <mergeCell ref="BI16:BJ16"/>
    <mergeCell ref="AR13:AV13"/>
    <mergeCell ref="AX13:BG13"/>
    <mergeCell ref="BI13:BJ13"/>
    <mergeCell ref="BK13:BL13"/>
    <mergeCell ref="B14:D14"/>
    <mergeCell ref="E14:G14"/>
    <mergeCell ref="H14:J14"/>
    <mergeCell ref="BI14:BJ14"/>
    <mergeCell ref="BK14:BL14"/>
    <mergeCell ref="T13:X13"/>
    <mergeCell ref="Y13:AA13"/>
    <mergeCell ref="AB13:AF13"/>
    <mergeCell ref="AG13:AI13"/>
    <mergeCell ref="AJ13:AN13"/>
    <mergeCell ref="AO13:AQ13"/>
    <mergeCell ref="B13:D13"/>
    <mergeCell ref="E13:G13"/>
    <mergeCell ref="H13:J13"/>
    <mergeCell ref="K13:M13"/>
    <mergeCell ref="N13:P13"/>
    <mergeCell ref="Q13:S13"/>
    <mergeCell ref="A12:P12"/>
    <mergeCell ref="Q12:AF12"/>
    <mergeCell ref="AG12:AV12"/>
    <mergeCell ref="AX12:BG12"/>
    <mergeCell ref="BI12:BJ12"/>
    <mergeCell ref="BK12:BL12"/>
    <mergeCell ref="CC10:CD10"/>
    <mergeCell ref="CE10:CF10"/>
    <mergeCell ref="CG10:CH10"/>
    <mergeCell ref="A11:AV11"/>
    <mergeCell ref="BI11:BJ11"/>
    <mergeCell ref="BK11:BL11"/>
    <mergeCell ref="BQ10:BR10"/>
    <mergeCell ref="BS10:BT10"/>
    <mergeCell ref="BU10:BV10"/>
    <mergeCell ref="BW10:BX10"/>
    <mergeCell ref="BY10:BZ10"/>
    <mergeCell ref="CA10:CB10"/>
    <mergeCell ref="AY10:BD10"/>
    <mergeCell ref="BE10:BF10"/>
    <mergeCell ref="BI10:BJ10"/>
    <mergeCell ref="BK10:BL10"/>
    <mergeCell ref="BM10:BN10"/>
    <mergeCell ref="BO10:BP10"/>
    <mergeCell ref="BW9:BX9"/>
    <mergeCell ref="BY9:BZ9"/>
    <mergeCell ref="CA9:CB9"/>
    <mergeCell ref="CC9:CD9"/>
    <mergeCell ref="CE9:CF9"/>
    <mergeCell ref="CG9:CH9"/>
    <mergeCell ref="BI9:BL9"/>
    <mergeCell ref="BM9:BN9"/>
    <mergeCell ref="BO9:BP9"/>
    <mergeCell ref="BQ9:BR9"/>
    <mergeCell ref="BS9:BT9"/>
    <mergeCell ref="BU9:BV9"/>
    <mergeCell ref="AY8:BF8"/>
    <mergeCell ref="A9:E9"/>
    <mergeCell ref="F9:P9"/>
    <mergeCell ref="AG9:AK9"/>
    <mergeCell ref="AL9:AV9"/>
    <mergeCell ref="AY9:BD9"/>
    <mergeCell ref="BE9:BF9"/>
    <mergeCell ref="AW1:CL1"/>
    <mergeCell ref="Z5:AV5"/>
    <mergeCell ref="A7:E7"/>
    <mergeCell ref="F7:P7"/>
    <mergeCell ref="AG7:AK7"/>
    <mergeCell ref="AL7:AV7"/>
  </mergeCells>
  <conditionalFormatting sqref="AB13:AF13 H13:J14 B13:D14 F9:P9 F7:P7 AL7:AV7 AL9:AV9 E42:K42 AI42:AV42 BE9:BF10 AR33:AS33 AU33:AV33 AP34:AS34 AP38:AV38">
    <cfRule type="containsBlanks" dxfId="23" priority="9">
      <formula>LEN(TRIM(B7))=0</formula>
    </cfRule>
  </conditionalFormatting>
  <conditionalFormatting sqref="BD17:BF19 BD23:BF25 H13:H14 N13 T13 AJ13 AR13">
    <cfRule type="containsText" dxfId="22" priority="8" operator="containsText" text="CALC.">
      <formula>NOT(ISERROR(SEARCH("CALC.",H13)))</formula>
    </cfRule>
  </conditionalFormatting>
  <conditionalFormatting sqref="AX13:BG13">
    <cfRule type="notContainsBlanks" dxfId="21" priority="7">
      <formula>LEN(TRIM(AX13))&gt;0</formula>
    </cfRule>
  </conditionalFormatting>
  <conditionalFormatting sqref="U16:W16">
    <cfRule type="containsBlanks" dxfId="20" priority="5">
      <formula>LEN(TRIM(U16))=0</formula>
    </cfRule>
  </conditionalFormatting>
  <conditionalFormatting sqref="M16">
    <cfRule type="containsBlanks" dxfId="19" priority="6">
      <formula>LEN(TRIM(M16))=0</formula>
    </cfRule>
  </conditionalFormatting>
  <conditionalFormatting sqref="U16:X16">
    <cfRule type="expression" dxfId="18" priority="4">
      <formula>$M$16="FIXED SPEED"</formula>
    </cfRule>
  </conditionalFormatting>
  <conditionalFormatting sqref="E20:AR29">
    <cfRule type="notContainsBlanks" dxfId="17" priority="2">
      <formula>LEN(TRIM(E20))&gt;0</formula>
    </cfRule>
  </conditionalFormatting>
  <conditionalFormatting sqref="E20:F29 I20:J29 M20:N29 Q20:R29 U20:V29 Y20:Z29 AC20:AD29 AG20:AH29 AK20:AL29 AO20:AP29 AS20:AT29">
    <cfRule type="expression" dxfId="16" priority="3">
      <formula>AND(($C20&lt;&gt;""),(E$18&lt;&gt;""))</formula>
    </cfRule>
  </conditionalFormatting>
  <conditionalFormatting sqref="AS20:AV29">
    <cfRule type="notContainsBlanks" dxfId="15" priority="1">
      <formula>LEN(TRIM(AS20))&gt;0</formula>
    </cfRule>
  </conditionalFormatting>
  <dataValidations count="8">
    <dataValidation type="list" allowBlank="1" showInputMessage="1" showErrorMessage="1" sqref="M16" xr:uid="{79EAA696-0DEE-49CF-8BDE-5C09BFBE6201}">
      <formula1>"VFD SETTING, ECM SETTING, FIXED SPEED"</formula1>
    </dataValidation>
    <dataValidation type="list" allowBlank="1" showInputMessage="1" showErrorMessage="1" sqref="W16:X16" xr:uid="{09A62D13-6585-4800-B41F-644B6C7048E9}">
      <formula1>"Hz, %"</formula1>
    </dataValidation>
    <dataValidation type="whole" allowBlank="1" showInputMessage="1" showErrorMessage="1" error="This Remarks section is limited to 7." sqref="A33:A41" xr:uid="{14F43593-0D50-4D7D-ADAA-BBBB3A4CCE4C}">
      <formula1>1</formula1>
      <formula2>7</formula2>
    </dataValidation>
    <dataValidation type="decimal" operator="lessThanOrEqual" allowBlank="1" showInputMessage="1" showErrorMessage="1" errorTitle="Size Limit" error="Duct size exceeds sheet limit of 66&quot;. Contact Robert!" sqref="B13:D13" xr:uid="{9EF0A9B2-AB47-465F-ACBA-2A6425EB2660}">
      <formula1>66</formula1>
    </dataValidation>
    <dataValidation allowBlank="1" showInputMessage="1" sqref="AL15:AV15" xr:uid="{FDC8DC4B-A09D-4DED-A466-6C0870632A09}"/>
    <dataValidation type="list" allowBlank="1" showInputMessage="1" sqref="AP38:AV38" xr:uid="{413EC0FC-15A8-42E3-85F3-6D1A765B364D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46A16840-86E8-4F08-BA31-37FF16CFF09A}">
      <formula1>120</formula1>
    </dataValidation>
    <dataValidation type="decimal" operator="lessThanOrEqual" allowBlank="1" showInputMessage="1" showErrorMessage="1" errorTitle="Size Limit" error="Duct size exceeds sheet limit of 60&quot;. Contact Robert!" sqref="B14:D14" xr:uid="{4B454B62-7936-42C5-A6D9-7677A07CE2D5}">
      <formula1>60</formula1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8F94-9E2C-4EF9-894C-722B17234F37}">
  <sheetPr codeName="Sheet26">
    <pageSetUpPr fitToPage="1"/>
  </sheetPr>
  <dimension ref="A1:DG55"/>
  <sheetViews>
    <sheetView zoomScaleNormal="100" workbookViewId="0">
      <selection activeCell="X27" sqref="X27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4" ht="12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489" t="s">
        <v>0</v>
      </c>
      <c r="AX1" s="489"/>
      <c r="AY1" s="489"/>
      <c r="AZ1" s="489"/>
      <c r="BA1" s="489"/>
      <c r="BB1" s="489"/>
      <c r="BC1" s="489"/>
      <c r="BD1" s="489"/>
      <c r="BE1" s="489"/>
      <c r="BF1" s="489"/>
      <c r="BG1" s="489"/>
      <c r="BH1" s="489"/>
      <c r="BI1" s="489"/>
      <c r="BJ1" s="489"/>
      <c r="BK1" s="489"/>
      <c r="BL1" s="489"/>
      <c r="BM1" s="489"/>
      <c r="BN1" s="489"/>
      <c r="BO1" s="489"/>
      <c r="BP1" s="489"/>
      <c r="BQ1" s="489"/>
      <c r="BR1" s="489"/>
      <c r="BS1" s="489"/>
      <c r="BT1" s="489"/>
      <c r="BU1" s="489"/>
      <c r="BV1" s="489"/>
      <c r="BW1" s="489"/>
      <c r="BX1" s="489"/>
      <c r="BY1" s="489"/>
      <c r="BZ1" s="489"/>
      <c r="CA1" s="489"/>
      <c r="CB1" s="489"/>
      <c r="CC1" s="489"/>
      <c r="CD1" s="489"/>
      <c r="CE1" s="489"/>
      <c r="CF1" s="489"/>
    </row>
    <row r="2" spans="1:84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253"/>
      <c r="AX2" s="253"/>
      <c r="AY2" s="253"/>
      <c r="AZ2" s="253"/>
      <c r="BA2" s="253"/>
      <c r="BB2" s="253"/>
      <c r="BC2" s="253"/>
      <c r="BD2" s="253"/>
      <c r="BE2" s="253"/>
      <c r="BF2" s="253"/>
      <c r="BG2" s="253"/>
      <c r="BH2" s="253"/>
      <c r="BI2" s="253"/>
      <c r="BJ2" s="253"/>
      <c r="BK2" s="253"/>
      <c r="BL2" s="253"/>
      <c r="BM2" s="253"/>
      <c r="BN2" s="253"/>
      <c r="BO2" s="253"/>
      <c r="BP2" s="253"/>
      <c r="BQ2" s="253"/>
      <c r="BR2" s="253"/>
      <c r="BS2" s="253"/>
      <c r="BT2" s="253"/>
      <c r="BU2" s="253"/>
      <c r="BV2" s="253"/>
      <c r="BW2" s="253"/>
      <c r="BX2" s="253"/>
      <c r="BY2" s="253"/>
      <c r="BZ2" s="253"/>
      <c r="CA2" s="253"/>
      <c r="CB2" s="253"/>
      <c r="CC2" s="253"/>
      <c r="CD2" s="253"/>
      <c r="CE2" s="253"/>
      <c r="CF2" s="253"/>
    </row>
    <row r="3" spans="1:84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253"/>
      <c r="AX3" s="253"/>
      <c r="AY3" s="253"/>
      <c r="AZ3" s="253"/>
      <c r="BA3" s="253"/>
      <c r="BB3" s="253"/>
      <c r="BC3" s="253"/>
      <c r="BD3" s="253"/>
      <c r="BE3" s="253"/>
      <c r="BF3" s="253"/>
      <c r="BG3" s="253"/>
      <c r="BH3" s="253"/>
      <c r="BI3" s="253"/>
      <c r="BJ3" s="253"/>
      <c r="BK3" s="253"/>
      <c r="BL3" s="253"/>
      <c r="BM3" s="253"/>
      <c r="BN3" s="253"/>
      <c r="BO3" s="253"/>
      <c r="BP3" s="253"/>
      <c r="BQ3" s="253"/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3"/>
    </row>
    <row r="4" spans="1:84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253"/>
      <c r="AX4" s="253"/>
      <c r="AY4" s="253"/>
      <c r="AZ4" s="253"/>
      <c r="BA4" s="253"/>
      <c r="BB4" s="253"/>
      <c r="BC4" s="253"/>
      <c r="BD4" s="253"/>
      <c r="BE4" s="253"/>
      <c r="BF4" s="253"/>
      <c r="BG4" s="253"/>
      <c r="BH4" s="253"/>
      <c r="BI4" s="253"/>
      <c r="BJ4" s="253"/>
      <c r="BK4" s="253"/>
      <c r="BL4" s="253"/>
      <c r="BM4" s="253"/>
      <c r="BN4" s="253"/>
      <c r="BO4" s="253"/>
      <c r="BP4" s="253"/>
      <c r="BQ4" s="253"/>
      <c r="BR4" s="253"/>
      <c r="BS4" s="253"/>
      <c r="BT4" s="253"/>
      <c r="BU4" s="253"/>
      <c r="BV4" s="253"/>
      <c r="BW4" s="253"/>
      <c r="BX4" s="253"/>
      <c r="BY4" s="253"/>
      <c r="BZ4" s="253"/>
      <c r="CA4" s="253"/>
      <c r="CB4" s="253"/>
      <c r="CC4" s="253"/>
      <c r="CD4" s="253"/>
      <c r="CE4" s="253"/>
      <c r="CF4" s="253"/>
    </row>
    <row r="5" spans="1:84" ht="12.6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490" t="s">
        <v>145</v>
      </c>
      <c r="AA5" s="490"/>
      <c r="AB5" s="490"/>
      <c r="AC5" s="490"/>
      <c r="AD5" s="490"/>
      <c r="AE5" s="490"/>
      <c r="AF5" s="490"/>
      <c r="AG5" s="490"/>
      <c r="AH5" s="490"/>
      <c r="AI5" s="490"/>
      <c r="AJ5" s="490"/>
      <c r="AK5" s="490"/>
      <c r="AL5" s="490"/>
      <c r="AM5" s="490"/>
      <c r="AN5" s="490"/>
      <c r="AO5" s="490"/>
      <c r="AP5" s="490"/>
      <c r="AQ5" s="490"/>
      <c r="AR5" s="490"/>
      <c r="AS5" s="490"/>
      <c r="AT5" s="490"/>
      <c r="AU5" s="490"/>
      <c r="AV5" s="490"/>
      <c r="AW5" s="253"/>
      <c r="AX5" s="253"/>
      <c r="AY5" s="253"/>
      <c r="AZ5" s="253"/>
      <c r="BA5" s="253"/>
      <c r="BB5" s="253"/>
      <c r="BC5" s="253"/>
      <c r="BD5" s="253"/>
      <c r="BE5" s="253"/>
      <c r="BF5" s="253"/>
      <c r="BG5" s="253"/>
      <c r="BH5" s="253"/>
      <c r="BI5" s="253"/>
      <c r="BJ5" s="253"/>
      <c r="BK5" s="253"/>
      <c r="BL5" s="253"/>
      <c r="BM5" s="253"/>
      <c r="BN5" s="253"/>
      <c r="BO5" s="253"/>
      <c r="BP5" s="253"/>
      <c r="BQ5" s="253"/>
      <c r="BR5" s="253"/>
      <c r="BS5" s="253"/>
      <c r="BT5" s="253"/>
      <c r="BU5" s="253"/>
      <c r="BV5" s="253"/>
      <c r="BW5" s="253"/>
      <c r="BX5" s="253"/>
      <c r="BY5" s="253"/>
      <c r="BZ5" s="253"/>
      <c r="CA5" s="253"/>
      <c r="CB5" s="253"/>
      <c r="CC5" s="253"/>
      <c r="CD5" s="253"/>
      <c r="CE5" s="253"/>
      <c r="CF5" s="253"/>
    </row>
    <row r="6" spans="1:84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  <c r="BX6" s="253"/>
      <c r="BY6" s="253"/>
      <c r="BZ6" s="253"/>
      <c r="CA6" s="253"/>
      <c r="CB6" s="253"/>
      <c r="CC6" s="253"/>
      <c r="CD6" s="253"/>
      <c r="CE6" s="253"/>
      <c r="CF6" s="253"/>
    </row>
    <row r="7" spans="1:84" ht="12" customHeight="1" thickBot="1" x14ac:dyDescent="0.3">
      <c r="A7" s="7" t="s">
        <v>2</v>
      </c>
      <c r="B7" s="7"/>
      <c r="C7" s="7"/>
      <c r="D7" s="7"/>
      <c r="E7" s="7"/>
      <c r="F7" s="415" t="s">
        <v>104</v>
      </c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253"/>
      <c r="AX7" s="253"/>
      <c r="AY7" s="253"/>
      <c r="AZ7" s="253"/>
      <c r="BA7" s="253"/>
      <c r="BB7" s="253"/>
      <c r="BC7" s="253"/>
      <c r="BD7" s="253"/>
      <c r="BE7" s="253"/>
      <c r="BF7" s="253"/>
      <c r="BG7" s="253"/>
      <c r="BH7" s="253"/>
      <c r="BI7" s="253"/>
      <c r="BJ7" s="253"/>
      <c r="BK7" s="253"/>
      <c r="BL7" s="253"/>
      <c r="BM7" s="253"/>
      <c r="BN7" s="253"/>
      <c r="BO7" s="253"/>
      <c r="BP7" s="253"/>
      <c r="BQ7" s="253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253"/>
      <c r="CC7" s="253"/>
      <c r="CD7" s="253"/>
      <c r="CE7" s="253"/>
      <c r="CF7" s="253"/>
    </row>
    <row r="8" spans="1:84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253"/>
      <c r="AX8" s="287"/>
      <c r="AY8" s="288" t="s">
        <v>70</v>
      </c>
      <c r="AZ8" s="289"/>
      <c r="BA8" s="289"/>
      <c r="BB8" s="289"/>
      <c r="BC8" s="289"/>
      <c r="BD8" s="289"/>
      <c r="BE8" s="289"/>
      <c r="BF8" s="290"/>
      <c r="BG8" s="291"/>
      <c r="BH8" s="253"/>
      <c r="BI8" s="253"/>
      <c r="BJ8" s="253"/>
      <c r="BK8" s="253"/>
      <c r="BL8" s="253"/>
      <c r="BM8" s="253"/>
      <c r="BN8" s="253"/>
      <c r="BO8" s="253"/>
      <c r="BP8" s="253"/>
      <c r="BQ8" s="253"/>
      <c r="BR8" s="253"/>
      <c r="BS8" s="253"/>
      <c r="BT8" s="253"/>
      <c r="BU8" s="253"/>
      <c r="BV8" s="253"/>
      <c r="BW8" s="253"/>
      <c r="BX8" s="253"/>
      <c r="BY8" s="253"/>
      <c r="BZ8" s="253"/>
      <c r="CA8" s="253"/>
      <c r="CB8" s="253"/>
      <c r="CC8" s="253"/>
      <c r="CD8" s="253"/>
      <c r="CE8" s="253"/>
      <c r="CF8" s="253"/>
    </row>
    <row r="9" spans="1:84" ht="12" customHeight="1" thickTop="1" x14ac:dyDescent="0.25">
      <c r="A9" s="7" t="s">
        <v>4</v>
      </c>
      <c r="B9" s="7"/>
      <c r="C9" s="7"/>
      <c r="D9" s="7"/>
      <c r="E9" s="7"/>
      <c r="F9" s="9" t="s">
        <v>105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253"/>
      <c r="AX9" s="292"/>
      <c r="AY9" s="293" t="s">
        <v>71</v>
      </c>
      <c r="AZ9" s="293"/>
      <c r="BA9" s="293"/>
      <c r="BB9" s="293"/>
      <c r="BC9" s="293"/>
      <c r="BD9" s="293"/>
      <c r="BE9" s="294"/>
      <c r="BF9" s="295"/>
      <c r="BG9" s="296"/>
      <c r="BH9" s="253"/>
      <c r="BI9" s="253"/>
      <c r="BJ9" s="253"/>
      <c r="BK9" s="253"/>
      <c r="BL9" s="253"/>
      <c r="BM9" s="253"/>
      <c r="BN9" s="253"/>
      <c r="BO9" s="253"/>
      <c r="BP9" s="253"/>
      <c r="BQ9" s="253"/>
      <c r="BR9" s="253"/>
      <c r="BS9" s="253"/>
      <c r="BT9" s="253"/>
      <c r="BU9" s="253"/>
      <c r="BV9" s="253"/>
      <c r="BW9" s="253"/>
      <c r="BX9" s="253"/>
      <c r="BY9" s="253"/>
      <c r="BZ9" s="253"/>
      <c r="CA9" s="253"/>
      <c r="CB9" s="253"/>
      <c r="CC9" s="253"/>
      <c r="CD9" s="253"/>
      <c r="CE9" s="253"/>
      <c r="CF9" s="253"/>
    </row>
    <row r="10" spans="1:84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253"/>
      <c r="AX10" s="292"/>
      <c r="AY10" s="297" t="s">
        <v>73</v>
      </c>
      <c r="AZ10" s="297"/>
      <c r="BA10" s="297"/>
      <c r="BB10" s="297"/>
      <c r="BC10" s="297"/>
      <c r="BD10" s="297"/>
      <c r="BE10" s="298"/>
      <c r="BF10" s="299"/>
      <c r="BG10" s="300"/>
      <c r="BH10" s="253"/>
      <c r="BI10" s="253"/>
      <c r="BJ10" s="253"/>
      <c r="BK10" s="253"/>
      <c r="BL10" s="253"/>
      <c r="BM10" s="253"/>
      <c r="BN10" s="253"/>
      <c r="BO10" s="253"/>
      <c r="BP10" s="253"/>
      <c r="BQ10" s="253"/>
      <c r="BR10" s="253"/>
      <c r="BS10" s="253"/>
      <c r="BT10" s="253"/>
      <c r="BU10" s="253"/>
      <c r="BV10" s="253"/>
      <c r="BW10" s="253"/>
      <c r="BX10" s="253"/>
      <c r="BY10" s="253"/>
      <c r="BZ10" s="253"/>
      <c r="CA10" s="253"/>
      <c r="CB10" s="253"/>
      <c r="CC10" s="253"/>
      <c r="CD10" s="253"/>
      <c r="CE10" s="253"/>
      <c r="CF10" s="253"/>
    </row>
    <row r="11" spans="1:84" ht="12" customHeight="1" thickBot="1" x14ac:dyDescent="0.3">
      <c r="A11" s="10" t="s">
        <v>111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253"/>
      <c r="AX11" s="301"/>
      <c r="AY11" s="302"/>
      <c r="AZ11" s="302"/>
      <c r="BA11" s="302"/>
      <c r="BB11" s="302"/>
      <c r="BC11" s="302"/>
      <c r="BD11" s="302"/>
      <c r="BE11" s="302"/>
      <c r="BF11" s="302"/>
      <c r="BG11" s="303"/>
      <c r="BH11" s="253"/>
      <c r="BI11" s="253"/>
      <c r="BJ11" s="253"/>
      <c r="BK11" s="253"/>
      <c r="BL11" s="253"/>
      <c r="BM11" s="253"/>
      <c r="BN11" s="253"/>
      <c r="BO11" s="253"/>
      <c r="BP11" s="253"/>
      <c r="BQ11" s="253"/>
      <c r="BR11" s="253"/>
      <c r="BS11" s="253"/>
      <c r="BT11" s="253"/>
      <c r="BU11" s="253"/>
      <c r="BV11" s="253"/>
      <c r="BW11" s="253"/>
      <c r="BX11" s="253"/>
      <c r="BY11" s="253"/>
      <c r="BZ11" s="253"/>
      <c r="CA11" s="253"/>
      <c r="CB11" s="253"/>
      <c r="CC11" s="253"/>
      <c r="CD11" s="253"/>
      <c r="CE11" s="253"/>
      <c r="CF11" s="253"/>
    </row>
    <row r="12" spans="1:84" ht="12.6" customHeight="1" thickTop="1" thickBot="1" x14ac:dyDescent="0.3">
      <c r="A12" s="304" t="s">
        <v>112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 t="s">
        <v>113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114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253"/>
      <c r="AX12" s="305" t="s">
        <v>83</v>
      </c>
      <c r="AY12" s="306"/>
      <c r="AZ12" s="306"/>
      <c r="BA12" s="306"/>
      <c r="BB12" s="306"/>
      <c r="BC12" s="306"/>
      <c r="BD12" s="306"/>
      <c r="BE12" s="306"/>
      <c r="BF12" s="306"/>
      <c r="BG12" s="307"/>
      <c r="BH12" s="253"/>
      <c r="BI12" s="253"/>
      <c r="BJ12" s="253"/>
      <c r="BK12" s="253"/>
      <c r="BL12" s="253"/>
      <c r="BM12" s="253"/>
      <c r="BN12" s="253"/>
      <c r="BO12" s="253"/>
      <c r="BP12" s="253"/>
      <c r="BQ12" s="253"/>
      <c r="BR12" s="253"/>
      <c r="BS12" s="253"/>
      <c r="BT12" s="253"/>
      <c r="BU12" s="253"/>
      <c r="BV12" s="253"/>
      <c r="BW12" s="253"/>
      <c r="BX12" s="253"/>
      <c r="BY12" s="253"/>
      <c r="BZ12" s="253"/>
      <c r="CA12" s="253"/>
      <c r="CB12" s="253"/>
      <c r="CC12" s="253"/>
      <c r="CD12" s="253"/>
      <c r="CE12" s="253"/>
      <c r="CF12" s="253"/>
    </row>
    <row r="13" spans="1:84" ht="12" customHeight="1" thickTop="1" thickBot="1" x14ac:dyDescent="0.3">
      <c r="A13" s="491" t="s">
        <v>115</v>
      </c>
      <c r="B13" s="492"/>
      <c r="C13" s="309"/>
      <c r="D13" s="309"/>
      <c r="E13" s="493" t="s">
        <v>159</v>
      </c>
      <c r="F13" s="493"/>
      <c r="G13" s="493"/>
      <c r="H13" s="494"/>
      <c r="I13" s="311" t="s">
        <v>118</v>
      </c>
      <c r="J13" s="54"/>
      <c r="K13" s="54"/>
      <c r="L13" s="167">
        <f>IFERROR(C13*C13*3.14/144/4,"")</f>
        <v>0</v>
      </c>
      <c r="M13" s="167"/>
      <c r="N13" s="167"/>
      <c r="O13" s="167"/>
      <c r="P13" s="168"/>
      <c r="Q13" s="311" t="s">
        <v>119</v>
      </c>
      <c r="R13" s="54"/>
      <c r="S13" s="54"/>
      <c r="T13" s="110" t="str">
        <f>IFERROR(AB13/L13,"")</f>
        <v/>
      </c>
      <c r="U13" s="110"/>
      <c r="V13" s="110"/>
      <c r="W13" s="110"/>
      <c r="X13" s="312"/>
      <c r="Y13" s="311" t="s">
        <v>65</v>
      </c>
      <c r="Z13" s="54"/>
      <c r="AA13" s="54"/>
      <c r="AB13" s="313">
        <v>150</v>
      </c>
      <c r="AC13" s="313"/>
      <c r="AD13" s="313"/>
      <c r="AE13" s="313"/>
      <c r="AF13" s="314"/>
      <c r="AG13" s="311" t="s">
        <v>119</v>
      </c>
      <c r="AH13" s="54"/>
      <c r="AI13" s="54"/>
      <c r="AJ13" s="110" t="str">
        <f>AP37</f>
        <v/>
      </c>
      <c r="AK13" s="110"/>
      <c r="AL13" s="110"/>
      <c r="AM13" s="110"/>
      <c r="AN13" s="312"/>
      <c r="AO13" s="311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253"/>
      <c r="AX13" s="315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16"/>
      <c r="AZ13" s="316"/>
      <c r="BA13" s="316"/>
      <c r="BB13" s="316"/>
      <c r="BC13" s="316"/>
      <c r="BD13" s="316"/>
      <c r="BE13" s="316"/>
      <c r="BF13" s="316"/>
      <c r="BG13" s="317"/>
      <c r="BH13" s="253"/>
      <c r="BI13" s="253"/>
      <c r="BJ13" s="253"/>
      <c r="BK13" s="253"/>
      <c r="BL13" s="253"/>
      <c r="BM13" s="253"/>
      <c r="BN13" s="253"/>
      <c r="BO13" s="253"/>
      <c r="BP13" s="253"/>
      <c r="BQ13" s="253"/>
      <c r="BR13" s="253"/>
      <c r="BS13" s="253"/>
      <c r="BT13" s="253"/>
      <c r="BU13" s="253"/>
      <c r="BV13" s="253"/>
      <c r="BW13" s="253"/>
      <c r="BX13" s="253"/>
      <c r="BY13" s="253"/>
      <c r="BZ13" s="253"/>
      <c r="CA13" s="253"/>
      <c r="CB13" s="253"/>
      <c r="CC13" s="253"/>
      <c r="CD13" s="253"/>
      <c r="CE13" s="253"/>
      <c r="CF13" s="253"/>
    </row>
    <row r="14" spans="1:84" ht="12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253"/>
      <c r="AX14" s="253"/>
      <c r="AY14" s="253"/>
      <c r="AZ14" s="253"/>
      <c r="BA14" s="253"/>
      <c r="BB14" s="253"/>
      <c r="BC14" s="253"/>
      <c r="BD14" s="253"/>
      <c r="BE14" s="253"/>
      <c r="BF14" s="253"/>
      <c r="BG14" s="253"/>
      <c r="BH14" s="253"/>
      <c r="BI14" s="253"/>
      <c r="BJ14" s="253"/>
      <c r="BK14" s="253"/>
      <c r="BL14" s="253"/>
      <c r="BM14" s="253"/>
      <c r="BN14" s="253"/>
      <c r="BO14" s="253"/>
      <c r="BP14" s="253"/>
      <c r="BQ14" s="253"/>
      <c r="BR14" s="253"/>
      <c r="BS14" s="253"/>
      <c r="BT14" s="253"/>
      <c r="BU14" s="253"/>
      <c r="BV14" s="253"/>
      <c r="BW14" s="253"/>
      <c r="BX14" s="253"/>
      <c r="BY14" s="253"/>
      <c r="BZ14" s="253"/>
      <c r="CA14" s="253"/>
      <c r="CB14" s="253"/>
      <c r="CC14" s="253"/>
      <c r="CD14" s="253"/>
      <c r="CE14" s="253"/>
      <c r="CF14" s="253"/>
    </row>
    <row r="15" spans="1:84" s="319" customFormat="1" ht="12" customHeight="1" thickBot="1" x14ac:dyDescent="0.3">
      <c r="A15" s="495" t="s">
        <v>124</v>
      </c>
      <c r="B15" s="496"/>
      <c r="C15" s="496"/>
      <c r="D15" s="496"/>
      <c r="E15" s="496"/>
      <c r="F15" s="496"/>
      <c r="G15" s="496"/>
      <c r="H15" s="496"/>
      <c r="I15" s="496"/>
      <c r="J15" s="496"/>
      <c r="K15" s="496"/>
      <c r="L15" s="496"/>
      <c r="M15" s="496"/>
      <c r="N15" s="496"/>
      <c r="O15" s="496"/>
      <c r="P15" s="496"/>
      <c r="Q15" s="496"/>
      <c r="R15" s="497"/>
      <c r="S15" s="1"/>
      <c r="T15" s="124" t="s">
        <v>120</v>
      </c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6"/>
      <c r="AF15" s="1"/>
      <c r="AG15" s="10" t="s">
        <v>121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  <c r="AW15" s="5"/>
      <c r="AX15" s="96" t="s">
        <v>100</v>
      </c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8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</row>
    <row r="16" spans="1:84" ht="12.6" customHeight="1" thickTop="1" thickBot="1" x14ac:dyDescent="0.3">
      <c r="A16" s="336" t="s">
        <v>134</v>
      </c>
      <c r="B16" s="337"/>
      <c r="C16" s="337"/>
      <c r="D16" s="337"/>
      <c r="E16" s="337"/>
      <c r="F16" s="337"/>
      <c r="G16" s="339" t="s">
        <v>160</v>
      </c>
      <c r="H16" s="339"/>
      <c r="I16" s="339"/>
      <c r="J16" s="339"/>
      <c r="K16" s="339"/>
      <c r="L16" s="498"/>
      <c r="M16" s="340" t="s">
        <v>161</v>
      </c>
      <c r="N16" s="339"/>
      <c r="O16" s="339"/>
      <c r="P16" s="339"/>
      <c r="Q16" s="339"/>
      <c r="R16" s="341"/>
      <c r="S16" s="1"/>
      <c r="T16" s="320"/>
      <c r="U16" s="321"/>
      <c r="V16" s="321"/>
      <c r="W16" s="321"/>
      <c r="X16" s="321"/>
      <c r="Y16" s="321"/>
      <c r="Z16" s="321"/>
      <c r="AA16" s="321"/>
      <c r="AB16" s="322"/>
      <c r="AC16" s="323"/>
      <c r="AD16" s="324"/>
      <c r="AE16" s="325"/>
      <c r="AF16" s="1"/>
      <c r="AG16" s="326" t="s">
        <v>122</v>
      </c>
      <c r="AH16" s="327"/>
      <c r="AI16" s="327"/>
      <c r="AJ16" s="327"/>
      <c r="AK16" s="327"/>
      <c r="AL16" s="328" t="s">
        <v>149</v>
      </c>
      <c r="AM16" s="328"/>
      <c r="AN16" s="328"/>
      <c r="AO16" s="328"/>
      <c r="AP16" s="328"/>
      <c r="AQ16" s="328"/>
      <c r="AR16" s="328"/>
      <c r="AS16" s="328"/>
      <c r="AT16" s="328"/>
      <c r="AU16" s="328"/>
      <c r="AV16" s="329"/>
      <c r="AW16" s="253"/>
      <c r="AX16" s="220"/>
      <c r="AY16" s="256"/>
      <c r="AZ16" s="256"/>
      <c r="BA16" s="256"/>
      <c r="BB16" s="221"/>
      <c r="BC16" s="257"/>
      <c r="BD16" s="256"/>
      <c r="BE16" s="256"/>
      <c r="BF16" s="256"/>
      <c r="BG16" s="221"/>
      <c r="BH16" s="257"/>
      <c r="BI16" s="256"/>
      <c r="BJ16" s="256"/>
      <c r="BK16" s="256"/>
      <c r="BL16" s="258"/>
      <c r="BM16" s="253"/>
      <c r="BN16" s="253"/>
      <c r="BO16" s="253"/>
      <c r="BP16" s="253"/>
      <c r="BQ16" s="253"/>
      <c r="BR16" s="253"/>
      <c r="BS16" s="253"/>
      <c r="BT16" s="253"/>
      <c r="BU16" s="253"/>
      <c r="BV16" s="253"/>
      <c r="BW16" s="253"/>
      <c r="BX16" s="253"/>
      <c r="BY16" s="253"/>
      <c r="BZ16" s="253"/>
      <c r="CA16" s="253"/>
      <c r="CB16" s="253"/>
      <c r="CC16" s="253"/>
      <c r="CD16" s="253"/>
      <c r="CE16" s="253"/>
      <c r="CF16" s="253"/>
    </row>
    <row r="17" spans="1:84" ht="12" customHeight="1" thickBot="1" x14ac:dyDescent="0.3">
      <c r="A17" s="346" t="s">
        <v>80</v>
      </c>
      <c r="B17" s="60"/>
      <c r="C17" s="60"/>
      <c r="D17" s="60" t="s">
        <v>127</v>
      </c>
      <c r="E17" s="60"/>
      <c r="F17" s="60"/>
      <c r="G17" s="499" t="s">
        <v>150</v>
      </c>
      <c r="H17" s="499"/>
      <c r="I17" s="499"/>
      <c r="J17" s="500" t="s">
        <v>151</v>
      </c>
      <c r="K17" s="499"/>
      <c r="L17" s="499"/>
      <c r="M17" s="500" t="s">
        <v>150</v>
      </c>
      <c r="N17" s="499"/>
      <c r="O17" s="499"/>
      <c r="P17" s="500" t="s">
        <v>151</v>
      </c>
      <c r="Q17" s="499"/>
      <c r="R17" s="50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253"/>
      <c r="AX17" s="259"/>
      <c r="AY17" s="260"/>
      <c r="AZ17" s="260"/>
      <c r="BA17" s="260"/>
      <c r="BB17" s="261"/>
      <c r="BC17" s="262"/>
      <c r="BD17" s="260"/>
      <c r="BE17" s="260"/>
      <c r="BF17" s="260"/>
      <c r="BG17" s="261"/>
      <c r="BH17" s="262"/>
      <c r="BI17" s="260"/>
      <c r="BJ17" s="260"/>
      <c r="BK17" s="260"/>
      <c r="BL17" s="263"/>
      <c r="BM17" s="253"/>
      <c r="BN17" s="253"/>
      <c r="BO17" s="253"/>
      <c r="BP17" s="253"/>
      <c r="BQ17" s="253"/>
      <c r="BR17" s="253"/>
      <c r="BS17" s="253"/>
      <c r="BT17" s="253"/>
      <c r="BU17" s="253"/>
      <c r="BV17" s="253"/>
      <c r="BW17" s="253"/>
      <c r="BX17" s="253"/>
      <c r="BY17" s="253"/>
      <c r="BZ17" s="253"/>
      <c r="CA17" s="253"/>
      <c r="CB17" s="253"/>
      <c r="CC17" s="253"/>
      <c r="CD17" s="253"/>
      <c r="CE17" s="253"/>
      <c r="CF17" s="253"/>
    </row>
    <row r="18" spans="1:84" ht="12.6" customHeight="1" thickTop="1" x14ac:dyDescent="0.25">
      <c r="A18" s="502">
        <v>1</v>
      </c>
      <c r="B18" s="503"/>
      <c r="C18" s="503"/>
      <c r="D18" s="504">
        <f>IF($C$13&lt;=5,$C$13/2,IF(AND($C$13&gt;=6,$C$13&lt;=9),($C$13/6)/2,IF(AND($C$13&gt;=10,$C$13&lt;=12),($C$13/8)/2,IF($C$13&gt;12,($C$13/10)/2,""))))</f>
        <v>0</v>
      </c>
      <c r="E18" s="504"/>
      <c r="F18" s="504"/>
      <c r="G18" s="469"/>
      <c r="H18" s="468"/>
      <c r="I18" s="468"/>
      <c r="J18" s="505" t="str">
        <f>IF(G18="","",IF(C13&lt;=5,(SQRT(G18)*4005)*0.9,SQRT(G18)*4005))</f>
        <v/>
      </c>
      <c r="K18" s="467"/>
      <c r="L18" s="467"/>
      <c r="M18" s="469"/>
      <c r="N18" s="468"/>
      <c r="O18" s="468"/>
      <c r="P18" s="505" t="str">
        <f>IF(M18="","",IF(C13&lt;=5,(SQRT(M18)*4005)*0.9,SQRT(M18)*4005))</f>
        <v/>
      </c>
      <c r="Q18" s="467"/>
      <c r="R18" s="47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253"/>
      <c r="AX18" s="259"/>
      <c r="AY18" s="260"/>
      <c r="AZ18" s="260"/>
      <c r="BA18" s="260"/>
      <c r="BB18" s="261"/>
      <c r="BC18" s="262"/>
      <c r="BD18" s="260"/>
      <c r="BE18" s="260"/>
      <c r="BF18" s="260"/>
      <c r="BG18" s="261"/>
      <c r="BH18" s="262"/>
      <c r="BI18" s="260"/>
      <c r="BJ18" s="260"/>
      <c r="BK18" s="260"/>
      <c r="BL18" s="263"/>
      <c r="BM18" s="253"/>
      <c r="BN18" s="253"/>
      <c r="BO18" s="253"/>
      <c r="BP18" s="253"/>
      <c r="BQ18" s="253"/>
      <c r="BR18" s="253"/>
      <c r="BS18" s="253"/>
      <c r="BT18" s="253"/>
      <c r="BU18" s="253"/>
      <c r="BV18" s="253"/>
      <c r="BW18" s="253"/>
      <c r="BX18" s="253"/>
      <c r="BY18" s="253"/>
      <c r="BZ18" s="253"/>
      <c r="CA18" s="253"/>
      <c r="CB18" s="253"/>
      <c r="CC18" s="253"/>
      <c r="CD18" s="253"/>
      <c r="CE18" s="253"/>
      <c r="CF18" s="253"/>
    </row>
    <row r="19" spans="1:84" ht="12" customHeight="1" x14ac:dyDescent="0.25">
      <c r="A19" s="336">
        <v>2</v>
      </c>
      <c r="B19" s="337"/>
      <c r="C19" s="337"/>
      <c r="D19" s="506">
        <f t="shared" ref="D19:D27" si="0">IF($C$13&lt;=5,$C$13/2,IF(AND($C$13&gt;=6,$C$13&lt;=9),($C$13/6)+D18,IF(AND($C$13&gt;=10,$C$13&lt;=12),($C$13/8)+D18,IF($C$13&gt;12,($C$13/10)+D18,""))))</f>
        <v>0</v>
      </c>
      <c r="E19" s="506"/>
      <c r="F19" s="506"/>
      <c r="G19" s="469"/>
      <c r="H19" s="468"/>
      <c r="I19" s="468"/>
      <c r="J19" s="505" t="str">
        <f t="shared" ref="J19:J27" si="1">IF(G19="","",SQRT(G19)*4005)</f>
        <v/>
      </c>
      <c r="K19" s="467"/>
      <c r="L19" s="467"/>
      <c r="M19" s="469"/>
      <c r="N19" s="468"/>
      <c r="O19" s="468"/>
      <c r="P19" s="505" t="str">
        <f t="shared" ref="P19:P27" si="2">IF(M19="","",SQRT(M19)*4005)</f>
        <v/>
      </c>
      <c r="Q19" s="467"/>
      <c r="R19" s="470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253"/>
      <c r="AX19" s="259"/>
      <c r="AY19" s="260"/>
      <c r="AZ19" s="260"/>
      <c r="BA19" s="260"/>
      <c r="BB19" s="261"/>
      <c r="BC19" s="262"/>
      <c r="BD19" s="260"/>
      <c r="BE19" s="260"/>
      <c r="BF19" s="260"/>
      <c r="BG19" s="261"/>
      <c r="BH19" s="262"/>
      <c r="BI19" s="260"/>
      <c r="BJ19" s="260"/>
      <c r="BK19" s="260"/>
      <c r="BL19" s="263"/>
      <c r="BM19" s="253"/>
      <c r="BN19" s="253"/>
      <c r="BO19" s="253"/>
      <c r="BP19" s="253"/>
      <c r="BQ19" s="253"/>
      <c r="BR19" s="253"/>
      <c r="BS19" s="253"/>
      <c r="BT19" s="253"/>
      <c r="BU19" s="253"/>
      <c r="BV19" s="253"/>
      <c r="BW19" s="253"/>
      <c r="BX19" s="253"/>
      <c r="BY19" s="253"/>
      <c r="BZ19" s="253"/>
      <c r="CA19" s="253"/>
      <c r="CB19" s="253"/>
      <c r="CC19" s="253"/>
      <c r="CD19" s="253"/>
      <c r="CE19" s="253"/>
      <c r="CF19" s="253"/>
    </row>
    <row r="20" spans="1:84" ht="12" customHeight="1" x14ac:dyDescent="0.25">
      <c r="A20" s="336">
        <v>3</v>
      </c>
      <c r="B20" s="337"/>
      <c r="C20" s="337"/>
      <c r="D20" s="506">
        <f t="shared" si="0"/>
        <v>0</v>
      </c>
      <c r="E20" s="506"/>
      <c r="F20" s="506"/>
      <c r="G20" s="469"/>
      <c r="H20" s="468"/>
      <c r="I20" s="468"/>
      <c r="J20" s="505" t="str">
        <f t="shared" si="1"/>
        <v/>
      </c>
      <c r="K20" s="467"/>
      <c r="L20" s="467"/>
      <c r="M20" s="469"/>
      <c r="N20" s="468"/>
      <c r="O20" s="468"/>
      <c r="P20" s="505" t="str">
        <f t="shared" si="2"/>
        <v/>
      </c>
      <c r="Q20" s="467"/>
      <c r="R20" s="47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253"/>
      <c r="AX20" s="259"/>
      <c r="AY20" s="260"/>
      <c r="AZ20" s="260"/>
      <c r="BA20" s="260"/>
      <c r="BB20" s="261"/>
      <c r="BC20" s="262"/>
      <c r="BD20" s="260"/>
      <c r="BE20" s="260"/>
      <c r="BF20" s="260"/>
      <c r="BG20" s="261"/>
      <c r="BH20" s="262"/>
      <c r="BI20" s="260"/>
      <c r="BJ20" s="260"/>
      <c r="BK20" s="260"/>
      <c r="BL20" s="263"/>
      <c r="BM20" s="253"/>
      <c r="BN20" s="253"/>
      <c r="BO20" s="253"/>
      <c r="BP20" s="253"/>
      <c r="BQ20" s="253"/>
      <c r="BR20" s="253"/>
      <c r="BS20" s="253"/>
      <c r="BT20" s="253"/>
      <c r="BU20" s="253"/>
      <c r="BV20" s="253"/>
      <c r="BW20" s="253"/>
      <c r="BX20" s="253"/>
      <c r="BY20" s="253"/>
      <c r="BZ20" s="253"/>
      <c r="CA20" s="253"/>
      <c r="CB20" s="253"/>
      <c r="CC20" s="253"/>
      <c r="CD20" s="253"/>
      <c r="CE20" s="253"/>
      <c r="CF20" s="253"/>
    </row>
    <row r="21" spans="1:84" ht="12" customHeight="1" thickBot="1" x14ac:dyDescent="0.3">
      <c r="A21" s="336">
        <v>4</v>
      </c>
      <c r="B21" s="337"/>
      <c r="C21" s="337"/>
      <c r="D21" s="506">
        <f t="shared" si="0"/>
        <v>0</v>
      </c>
      <c r="E21" s="506"/>
      <c r="F21" s="506"/>
      <c r="G21" s="469"/>
      <c r="H21" s="468"/>
      <c r="I21" s="468"/>
      <c r="J21" s="505" t="str">
        <f t="shared" si="1"/>
        <v/>
      </c>
      <c r="K21" s="467"/>
      <c r="L21" s="467"/>
      <c r="M21" s="469"/>
      <c r="N21" s="468"/>
      <c r="O21" s="468"/>
      <c r="P21" s="505" t="str">
        <f t="shared" si="2"/>
        <v/>
      </c>
      <c r="Q21" s="467"/>
      <c r="R21" s="470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253"/>
      <c r="AX21" s="265"/>
      <c r="AY21" s="266"/>
      <c r="AZ21" s="266"/>
      <c r="BA21" s="266"/>
      <c r="BB21" s="267"/>
      <c r="BC21" s="268"/>
      <c r="BD21" s="266"/>
      <c r="BE21" s="266"/>
      <c r="BF21" s="266"/>
      <c r="BG21" s="267"/>
      <c r="BH21" s="268"/>
      <c r="BI21" s="266"/>
      <c r="BJ21" s="266"/>
      <c r="BK21" s="266"/>
      <c r="BL21" s="269"/>
      <c r="BM21" s="253"/>
      <c r="BN21" s="253"/>
      <c r="BO21" s="253"/>
      <c r="BP21" s="253"/>
      <c r="BQ21" s="253"/>
      <c r="BR21" s="253"/>
      <c r="BS21" s="253"/>
      <c r="BT21" s="253"/>
      <c r="BU21" s="253"/>
      <c r="BV21" s="253"/>
      <c r="BW21" s="253"/>
      <c r="BX21" s="253"/>
      <c r="BY21" s="253"/>
      <c r="BZ21" s="253"/>
      <c r="CA21" s="253"/>
      <c r="CB21" s="253"/>
      <c r="CC21" s="253"/>
      <c r="CD21" s="253"/>
      <c r="CE21" s="253"/>
      <c r="CF21" s="253"/>
    </row>
    <row r="22" spans="1:84" ht="12" customHeight="1" x14ac:dyDescent="0.25">
      <c r="A22" s="336">
        <v>5</v>
      </c>
      <c r="B22" s="337"/>
      <c r="C22" s="337"/>
      <c r="D22" s="506">
        <f t="shared" si="0"/>
        <v>0</v>
      </c>
      <c r="E22" s="506"/>
      <c r="F22" s="506"/>
      <c r="G22" s="469"/>
      <c r="H22" s="468"/>
      <c r="I22" s="468"/>
      <c r="J22" s="505" t="str">
        <f t="shared" si="1"/>
        <v/>
      </c>
      <c r="K22" s="467"/>
      <c r="L22" s="467"/>
      <c r="M22" s="469"/>
      <c r="N22" s="468"/>
      <c r="O22" s="468"/>
      <c r="P22" s="505" t="str">
        <f t="shared" si="2"/>
        <v/>
      </c>
      <c r="Q22" s="467"/>
      <c r="R22" s="470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253"/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H22" s="253"/>
      <c r="BI22" s="253"/>
      <c r="BJ22" s="253"/>
      <c r="BK22" s="253"/>
      <c r="BL22" s="253"/>
      <c r="BM22" s="253"/>
      <c r="BN22" s="253"/>
      <c r="BO22" s="253"/>
      <c r="BP22" s="253"/>
      <c r="BQ22" s="253"/>
      <c r="BR22" s="253"/>
      <c r="BS22" s="253"/>
      <c r="BT22" s="253"/>
      <c r="BU22" s="253"/>
      <c r="BV22" s="253"/>
      <c r="BW22" s="253"/>
      <c r="BX22" s="253"/>
      <c r="BY22" s="253"/>
      <c r="BZ22" s="253"/>
      <c r="CA22" s="253"/>
      <c r="CB22" s="253"/>
      <c r="CC22" s="253"/>
      <c r="CD22" s="253"/>
      <c r="CE22" s="253"/>
      <c r="CF22" s="253"/>
    </row>
    <row r="23" spans="1:84" ht="12" customHeight="1" x14ac:dyDescent="0.25">
      <c r="A23" s="336">
        <v>6</v>
      </c>
      <c r="B23" s="337"/>
      <c r="C23" s="337"/>
      <c r="D23" s="506">
        <f t="shared" si="0"/>
        <v>0</v>
      </c>
      <c r="E23" s="506"/>
      <c r="F23" s="506"/>
      <c r="G23" s="507"/>
      <c r="H23" s="45"/>
      <c r="I23" s="45"/>
      <c r="J23" s="505" t="str">
        <f t="shared" si="1"/>
        <v/>
      </c>
      <c r="K23" s="467"/>
      <c r="L23" s="467"/>
      <c r="M23" s="469"/>
      <c r="N23" s="468"/>
      <c r="O23" s="468"/>
      <c r="P23" s="505" t="str">
        <f t="shared" si="2"/>
        <v/>
      </c>
      <c r="Q23" s="467"/>
      <c r="R23" s="470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253"/>
      <c r="AX23" s="253"/>
      <c r="AY23" s="253"/>
      <c r="AZ23" s="253"/>
      <c r="BA23" s="253"/>
      <c r="BB23" s="253"/>
      <c r="BC23" s="253"/>
      <c r="BD23" s="253"/>
      <c r="BE23" s="253"/>
      <c r="BF23" s="253"/>
      <c r="BG23" s="253"/>
      <c r="BH23" s="253"/>
      <c r="BI23" s="253"/>
      <c r="BJ23" s="253"/>
      <c r="BK23" s="253"/>
      <c r="BL23" s="253"/>
      <c r="BM23" s="253"/>
      <c r="BN23" s="253"/>
      <c r="BO23" s="253"/>
      <c r="BP23" s="253"/>
      <c r="BQ23" s="253"/>
      <c r="BR23" s="253"/>
      <c r="BS23" s="253"/>
      <c r="BT23" s="253"/>
      <c r="BU23" s="253"/>
      <c r="BV23" s="253"/>
      <c r="BW23" s="253"/>
      <c r="BX23" s="253"/>
      <c r="BY23" s="253"/>
      <c r="BZ23" s="253"/>
      <c r="CA23" s="253"/>
      <c r="CB23" s="253"/>
      <c r="CC23" s="253"/>
      <c r="CD23" s="253"/>
      <c r="CE23" s="253"/>
      <c r="CF23" s="253"/>
    </row>
    <row r="24" spans="1:84" ht="12" customHeight="1" x14ac:dyDescent="0.25">
      <c r="A24" s="336">
        <v>7</v>
      </c>
      <c r="B24" s="337"/>
      <c r="C24" s="337"/>
      <c r="D24" s="508">
        <f t="shared" si="0"/>
        <v>0</v>
      </c>
      <c r="E24" s="508"/>
      <c r="F24" s="508"/>
      <c r="G24" s="507"/>
      <c r="H24" s="45"/>
      <c r="I24" s="45"/>
      <c r="J24" s="505" t="str">
        <f t="shared" si="1"/>
        <v/>
      </c>
      <c r="K24" s="467"/>
      <c r="L24" s="467"/>
      <c r="M24" s="469"/>
      <c r="N24" s="468"/>
      <c r="O24" s="468"/>
      <c r="P24" s="505" t="str">
        <f t="shared" si="2"/>
        <v/>
      </c>
      <c r="Q24" s="467"/>
      <c r="R24" s="470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253"/>
      <c r="AX24" s="253"/>
      <c r="AY24" s="253"/>
      <c r="AZ24" s="253"/>
      <c r="BA24" s="253"/>
      <c r="BB24" s="253"/>
      <c r="BC24" s="253"/>
      <c r="BD24" s="253"/>
      <c r="BE24" s="253"/>
      <c r="BF24" s="253"/>
      <c r="BG24" s="253"/>
      <c r="BH24" s="253"/>
      <c r="BI24" s="253"/>
      <c r="BJ24" s="253"/>
      <c r="BK24" s="253"/>
      <c r="BL24" s="253"/>
      <c r="BM24" s="253"/>
      <c r="BN24" s="253"/>
      <c r="BO24" s="253"/>
      <c r="BP24" s="253"/>
      <c r="BQ24" s="253"/>
      <c r="BR24" s="253"/>
      <c r="BS24" s="253"/>
      <c r="BT24" s="253"/>
      <c r="BU24" s="253"/>
      <c r="BV24" s="253"/>
      <c r="BW24" s="253"/>
      <c r="BX24" s="253"/>
      <c r="BY24" s="253"/>
      <c r="BZ24" s="253"/>
      <c r="CA24" s="253"/>
      <c r="CB24" s="253"/>
      <c r="CC24" s="253"/>
      <c r="CD24" s="253"/>
      <c r="CE24" s="253"/>
      <c r="CF24" s="253"/>
    </row>
    <row r="25" spans="1:84" ht="12" customHeight="1" x14ac:dyDescent="0.25">
      <c r="A25" s="336">
        <v>8</v>
      </c>
      <c r="B25" s="337"/>
      <c r="C25" s="337"/>
      <c r="D25" s="506">
        <f t="shared" si="0"/>
        <v>0</v>
      </c>
      <c r="E25" s="506"/>
      <c r="F25" s="506"/>
      <c r="G25" s="507"/>
      <c r="H25" s="45"/>
      <c r="I25" s="45"/>
      <c r="J25" s="505" t="str">
        <f t="shared" si="1"/>
        <v/>
      </c>
      <c r="K25" s="467"/>
      <c r="L25" s="467"/>
      <c r="M25" s="469"/>
      <c r="N25" s="468"/>
      <c r="O25" s="468"/>
      <c r="P25" s="505" t="str">
        <f t="shared" si="2"/>
        <v/>
      </c>
      <c r="Q25" s="467"/>
      <c r="R25" s="470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253"/>
      <c r="AX25" s="253"/>
      <c r="AY25" s="253"/>
      <c r="AZ25" s="253"/>
      <c r="BA25" s="253"/>
      <c r="BB25" s="253"/>
      <c r="BC25" s="253"/>
      <c r="BD25" s="253"/>
      <c r="BE25" s="253"/>
      <c r="BF25" s="253"/>
      <c r="BG25" s="253"/>
      <c r="BH25" s="253"/>
      <c r="BI25" s="253"/>
      <c r="BJ25" s="253"/>
      <c r="BK25" s="253"/>
      <c r="BL25" s="253"/>
      <c r="BM25" s="253"/>
      <c r="BN25" s="253"/>
      <c r="BO25" s="253"/>
      <c r="BP25" s="253"/>
      <c r="BQ25" s="253"/>
      <c r="BR25" s="253"/>
      <c r="BS25" s="253"/>
      <c r="BT25" s="253"/>
      <c r="BU25" s="253"/>
      <c r="BV25" s="253"/>
      <c r="BW25" s="253"/>
      <c r="BX25" s="253"/>
      <c r="BY25" s="253"/>
      <c r="BZ25" s="253"/>
      <c r="CA25" s="253"/>
      <c r="CB25" s="253"/>
      <c r="CC25" s="253"/>
      <c r="CD25" s="253"/>
      <c r="CE25" s="253"/>
      <c r="CF25" s="253"/>
    </row>
    <row r="26" spans="1:84" ht="12" customHeight="1" x14ac:dyDescent="0.25">
      <c r="A26" s="336">
        <v>9</v>
      </c>
      <c r="B26" s="337"/>
      <c r="C26" s="337"/>
      <c r="D26" s="506">
        <f t="shared" si="0"/>
        <v>0</v>
      </c>
      <c r="E26" s="506"/>
      <c r="F26" s="506"/>
      <c r="G26" s="507"/>
      <c r="H26" s="45"/>
      <c r="I26" s="45"/>
      <c r="J26" s="505" t="str">
        <f t="shared" si="1"/>
        <v/>
      </c>
      <c r="K26" s="467"/>
      <c r="L26" s="467"/>
      <c r="M26" s="469"/>
      <c r="N26" s="468"/>
      <c r="O26" s="468"/>
      <c r="P26" s="505" t="str">
        <f t="shared" si="2"/>
        <v/>
      </c>
      <c r="Q26" s="467"/>
      <c r="R26" s="470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253"/>
      <c r="AX26" s="253"/>
      <c r="AY26" s="253"/>
      <c r="AZ26" s="253"/>
      <c r="BA26" s="253"/>
      <c r="BB26" s="253"/>
      <c r="BC26" s="253"/>
      <c r="BD26" s="253"/>
      <c r="BE26" s="253"/>
      <c r="BF26" s="253"/>
      <c r="BG26" s="253"/>
      <c r="BH26" s="253"/>
      <c r="BI26" s="253"/>
      <c r="BJ26" s="253"/>
      <c r="BK26" s="253"/>
      <c r="BL26" s="253"/>
      <c r="BM26" s="253"/>
      <c r="BN26" s="253"/>
      <c r="BO26" s="253"/>
      <c r="BP26" s="253"/>
      <c r="BQ26" s="253"/>
      <c r="BR26" s="253"/>
      <c r="BS26" s="253"/>
      <c r="BT26" s="253"/>
      <c r="BU26" s="253"/>
      <c r="BV26" s="253"/>
      <c r="BW26" s="253"/>
      <c r="BX26" s="253"/>
      <c r="BY26" s="253"/>
      <c r="BZ26" s="253"/>
      <c r="CA26" s="253"/>
      <c r="CB26" s="253"/>
      <c r="CC26" s="253"/>
      <c r="CD26" s="253"/>
      <c r="CE26" s="253"/>
      <c r="CF26" s="253"/>
    </row>
    <row r="27" spans="1:84" ht="12" customHeight="1" thickBot="1" x14ac:dyDescent="0.3">
      <c r="A27" s="346">
        <v>10</v>
      </c>
      <c r="B27" s="60"/>
      <c r="C27" s="60"/>
      <c r="D27" s="509">
        <f t="shared" si="0"/>
        <v>0</v>
      </c>
      <c r="E27" s="509"/>
      <c r="F27" s="509"/>
      <c r="G27" s="510"/>
      <c r="H27" s="51"/>
      <c r="I27" s="51"/>
      <c r="J27" s="511" t="str">
        <f t="shared" si="1"/>
        <v/>
      </c>
      <c r="K27" s="512"/>
      <c r="L27" s="512"/>
      <c r="M27" s="513"/>
      <c r="N27" s="473"/>
      <c r="O27" s="473"/>
      <c r="P27" s="514" t="str">
        <f t="shared" si="2"/>
        <v/>
      </c>
      <c r="Q27" s="474"/>
      <c r="R27" s="515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253"/>
      <c r="AX27" s="253"/>
      <c r="AY27" s="253"/>
      <c r="AZ27" s="253"/>
      <c r="BA27" s="253"/>
      <c r="BB27" s="253"/>
      <c r="BC27" s="253"/>
      <c r="BD27" s="253"/>
      <c r="BE27" s="253"/>
      <c r="BF27" s="253"/>
      <c r="BG27" s="253"/>
      <c r="BH27" s="253"/>
      <c r="BI27" s="253"/>
      <c r="BJ27" s="253"/>
      <c r="BK27" s="253"/>
      <c r="BL27" s="253"/>
      <c r="BM27" s="253"/>
      <c r="BN27" s="253"/>
      <c r="BO27" s="253"/>
      <c r="BP27" s="253"/>
      <c r="BQ27" s="253"/>
      <c r="BR27" s="253"/>
      <c r="BS27" s="253"/>
      <c r="BT27" s="253"/>
      <c r="BU27" s="253"/>
      <c r="BV27" s="253"/>
      <c r="BW27" s="253"/>
      <c r="BX27" s="253"/>
      <c r="BY27" s="253"/>
      <c r="BZ27" s="253"/>
      <c r="CA27" s="253"/>
      <c r="CB27" s="253"/>
      <c r="CC27" s="253"/>
      <c r="CD27" s="253"/>
      <c r="CE27" s="253"/>
      <c r="CF27" s="253"/>
    </row>
    <row r="28" spans="1:84" ht="12.6" customHeight="1" thickTop="1" thickBot="1" x14ac:dyDescent="0.3">
      <c r="A28" s="516" t="s">
        <v>99</v>
      </c>
      <c r="B28" s="517"/>
      <c r="C28" s="517"/>
      <c r="D28" s="517"/>
      <c r="E28" s="517"/>
      <c r="F28" s="517"/>
      <c r="G28" s="518" t="s">
        <v>38</v>
      </c>
      <c r="H28" s="519"/>
      <c r="I28" s="519"/>
      <c r="J28" s="520" t="str">
        <f>IF(SUM(J18:L27)&lt;&gt;0,SUM(J18:L27),"")</f>
        <v/>
      </c>
      <c r="K28" s="376"/>
      <c r="L28" s="376"/>
      <c r="M28" s="521" t="s">
        <v>38</v>
      </c>
      <c r="N28" s="519"/>
      <c r="O28" s="519"/>
      <c r="P28" s="520" t="str">
        <f>IF(SUM(P18:R27)&lt;&gt;0,SUM(P18:R27),"")</f>
        <v/>
      </c>
      <c r="Q28" s="376"/>
      <c r="R28" s="522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253"/>
      <c r="AX28" s="253"/>
      <c r="AY28" s="253"/>
      <c r="AZ28" s="253"/>
      <c r="BA28" s="253"/>
      <c r="BB28" s="253"/>
      <c r="BC28" s="253"/>
      <c r="BD28" s="253"/>
      <c r="BE28" s="253"/>
      <c r="BF28" s="253"/>
      <c r="BG28" s="253"/>
      <c r="BH28" s="253"/>
      <c r="BI28" s="253"/>
      <c r="BJ28" s="253"/>
      <c r="BK28" s="253"/>
      <c r="BL28" s="253"/>
      <c r="BM28" s="253"/>
      <c r="BN28" s="253"/>
      <c r="BO28" s="253"/>
      <c r="BP28" s="253"/>
      <c r="BQ28" s="253"/>
      <c r="BR28" s="253"/>
      <c r="BS28" s="253"/>
      <c r="BT28" s="253"/>
      <c r="BU28" s="253"/>
      <c r="BV28" s="253"/>
      <c r="BW28" s="253"/>
      <c r="BX28" s="253"/>
      <c r="BY28" s="253"/>
      <c r="BZ28" s="253"/>
      <c r="CA28" s="253"/>
      <c r="CB28" s="253"/>
      <c r="CC28" s="253"/>
      <c r="CD28" s="253"/>
      <c r="CE28" s="253"/>
      <c r="CF28" s="253"/>
    </row>
    <row r="29" spans="1:84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253"/>
      <c r="AX29" s="253"/>
      <c r="AY29" s="253"/>
      <c r="AZ29" s="253"/>
      <c r="BA29" s="253"/>
      <c r="BB29" s="253"/>
      <c r="BC29" s="253"/>
      <c r="BD29" s="253"/>
      <c r="BE29" s="253"/>
      <c r="BF29" s="253"/>
      <c r="BG29" s="253"/>
      <c r="BH29" s="253"/>
      <c r="BI29" s="253"/>
      <c r="BJ29" s="253"/>
      <c r="BK29" s="253"/>
      <c r="BL29" s="253"/>
      <c r="BM29" s="253"/>
      <c r="BN29" s="253"/>
      <c r="BO29" s="253"/>
      <c r="BP29" s="253"/>
      <c r="BQ29" s="253"/>
      <c r="BR29" s="253"/>
      <c r="BS29" s="253"/>
      <c r="BT29" s="253"/>
      <c r="BU29" s="253"/>
      <c r="BV29" s="253"/>
      <c r="BW29" s="253"/>
      <c r="BX29" s="253"/>
      <c r="BY29" s="253"/>
      <c r="BZ29" s="253"/>
      <c r="CA29" s="253"/>
      <c r="CB29" s="253"/>
      <c r="CC29" s="253"/>
      <c r="CD29" s="253"/>
      <c r="CE29" s="253"/>
      <c r="CF29" s="253"/>
    </row>
    <row r="30" spans="1:84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253"/>
      <c r="AX30" s="253"/>
      <c r="AY30" s="253"/>
      <c r="AZ30" s="253"/>
      <c r="BA30" s="253"/>
      <c r="BB30" s="253"/>
      <c r="BC30" s="253"/>
      <c r="BD30" s="253"/>
      <c r="BE30" s="253"/>
      <c r="BF30" s="253"/>
      <c r="BG30" s="253"/>
      <c r="BH30" s="253"/>
      <c r="BI30" s="253"/>
      <c r="BJ30" s="253"/>
      <c r="BK30" s="253"/>
      <c r="BL30" s="253"/>
      <c r="BM30" s="253"/>
      <c r="BN30" s="253"/>
      <c r="BO30" s="253"/>
      <c r="BP30" s="253"/>
      <c r="BQ30" s="253"/>
      <c r="BR30" s="253"/>
      <c r="BS30" s="253"/>
      <c r="BT30" s="253"/>
      <c r="BU30" s="253"/>
      <c r="BV30" s="253"/>
      <c r="BW30" s="253"/>
      <c r="BX30" s="253"/>
      <c r="BY30" s="253"/>
      <c r="BZ30" s="253"/>
      <c r="CA30" s="253"/>
      <c r="CB30" s="253"/>
      <c r="CC30" s="253"/>
      <c r="CD30" s="253"/>
      <c r="CE30" s="253"/>
      <c r="CF30" s="253"/>
    </row>
    <row r="31" spans="1:84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253"/>
      <c r="AX31" s="253"/>
      <c r="AY31" s="253"/>
      <c r="AZ31" s="253"/>
      <c r="BA31" s="253"/>
      <c r="BB31" s="253"/>
      <c r="BC31" s="253"/>
      <c r="BD31" s="253"/>
      <c r="BE31" s="253"/>
      <c r="BF31" s="253"/>
      <c r="BG31" s="253"/>
      <c r="BH31" s="253"/>
      <c r="BI31" s="253"/>
      <c r="BJ31" s="253"/>
      <c r="BK31" s="253"/>
      <c r="BL31" s="253"/>
      <c r="BM31" s="253"/>
      <c r="BN31" s="253"/>
      <c r="BO31" s="253"/>
      <c r="BP31" s="253"/>
      <c r="BQ31" s="253"/>
      <c r="BR31" s="253"/>
      <c r="BS31" s="253"/>
      <c r="BT31" s="253"/>
      <c r="BU31" s="253"/>
      <c r="BV31" s="253"/>
      <c r="BW31" s="253"/>
      <c r="BX31" s="253"/>
      <c r="BY31" s="253"/>
      <c r="BZ31" s="253"/>
      <c r="CA31" s="253"/>
      <c r="CB31" s="253"/>
      <c r="CC31" s="253"/>
      <c r="CD31" s="253"/>
      <c r="CE31" s="253"/>
      <c r="CF31" s="253"/>
    </row>
    <row r="32" spans="1:84" ht="12" customHeight="1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253"/>
      <c r="AX32" s="253"/>
      <c r="AY32" s="253"/>
      <c r="AZ32" s="253"/>
      <c r="BA32" s="253"/>
      <c r="BB32" s="253"/>
      <c r="BC32" s="253"/>
      <c r="BD32" s="253"/>
      <c r="BE32" s="253"/>
      <c r="BF32" s="253"/>
      <c r="BG32" s="253"/>
      <c r="BH32" s="253"/>
      <c r="BI32" s="253"/>
      <c r="BJ32" s="253"/>
      <c r="BK32" s="253"/>
      <c r="BL32" s="253"/>
      <c r="BM32" s="253"/>
      <c r="BN32" s="253"/>
      <c r="BO32" s="253"/>
      <c r="BP32" s="253"/>
      <c r="BQ32" s="253"/>
      <c r="BR32" s="253"/>
      <c r="BS32" s="253"/>
      <c r="BT32" s="253"/>
      <c r="BU32" s="253"/>
      <c r="BV32" s="253"/>
      <c r="BW32" s="253"/>
      <c r="BX32" s="253"/>
      <c r="BY32" s="253"/>
      <c r="BZ32" s="253"/>
      <c r="CA32" s="253"/>
      <c r="CB32" s="253"/>
      <c r="CC32" s="253"/>
      <c r="CD32" s="253"/>
      <c r="CE32" s="253"/>
      <c r="CF32" s="253"/>
    </row>
    <row r="33" spans="1:84" ht="12" customHeight="1" x14ac:dyDescent="0.25">
      <c r="B33" s="1" t="s">
        <v>79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385" t="s">
        <v>135</v>
      </c>
      <c r="AG33" s="386"/>
      <c r="AH33" s="386"/>
      <c r="AI33" s="386"/>
      <c r="AJ33" s="386"/>
      <c r="AK33" s="386"/>
      <c r="AL33" s="386"/>
      <c r="AM33" s="386"/>
      <c r="AN33" s="386"/>
      <c r="AO33" s="386"/>
      <c r="AP33" s="387"/>
      <c r="AQ33" s="388"/>
      <c r="AR33" s="388"/>
      <c r="AS33" s="388"/>
      <c r="AT33" s="389" t="s">
        <v>136</v>
      </c>
      <c r="AU33" s="389"/>
      <c r="AV33" s="390"/>
      <c r="AW33" s="253"/>
      <c r="AX33" s="486" t="s">
        <v>155</v>
      </c>
      <c r="AY33" s="486"/>
      <c r="AZ33" s="486"/>
      <c r="BA33" s="486"/>
      <c r="BB33" s="486"/>
      <c r="BC33" s="486"/>
      <c r="BD33" s="486"/>
      <c r="BE33" s="486"/>
      <c r="BF33" s="486"/>
      <c r="BG33" s="486"/>
      <c r="BH33" s="486"/>
      <c r="BI33" s="486"/>
      <c r="BJ33" s="486"/>
      <c r="BK33" s="486"/>
      <c r="BL33" s="486"/>
      <c r="BM33" s="486"/>
      <c r="BN33" s="486"/>
      <c r="BO33" s="486"/>
      <c r="BP33" s="486"/>
      <c r="BQ33" s="486"/>
      <c r="BR33" s="486"/>
      <c r="BS33" s="486"/>
      <c r="BT33" s="486"/>
      <c r="BU33" s="486"/>
      <c r="BV33" s="486"/>
      <c r="BW33" s="486"/>
      <c r="BX33" s="486"/>
      <c r="BY33" s="486"/>
      <c r="BZ33" s="487"/>
      <c r="CA33" s="253"/>
      <c r="CB33" s="253"/>
      <c r="CC33" s="253"/>
      <c r="CD33" s="253"/>
      <c r="CE33" s="253"/>
      <c r="CF33" s="253"/>
    </row>
    <row r="34" spans="1:84" ht="12" customHeight="1" x14ac:dyDescent="0.25">
      <c r="A34" s="523"/>
      <c r="B34" s="523"/>
      <c r="C34" s="523"/>
      <c r="D34" s="523"/>
      <c r="E34" s="523"/>
      <c r="F34" s="523"/>
      <c r="G34" s="523"/>
      <c r="H34" s="523"/>
      <c r="I34" s="523"/>
      <c r="J34" s="523"/>
      <c r="K34" s="523"/>
      <c r="L34" s="523"/>
      <c r="M34" s="523"/>
      <c r="N34" s="523"/>
      <c r="O34" s="523"/>
      <c r="P34" s="523"/>
      <c r="Q34" s="523"/>
      <c r="R34" s="523"/>
      <c r="S34" s="523"/>
      <c r="T34" s="523"/>
      <c r="U34" s="523"/>
      <c r="V34" s="523"/>
      <c r="W34" s="523"/>
      <c r="X34" s="523"/>
      <c r="Y34" s="523"/>
      <c r="Z34" s="523"/>
      <c r="AA34" s="523"/>
      <c r="AB34" s="523"/>
      <c r="AC34" s="523"/>
      <c r="AD34" s="523"/>
      <c r="AE34" s="1"/>
      <c r="AF34" s="35" t="s">
        <v>137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94"/>
      <c r="AQ34" s="395"/>
      <c r="AR34" s="395"/>
      <c r="AS34" s="395"/>
      <c r="AT34" s="31" t="s">
        <v>138</v>
      </c>
      <c r="AU34" s="31"/>
      <c r="AV34" s="396"/>
      <c r="AW34" s="253"/>
      <c r="AX34" s="486"/>
      <c r="AY34" s="486"/>
      <c r="AZ34" s="486"/>
      <c r="BA34" s="486"/>
      <c r="BB34" s="486"/>
      <c r="BC34" s="486"/>
      <c r="BD34" s="486"/>
      <c r="BE34" s="486"/>
      <c r="BF34" s="486"/>
      <c r="BG34" s="486"/>
      <c r="BH34" s="486"/>
      <c r="BI34" s="486"/>
      <c r="BJ34" s="486"/>
      <c r="BK34" s="486"/>
      <c r="BL34" s="486"/>
      <c r="BM34" s="486"/>
      <c r="BN34" s="486"/>
      <c r="BO34" s="486"/>
      <c r="BP34" s="486"/>
      <c r="BQ34" s="486"/>
      <c r="BR34" s="486"/>
      <c r="BS34" s="486"/>
      <c r="BT34" s="486"/>
      <c r="BU34" s="486"/>
      <c r="BV34" s="486"/>
      <c r="BW34" s="486"/>
      <c r="BX34" s="486"/>
      <c r="BY34" s="486"/>
      <c r="BZ34" s="487"/>
      <c r="CA34" s="253"/>
      <c r="CB34" s="253"/>
      <c r="CC34" s="253"/>
      <c r="CD34" s="253"/>
      <c r="CE34" s="253"/>
      <c r="CF34" s="253"/>
    </row>
    <row r="35" spans="1:84" ht="12" customHeight="1" x14ac:dyDescent="0.25">
      <c r="A35" s="523"/>
      <c r="B35" s="523"/>
      <c r="C35" s="523"/>
      <c r="D35" s="523"/>
      <c r="E35" s="523"/>
      <c r="F35" s="523"/>
      <c r="G35" s="523"/>
      <c r="H35" s="523"/>
      <c r="I35" s="523"/>
      <c r="J35" s="523"/>
      <c r="K35" s="523"/>
      <c r="L35" s="523"/>
      <c r="M35" s="523"/>
      <c r="N35" s="523"/>
      <c r="O35" s="523"/>
      <c r="P35" s="523"/>
      <c r="Q35" s="523"/>
      <c r="R35" s="523"/>
      <c r="S35" s="523"/>
      <c r="T35" s="523"/>
      <c r="U35" s="523"/>
      <c r="V35" s="523"/>
      <c r="W35" s="523"/>
      <c r="X35" s="523"/>
      <c r="Y35" s="523"/>
      <c r="Z35" s="523"/>
      <c r="AA35" s="523"/>
      <c r="AB35" s="523"/>
      <c r="AC35" s="523"/>
      <c r="AD35" s="523"/>
      <c r="AE35" s="1"/>
      <c r="AF35" s="35" t="s">
        <v>139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97">
        <f>SUM(J28,P28)</f>
        <v>0</v>
      </c>
      <c r="AQ35" s="398"/>
      <c r="AR35" s="398"/>
      <c r="AS35" s="398"/>
      <c r="AT35" s="31" t="s">
        <v>119</v>
      </c>
      <c r="AU35" s="31"/>
      <c r="AV35" s="396"/>
      <c r="AW35" s="253"/>
      <c r="AX35" s="486" t="s">
        <v>156</v>
      </c>
      <c r="AY35" s="486"/>
      <c r="AZ35" s="486"/>
      <c r="BA35" s="486"/>
      <c r="BB35" s="486"/>
      <c r="BC35" s="486"/>
      <c r="BD35" s="486"/>
      <c r="BE35" s="486"/>
      <c r="BF35" s="486"/>
      <c r="BG35" s="486"/>
      <c r="BH35" s="486"/>
      <c r="BI35" s="486"/>
      <c r="BJ35" s="486"/>
      <c r="BK35" s="486"/>
      <c r="BL35" s="486"/>
      <c r="BM35" s="486"/>
      <c r="BN35" s="486"/>
      <c r="BO35" s="486"/>
      <c r="BP35" s="486"/>
      <c r="BQ35" s="486"/>
      <c r="BR35" s="486"/>
      <c r="BS35" s="486"/>
      <c r="BT35" s="486"/>
      <c r="BU35" s="486"/>
      <c r="BV35" s="486"/>
      <c r="BW35" s="486"/>
      <c r="BX35" s="486"/>
      <c r="BY35" s="486"/>
      <c r="BZ35" s="487"/>
      <c r="CA35" s="253"/>
      <c r="CB35" s="253"/>
      <c r="CC35" s="253"/>
      <c r="CD35" s="253"/>
      <c r="CE35" s="253"/>
      <c r="CF35" s="253"/>
    </row>
    <row r="36" spans="1:84" ht="12" customHeight="1" x14ac:dyDescent="0.25">
      <c r="A36" s="523"/>
      <c r="B36" s="523"/>
      <c r="C36" s="523"/>
      <c r="D36" s="523"/>
      <c r="E36" s="523"/>
      <c r="F36" s="523"/>
      <c r="G36" s="523"/>
      <c r="H36" s="523"/>
      <c r="I36" s="523"/>
      <c r="J36" s="523"/>
      <c r="K36" s="523"/>
      <c r="L36" s="523"/>
      <c r="M36" s="523"/>
      <c r="N36" s="523"/>
      <c r="O36" s="523"/>
      <c r="P36" s="523"/>
      <c r="Q36" s="523"/>
      <c r="R36" s="523"/>
      <c r="S36" s="523"/>
      <c r="T36" s="523"/>
      <c r="U36" s="523"/>
      <c r="V36" s="523"/>
      <c r="W36" s="523"/>
      <c r="X36" s="523"/>
      <c r="Y36" s="523"/>
      <c r="Z36" s="523"/>
      <c r="AA36" s="523"/>
      <c r="AB36" s="523"/>
      <c r="AC36" s="523"/>
      <c r="AD36" s="523"/>
      <c r="AE36" s="1"/>
      <c r="AF36" s="35" t="s">
        <v>140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97">
        <f>COUNT(G18:I27,M18:O27)</f>
        <v>0</v>
      </c>
      <c r="AQ36" s="398"/>
      <c r="AR36" s="398"/>
      <c r="AS36" s="398"/>
      <c r="AT36" s="31"/>
      <c r="AU36" s="31"/>
      <c r="AV36" s="396"/>
      <c r="AW36" s="253"/>
      <c r="AX36" s="486"/>
      <c r="AY36" s="486"/>
      <c r="AZ36" s="486"/>
      <c r="BA36" s="486"/>
      <c r="BB36" s="486"/>
      <c r="BC36" s="486"/>
      <c r="BD36" s="486"/>
      <c r="BE36" s="486"/>
      <c r="BF36" s="486"/>
      <c r="BG36" s="486"/>
      <c r="BH36" s="486"/>
      <c r="BI36" s="486"/>
      <c r="BJ36" s="486"/>
      <c r="BK36" s="486"/>
      <c r="BL36" s="486"/>
      <c r="BM36" s="486"/>
      <c r="BN36" s="486"/>
      <c r="BO36" s="486"/>
      <c r="BP36" s="486"/>
      <c r="BQ36" s="486"/>
      <c r="BR36" s="486"/>
      <c r="BS36" s="486"/>
      <c r="BT36" s="486"/>
      <c r="BU36" s="486"/>
      <c r="BV36" s="486"/>
      <c r="BW36" s="486"/>
      <c r="BX36" s="486"/>
      <c r="BY36" s="486"/>
      <c r="BZ36" s="487"/>
      <c r="CA36" s="253"/>
      <c r="CB36" s="253"/>
      <c r="CC36" s="253"/>
      <c r="CD36" s="253"/>
      <c r="CE36" s="253"/>
      <c r="CF36" s="253"/>
    </row>
    <row r="37" spans="1:84" ht="12" customHeight="1" x14ac:dyDescent="0.25">
      <c r="A37" s="523"/>
      <c r="B37" s="523"/>
      <c r="C37" s="523"/>
      <c r="D37" s="523"/>
      <c r="E37" s="523"/>
      <c r="F37" s="523"/>
      <c r="G37" s="523"/>
      <c r="H37" s="523"/>
      <c r="I37" s="523"/>
      <c r="J37" s="523"/>
      <c r="K37" s="523"/>
      <c r="L37" s="523"/>
      <c r="M37" s="523"/>
      <c r="N37" s="523"/>
      <c r="O37" s="523"/>
      <c r="P37" s="523"/>
      <c r="Q37" s="523"/>
      <c r="R37" s="523"/>
      <c r="S37" s="523"/>
      <c r="T37" s="523"/>
      <c r="U37" s="523"/>
      <c r="V37" s="523"/>
      <c r="W37" s="523"/>
      <c r="X37" s="523"/>
      <c r="Y37" s="523"/>
      <c r="Z37" s="523"/>
      <c r="AA37" s="523"/>
      <c r="AB37" s="523"/>
      <c r="AC37" s="523"/>
      <c r="AD37" s="523"/>
      <c r="AE37" s="1"/>
      <c r="AF37" s="35" t="s">
        <v>141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97" t="str">
        <f>IFERROR(AP35/AP36,"")</f>
        <v/>
      </c>
      <c r="AQ37" s="398"/>
      <c r="AR37" s="398"/>
      <c r="AS37" s="398"/>
      <c r="AT37" s="31" t="s">
        <v>119</v>
      </c>
      <c r="AU37" s="31"/>
      <c r="AV37" s="396"/>
      <c r="AW37" s="253"/>
      <c r="AX37" s="488" t="s">
        <v>157</v>
      </c>
      <c r="AY37" s="488"/>
      <c r="AZ37" s="488"/>
      <c r="BA37" s="488"/>
      <c r="BB37" s="488"/>
      <c r="BC37" s="488"/>
      <c r="BD37" s="488"/>
      <c r="BE37" s="488"/>
      <c r="BF37" s="488"/>
      <c r="BG37" s="488"/>
      <c r="BH37" s="488"/>
      <c r="BI37" s="488"/>
      <c r="BJ37" s="488"/>
      <c r="BK37" s="488"/>
      <c r="BL37" s="488"/>
      <c r="BM37" s="488"/>
      <c r="BN37" s="488"/>
      <c r="BO37" s="488"/>
      <c r="BP37" s="488"/>
      <c r="BQ37" s="488"/>
      <c r="BR37" s="488"/>
      <c r="BS37" s="488"/>
      <c r="BT37" s="488"/>
      <c r="BU37" s="488"/>
      <c r="BV37" s="488"/>
      <c r="BW37" s="488"/>
      <c r="BX37" s="488"/>
      <c r="BY37" s="488"/>
      <c r="BZ37" s="488"/>
      <c r="CA37" s="253"/>
      <c r="CB37" s="253"/>
      <c r="CC37" s="253"/>
      <c r="CD37" s="253"/>
      <c r="CE37" s="253"/>
      <c r="CF37" s="253"/>
    </row>
    <row r="38" spans="1:84" ht="12" customHeight="1" x14ac:dyDescent="0.25">
      <c r="A38" s="523"/>
      <c r="B38" s="523"/>
      <c r="C38" s="523"/>
      <c r="D38" s="523"/>
      <c r="E38" s="523"/>
      <c r="F38" s="523"/>
      <c r="G38" s="523"/>
      <c r="H38" s="523"/>
      <c r="I38" s="523"/>
      <c r="J38" s="523"/>
      <c r="K38" s="523"/>
      <c r="L38" s="523"/>
      <c r="M38" s="523"/>
      <c r="N38" s="523"/>
      <c r="O38" s="523"/>
      <c r="P38" s="523"/>
      <c r="Q38" s="523"/>
      <c r="R38" s="523"/>
      <c r="S38" s="523"/>
      <c r="T38" s="523"/>
      <c r="U38" s="523"/>
      <c r="V38" s="523"/>
      <c r="W38" s="523"/>
      <c r="X38" s="523"/>
      <c r="Y38" s="523"/>
      <c r="Z38" s="523"/>
      <c r="AA38" s="523"/>
      <c r="AB38" s="523"/>
      <c r="AC38" s="523"/>
      <c r="AD38" s="523"/>
      <c r="AE38" s="1"/>
      <c r="AF38" s="30" t="s">
        <v>142</v>
      </c>
      <c r="AG38" s="31"/>
      <c r="AH38" s="31"/>
      <c r="AI38" s="31"/>
      <c r="AJ38" s="31"/>
      <c r="AK38" s="31"/>
      <c r="AL38" s="31"/>
      <c r="AM38" s="31"/>
      <c r="AN38" s="31"/>
      <c r="AO38" s="32"/>
      <c r="AP38" s="157"/>
      <c r="AQ38" s="405"/>
      <c r="AR38" s="405"/>
      <c r="AS38" s="405"/>
      <c r="AT38" s="405"/>
      <c r="AU38" s="405"/>
      <c r="AV38" s="406"/>
      <c r="AW38" s="253"/>
      <c r="AX38" s="487" t="s">
        <v>158</v>
      </c>
      <c r="AY38" s="487"/>
      <c r="AZ38" s="487"/>
      <c r="BA38" s="487"/>
      <c r="BB38" s="487"/>
      <c r="BC38" s="487"/>
      <c r="BD38" s="487"/>
      <c r="BE38" s="487"/>
      <c r="BF38" s="487"/>
      <c r="BG38" s="487"/>
      <c r="BH38" s="487"/>
      <c r="BI38" s="487"/>
      <c r="BJ38" s="487"/>
      <c r="BK38" s="487"/>
      <c r="BL38" s="487"/>
      <c r="BM38" s="487"/>
      <c r="BN38" s="487"/>
      <c r="BO38" s="487"/>
      <c r="BP38" s="487"/>
      <c r="BQ38" s="487"/>
      <c r="BR38" s="487"/>
      <c r="BS38" s="487"/>
      <c r="BT38" s="487"/>
      <c r="BU38" s="487"/>
      <c r="BV38" s="487"/>
      <c r="BW38" s="487"/>
      <c r="BX38" s="487"/>
      <c r="BY38" s="487"/>
      <c r="BZ38" s="487"/>
      <c r="CA38" s="253"/>
      <c r="CB38" s="253"/>
      <c r="CC38" s="253"/>
      <c r="CD38" s="253"/>
      <c r="CE38" s="253"/>
      <c r="CF38" s="253"/>
    </row>
    <row r="39" spans="1:84" ht="12" customHeight="1" x14ac:dyDescent="0.25">
      <c r="A39" s="523"/>
      <c r="B39" s="523"/>
      <c r="C39" s="523"/>
      <c r="D39" s="523"/>
      <c r="E39" s="523"/>
      <c r="F39" s="523"/>
      <c r="G39" s="523"/>
      <c r="H39" s="523"/>
      <c r="I39" s="523"/>
      <c r="J39" s="523"/>
      <c r="K39" s="523"/>
      <c r="L39" s="523"/>
      <c r="M39" s="523"/>
      <c r="N39" s="523"/>
      <c r="O39" s="523"/>
      <c r="P39" s="523"/>
      <c r="Q39" s="523"/>
      <c r="R39" s="523"/>
      <c r="S39" s="523"/>
      <c r="T39" s="523"/>
      <c r="U39" s="523"/>
      <c r="V39" s="523"/>
      <c r="W39" s="523"/>
      <c r="X39" s="523"/>
      <c r="Y39" s="523"/>
      <c r="Z39" s="523"/>
      <c r="AA39" s="523"/>
      <c r="AB39" s="523"/>
      <c r="AC39" s="523"/>
      <c r="AD39" s="523"/>
      <c r="AE39" s="1"/>
      <c r="AF39" s="35" t="s">
        <v>143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407">
        <f>IF(OR(AP38&lt;&gt;0,AP38&lt;&gt;""),L13*IF(AP38&lt;&gt;"N/A",AP38,1),L13)</f>
        <v>0</v>
      </c>
      <c r="AQ39" s="408"/>
      <c r="AR39" s="408"/>
      <c r="AS39" s="408"/>
      <c r="AT39" s="31" t="s">
        <v>118</v>
      </c>
      <c r="AU39" s="31"/>
      <c r="AV39" s="396"/>
      <c r="AW39" s="253"/>
      <c r="AX39" s="253"/>
      <c r="AY39" s="253"/>
      <c r="AZ39" s="253"/>
      <c r="BA39" s="253"/>
      <c r="BB39" s="253"/>
      <c r="BC39" s="253"/>
      <c r="BD39" s="253"/>
      <c r="BE39" s="253"/>
      <c r="BF39" s="253"/>
      <c r="BG39" s="253"/>
      <c r="BH39" s="253"/>
      <c r="BI39" s="253"/>
      <c r="BJ39" s="253"/>
      <c r="BK39" s="253"/>
      <c r="BL39" s="253"/>
      <c r="BM39" s="253"/>
      <c r="BN39" s="253"/>
      <c r="BO39" s="253"/>
      <c r="BP39" s="253"/>
      <c r="BQ39" s="253"/>
      <c r="BR39" s="253"/>
      <c r="BS39" s="253"/>
      <c r="BT39" s="253"/>
      <c r="BU39" s="253"/>
      <c r="BV39" s="253"/>
      <c r="BW39" s="253"/>
      <c r="BX39" s="253"/>
      <c r="BY39" s="253"/>
      <c r="BZ39" s="253"/>
      <c r="CA39" s="253"/>
      <c r="CB39" s="253"/>
      <c r="CC39" s="253"/>
      <c r="CD39" s="253"/>
      <c r="CE39" s="253"/>
      <c r="CF39" s="253"/>
    </row>
    <row r="40" spans="1:84" ht="12" customHeight="1" thickBot="1" x14ac:dyDescent="0.3">
      <c r="A40" s="523"/>
      <c r="B40" s="523"/>
      <c r="C40" s="523"/>
      <c r="D40" s="523"/>
      <c r="E40" s="523"/>
      <c r="F40" s="523"/>
      <c r="G40" s="523"/>
      <c r="H40" s="523"/>
      <c r="I40" s="523"/>
      <c r="J40" s="523"/>
      <c r="K40" s="523"/>
      <c r="L40" s="523"/>
      <c r="M40" s="523"/>
      <c r="N40" s="523"/>
      <c r="O40" s="523"/>
      <c r="P40" s="523"/>
      <c r="Q40" s="523"/>
      <c r="R40" s="523"/>
      <c r="S40" s="523"/>
      <c r="T40" s="523"/>
      <c r="U40" s="523"/>
      <c r="V40" s="523"/>
      <c r="W40" s="523"/>
      <c r="X40" s="523"/>
      <c r="Y40" s="523"/>
      <c r="Z40" s="523"/>
      <c r="AA40" s="523"/>
      <c r="AB40" s="523"/>
      <c r="AC40" s="523"/>
      <c r="AD40" s="523"/>
      <c r="AE40" s="1"/>
      <c r="AF40" s="107" t="s">
        <v>144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409" t="str">
        <f>IFERROR(AP39*AP37,"")</f>
        <v/>
      </c>
      <c r="AQ40" s="410"/>
      <c r="AR40" s="410"/>
      <c r="AS40" s="410"/>
      <c r="AT40" s="54" t="s">
        <v>65</v>
      </c>
      <c r="AU40" s="54"/>
      <c r="AV40" s="411"/>
      <c r="AW40" s="253"/>
      <c r="AX40" s="253"/>
      <c r="AY40" s="253"/>
      <c r="AZ40" s="253"/>
      <c r="BA40" s="253"/>
      <c r="BB40" s="253"/>
      <c r="BC40" s="253"/>
      <c r="BD40" s="253"/>
      <c r="BE40" s="253"/>
      <c r="BF40" s="253"/>
      <c r="BG40" s="253"/>
      <c r="BH40" s="253"/>
      <c r="BI40" s="253"/>
      <c r="BJ40" s="253"/>
      <c r="BK40" s="253"/>
      <c r="BL40" s="253"/>
      <c r="BM40" s="253"/>
      <c r="BN40" s="253"/>
      <c r="BO40" s="253"/>
      <c r="BP40" s="253"/>
      <c r="BQ40" s="253"/>
      <c r="BR40" s="253"/>
      <c r="BS40" s="253"/>
      <c r="BT40" s="253"/>
      <c r="BU40" s="253"/>
      <c r="BV40" s="253"/>
      <c r="BW40" s="253"/>
      <c r="BX40" s="253"/>
      <c r="BY40" s="253"/>
      <c r="BZ40" s="253"/>
      <c r="CA40" s="253"/>
      <c r="CB40" s="253"/>
      <c r="CC40" s="253"/>
      <c r="CD40" s="253"/>
      <c r="CE40" s="253"/>
      <c r="CF40" s="253"/>
    </row>
    <row r="41" spans="1:84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253"/>
      <c r="AX41" s="253"/>
      <c r="AY41" s="253"/>
      <c r="AZ41" s="253"/>
      <c r="BA41" s="253"/>
      <c r="BB41" s="253"/>
      <c r="BC41" s="253"/>
      <c r="BD41" s="253"/>
      <c r="BE41" s="253"/>
      <c r="BF41" s="253"/>
      <c r="BG41" s="253"/>
      <c r="BH41" s="253"/>
      <c r="BI41" s="253"/>
      <c r="BJ41" s="253"/>
      <c r="BK41" s="253"/>
      <c r="BL41" s="253"/>
      <c r="BM41" s="253"/>
      <c r="BN41" s="253"/>
      <c r="BO41" s="253"/>
      <c r="BP41" s="253"/>
      <c r="BQ41" s="253"/>
      <c r="BR41" s="253"/>
      <c r="BS41" s="253"/>
      <c r="BT41" s="253"/>
      <c r="BU41" s="253"/>
      <c r="BV41" s="253"/>
      <c r="BW41" s="253"/>
      <c r="BX41" s="253"/>
      <c r="BY41" s="253"/>
      <c r="BZ41" s="253"/>
      <c r="CA41" s="253"/>
      <c r="CB41" s="253"/>
      <c r="CC41" s="253"/>
      <c r="CD41" s="253"/>
      <c r="CE41" s="253"/>
      <c r="CF41" s="253"/>
    </row>
    <row r="42" spans="1:84" ht="12" customHeight="1" x14ac:dyDescent="0.25">
      <c r="A42" s="412" t="s">
        <v>101</v>
      </c>
      <c r="B42" s="412"/>
      <c r="C42" s="412"/>
      <c r="D42" s="412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412" t="s">
        <v>102</v>
      </c>
      <c r="AE42" s="412"/>
      <c r="AF42" s="412"/>
      <c r="AG42" s="412"/>
      <c r="AH42" s="412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253"/>
      <c r="AX42" s="253"/>
      <c r="AY42" s="253"/>
      <c r="AZ42" s="253"/>
      <c r="BA42" s="253"/>
      <c r="BB42" s="253"/>
      <c r="BC42" s="253"/>
      <c r="BD42" s="253"/>
      <c r="BE42" s="253"/>
      <c r="BF42" s="253"/>
      <c r="BG42" s="253"/>
      <c r="BH42" s="253"/>
      <c r="BI42" s="253"/>
      <c r="BJ42" s="253"/>
      <c r="BK42" s="253"/>
      <c r="BL42" s="253"/>
      <c r="BM42" s="253"/>
      <c r="BN42" s="253"/>
      <c r="BO42" s="253"/>
      <c r="BP42" s="253"/>
      <c r="BQ42" s="253"/>
      <c r="BR42" s="253"/>
      <c r="BS42" s="253"/>
      <c r="BT42" s="253"/>
      <c r="BU42" s="253"/>
      <c r="BV42" s="253"/>
      <c r="BW42" s="253"/>
      <c r="BX42" s="253"/>
      <c r="BY42" s="253"/>
      <c r="BZ42" s="253"/>
      <c r="CA42" s="253"/>
      <c r="CB42" s="253"/>
      <c r="CC42" s="253"/>
      <c r="CD42" s="253"/>
      <c r="CE42" s="253"/>
      <c r="CF42" s="253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172">
    <mergeCell ref="A42:D42"/>
    <mergeCell ref="E42:K42"/>
    <mergeCell ref="AD42:AH42"/>
    <mergeCell ref="AI42:AV42"/>
    <mergeCell ref="A39:AD39"/>
    <mergeCell ref="AF39:AO39"/>
    <mergeCell ref="AP39:AS39"/>
    <mergeCell ref="AT39:AV39"/>
    <mergeCell ref="A40:AD40"/>
    <mergeCell ref="AF40:AO40"/>
    <mergeCell ref="AP40:AS40"/>
    <mergeCell ref="AT40:AV40"/>
    <mergeCell ref="A37:AD37"/>
    <mergeCell ref="AF37:AO37"/>
    <mergeCell ref="AP37:AS37"/>
    <mergeCell ref="AT37:AV37"/>
    <mergeCell ref="AX37:BZ37"/>
    <mergeCell ref="A38:AD38"/>
    <mergeCell ref="AF38:AO38"/>
    <mergeCell ref="AP38:AV38"/>
    <mergeCell ref="A35:AD35"/>
    <mergeCell ref="AF35:AO35"/>
    <mergeCell ref="AP35:AS35"/>
    <mergeCell ref="AT35:AV35"/>
    <mergeCell ref="AX35:BY36"/>
    <mergeCell ref="A36:AD36"/>
    <mergeCell ref="AF36:AO36"/>
    <mergeCell ref="AP36:AS36"/>
    <mergeCell ref="AT36:AV36"/>
    <mergeCell ref="AP33:AS33"/>
    <mergeCell ref="AT33:AV33"/>
    <mergeCell ref="AX33:BY34"/>
    <mergeCell ref="A34:AD34"/>
    <mergeCell ref="AF34:AO34"/>
    <mergeCell ref="AP34:AS34"/>
    <mergeCell ref="AT34:AV34"/>
    <mergeCell ref="A28:F28"/>
    <mergeCell ref="G28:I28"/>
    <mergeCell ref="J28:L28"/>
    <mergeCell ref="M28:O28"/>
    <mergeCell ref="P28:R28"/>
    <mergeCell ref="AF33:AO33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BH20:BL20"/>
    <mergeCell ref="A21:C21"/>
    <mergeCell ref="D21:F21"/>
    <mergeCell ref="G21:I21"/>
    <mergeCell ref="J21:L21"/>
    <mergeCell ref="M21:O21"/>
    <mergeCell ref="P21:R21"/>
    <mergeCell ref="AX21:BB21"/>
    <mergeCell ref="BC21:BG21"/>
    <mergeCell ref="BH21:BL21"/>
    <mergeCell ref="BC19:BG19"/>
    <mergeCell ref="BH19:BL19"/>
    <mergeCell ref="A20:C20"/>
    <mergeCell ref="D20:F20"/>
    <mergeCell ref="G20:I20"/>
    <mergeCell ref="J20:L20"/>
    <mergeCell ref="M20:O20"/>
    <mergeCell ref="P20:R20"/>
    <mergeCell ref="AX20:BB20"/>
    <mergeCell ref="BC20:BG20"/>
    <mergeCell ref="AX18:BB18"/>
    <mergeCell ref="BC18:BG18"/>
    <mergeCell ref="BH18:BL18"/>
    <mergeCell ref="A19:C19"/>
    <mergeCell ref="D19:F19"/>
    <mergeCell ref="G19:I19"/>
    <mergeCell ref="J19:L19"/>
    <mergeCell ref="M19:O19"/>
    <mergeCell ref="P19:R19"/>
    <mergeCell ref="AX19:BB19"/>
    <mergeCell ref="P17:R17"/>
    <mergeCell ref="AX17:BB17"/>
    <mergeCell ref="BC17:BG17"/>
    <mergeCell ref="BH17:BL17"/>
    <mergeCell ref="A18:C18"/>
    <mergeCell ref="D18:F18"/>
    <mergeCell ref="G18:I18"/>
    <mergeCell ref="J18:L18"/>
    <mergeCell ref="M18:O18"/>
    <mergeCell ref="P18:R18"/>
    <mergeCell ref="AG16:AK16"/>
    <mergeCell ref="AL16:AV16"/>
    <mergeCell ref="AX16:BB16"/>
    <mergeCell ref="BC16:BG16"/>
    <mergeCell ref="BH16:BL16"/>
    <mergeCell ref="A17:C17"/>
    <mergeCell ref="D17:F17"/>
    <mergeCell ref="G17:I17"/>
    <mergeCell ref="J17:L17"/>
    <mergeCell ref="M17:O17"/>
    <mergeCell ref="A16:F16"/>
    <mergeCell ref="G16:L16"/>
    <mergeCell ref="M16:R16"/>
    <mergeCell ref="T16:AA16"/>
    <mergeCell ref="AB16:AC16"/>
    <mergeCell ref="AD16:AE16"/>
    <mergeCell ref="AR13:AV13"/>
    <mergeCell ref="AX13:BG13"/>
    <mergeCell ref="A15:R15"/>
    <mergeCell ref="T15:AE15"/>
    <mergeCell ref="AG15:AV15"/>
    <mergeCell ref="AX15:BL15"/>
    <mergeCell ref="T13:X13"/>
    <mergeCell ref="Y13:AA13"/>
    <mergeCell ref="AB13:AF13"/>
    <mergeCell ref="AG13:AI13"/>
    <mergeCell ref="AJ13:AN13"/>
    <mergeCell ref="AO13:AQ13"/>
    <mergeCell ref="A13:B13"/>
    <mergeCell ref="C13:D13"/>
    <mergeCell ref="E13:H13"/>
    <mergeCell ref="I13:K13"/>
    <mergeCell ref="L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AL7:AV7 AL9:AV9 AL16:AV16 AB13:AF13 F9:P9 G18:I27 M18:O27 C13 E42:K42 AI42:AV42 AP33:AS34 F7 Z5">
    <cfRule type="containsBlanks" dxfId="14" priority="15">
      <formula>LEN(TRIM(C5))=0</formula>
    </cfRule>
  </conditionalFormatting>
  <conditionalFormatting sqref="AP38:AV38">
    <cfRule type="containsBlanks" dxfId="13" priority="14">
      <formula>LEN(TRIM(AP38))=0</formula>
    </cfRule>
  </conditionalFormatting>
  <conditionalFormatting sqref="A19:C27 G19:R27">
    <cfRule type="expression" dxfId="12" priority="13">
      <formula>AND(OR($C$13=5,$C$13&lt;5),$C$13&lt;&gt;"")</formula>
    </cfRule>
  </conditionalFormatting>
  <conditionalFormatting sqref="A24:C27 G24:R27">
    <cfRule type="expression" dxfId="11" priority="12">
      <formula>AND($C$13&gt;5,$C$13&lt;10)</formula>
    </cfRule>
  </conditionalFormatting>
  <conditionalFormatting sqref="A26:C27 G26:R27">
    <cfRule type="expression" dxfId="10" priority="11">
      <formula>AND(OR($C$13&gt;10,$C$13=10),OR($C$13&lt;12,$C$13=12))</formula>
    </cfRule>
  </conditionalFormatting>
  <conditionalFormatting sqref="D24:F27">
    <cfRule type="expression" dxfId="9" priority="10">
      <formula>AND(OR($C$13=5,$C$13&lt;5),$C$13&lt;&gt;"")</formula>
    </cfRule>
  </conditionalFormatting>
  <conditionalFormatting sqref="D24:F27">
    <cfRule type="expression" dxfId="8" priority="9">
      <formula>AND($C$13&gt;5,$C$13&lt;10)</formula>
    </cfRule>
  </conditionalFormatting>
  <conditionalFormatting sqref="D26:F27">
    <cfRule type="expression" dxfId="7" priority="8">
      <formula>AND(OR($C$13&gt;10,$C$13=10),OR($C$13&lt;12,$C$13=12))</formula>
    </cfRule>
  </conditionalFormatting>
  <conditionalFormatting sqref="D19:F23">
    <cfRule type="expression" dxfId="6" priority="7">
      <formula>AND(OR($C$13=5,$C$13&lt;5),$C$13&lt;&gt;"")</formula>
    </cfRule>
  </conditionalFormatting>
  <conditionalFormatting sqref="AB16:AD16">
    <cfRule type="containsBlanks" dxfId="5" priority="5">
      <formula>LEN(TRIM(AB16))=0</formula>
    </cfRule>
  </conditionalFormatting>
  <conditionalFormatting sqref="T16">
    <cfRule type="containsBlanks" dxfId="4" priority="6">
      <formula>LEN(TRIM(T16))=0</formula>
    </cfRule>
  </conditionalFormatting>
  <conditionalFormatting sqref="AB16:AE16">
    <cfRule type="expression" dxfId="3" priority="3">
      <formula>$T$16="FIXED SPEED"</formula>
    </cfRule>
    <cfRule type="expression" dxfId="2" priority="4">
      <formula>$X$40="FIXED SPEED"</formula>
    </cfRule>
  </conditionalFormatting>
  <conditionalFormatting sqref="AX13:BG13">
    <cfRule type="notContainsBlanks" dxfId="1" priority="2">
      <formula>LEN(TRIM(AX13))&gt;0</formula>
    </cfRule>
  </conditionalFormatting>
  <conditionalFormatting sqref="BE9:BE10">
    <cfRule type="containsBlanks" dxfId="0" priority="1">
      <formula>LEN(TRIM(BE9))=0</formula>
    </cfRule>
  </conditionalFormatting>
  <dataValidations count="4">
    <dataValidation type="list" allowBlank="1" showInputMessage="1" showErrorMessage="1" sqref="T16" xr:uid="{C048052D-026A-4549-99BC-BBB629B5FD80}">
      <formula1>"VFD SETTING, ECM SETTING, FIXED SPEED"</formula1>
    </dataValidation>
    <dataValidation type="list" allowBlank="1" showInputMessage="1" showErrorMessage="1" sqref="AD16:AE16" xr:uid="{3C21D2CF-6969-45C3-A651-417E4944FD37}">
      <formula1>"Hz, %"</formula1>
    </dataValidation>
    <dataValidation type="list" allowBlank="1" showInputMessage="1" sqref="AP38:AV38" xr:uid="{CBD5E782-A9B4-450B-AFC5-B381D8A6DC1D}">
      <formula1>"N/A"</formula1>
    </dataValidation>
    <dataValidation errorStyle="information" operator="greaterThanOrEqual" allowBlank="1" showInputMessage="1" showErrorMessage="1" error="Round ducts 5&quot; or less may be measured using 90% of a single center-line velocity reading in lieu of the 6 point method (NEBB 2015). This is already accounted for in the formulas." sqref="C13:D13" xr:uid="{FDB53FD3-A8C5-4F27-AB84-6B365ACFC692}"/>
  </dataValidations>
  <printOptions horizontalCentered="1"/>
  <pageMargins left="0.5" right="0.5" top="0.5" bottom="0.5" header="0" footer="0.25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EF-DI-1</vt:lpstr>
      <vt:lpstr>EF-DI-1 - EXHCURVE</vt:lpstr>
      <vt:lpstr>EF-DI-1 - EXHTRAV-VEL</vt:lpstr>
      <vt:lpstr>EF-DI-1 - EXHTRAV-PTO</vt:lpstr>
      <vt:lpstr>EF-DI-1 - EXHTRAV-RNDPTO</vt:lpstr>
      <vt:lpstr>'EF-DI-1 - EXHCURVE'!CLIENTLOGO</vt:lpstr>
      <vt:lpstr>'EF-DI-1'!Print_Area</vt:lpstr>
      <vt:lpstr>'EF-DI-1 - EXHCURVE'!Print_Area</vt:lpstr>
      <vt:lpstr>'EF-DI-1 - EXHTRAV-PTO'!Print_Area</vt:lpstr>
      <vt:lpstr>'EF-DI-1 - EXHTRAV-RNDPTO'!Print_Area</vt:lpstr>
      <vt:lpstr>'EF-DI-1 - EXHTRAV-VEL'!Print_Area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2022-07-25T13:45:26Z</dcterms:created>
  <dcterms:modified xsi:type="dcterms:W3CDTF">2022-07-25T13:45:26Z</dcterms:modified>
</cp:coreProperties>
</file>