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F-PW-01\"/>
    </mc:Choice>
  </mc:AlternateContent>
  <xr:revisionPtr revIDLastSave="0" documentId="8_{BFB97162-573A-4399-A6DC-B70ED5416EFC}" xr6:coauthVersionLast="47" xr6:coauthVersionMax="47" xr10:uidLastSave="{00000000-0000-0000-0000-000000000000}"/>
  <bookViews>
    <workbookView xWindow="-120" yWindow="-120" windowWidth="29040" windowHeight="15840" activeTab="1" xr2:uid="{8EB378DB-4323-42A5-8FCC-1CD709816342}"/>
  </bookViews>
  <sheets>
    <sheet name="FANFLYER" sheetId="2" r:id="rId1"/>
    <sheet name="EF-PW-01" sheetId="3" r:id="rId2"/>
    <sheet name="EF-PW-01 - EXHTRAV-VEL" sheetId="4" r:id="rId3"/>
    <sheet name="EF-PW-01 - EXHTRAV-PTO" sheetId="5" r:id="rId4"/>
    <sheet name="EF-PW-01 - EXHTRAV-RNDPTO" sheetId="6" r:id="rId5"/>
  </sheets>
  <externalReferences>
    <externalReference r:id="rId6"/>
    <externalReference r:id="rId7"/>
    <externalReference r:id="rId8"/>
  </externalReferences>
  <definedNames>
    <definedName name="AC_1" localSheetId="0">[1]Builder!$D$127</definedName>
    <definedName name="AC_1">[2]Builder!$D$352</definedName>
    <definedName name="AC_Inlet_Reference" localSheetId="0">[1]Builder!$D$136</definedName>
    <definedName name="AC_Inlet_Reference">[2]Builder!$D$361</definedName>
    <definedName name="AC_InletSum_1" localSheetId="0">[1]Builder!$D$139</definedName>
    <definedName name="AC_InletSum_1">[2]Builder!$D$364</definedName>
    <definedName name="AC_InletSum_CFM" localSheetId="0">[1]Builder!$J$139</definedName>
    <definedName name="AC_InletSum_CFM">[2]Builder!$J$364</definedName>
    <definedName name="AC_Num_Inlets_1" localSheetId="0">[1]Builder!$AD$127</definedName>
    <definedName name="AC_Num_Inlets_1">[2]Builder!$AD$352</definedName>
    <definedName name="AC_Num_Outlets_1" localSheetId="0">[1]Builder!$AC$127</definedName>
    <definedName name="AC_Num_Outlets_1">[2]Builder!$AC$352</definedName>
    <definedName name="AC_Outlet_Reference" localSheetId="0">[1]Builder!$D$130</definedName>
    <definedName name="AC_Outlet_Reference">[2]Builder!$D$355</definedName>
    <definedName name="AC_OutletSum_1" localSheetId="0">[1]Builder!$D$133</definedName>
    <definedName name="AC_OutletSum_1">[2]Builder!$D$358</definedName>
    <definedName name="AC_OutletSum_CFM" localSheetId="0">[1]Builder!$J$133</definedName>
    <definedName name="AC_OutletSum_CFM">[2]Builder!$J$358</definedName>
    <definedName name="AC_Reference" localSheetId="0">[1]Builder!$D$124</definedName>
    <definedName name="AC_Reference">[2]Builder!$D$349</definedName>
    <definedName name="AHU_1" localSheetId="0">[1]Builder!$D$46</definedName>
    <definedName name="AHU_1">[2]Builder!$D$46</definedName>
    <definedName name="AHU_Coil_1" localSheetId="3">[3]Builder!#REF!</definedName>
    <definedName name="AHU_Coil_1">[3]Builder!#REF!</definedName>
    <definedName name="AHU_InletSum_1" localSheetId="0">[1]Builder!$D$70</definedName>
    <definedName name="AHU_InletSum_1">[2]Builder!$D$70</definedName>
    <definedName name="AHU_Num_ATU_1" localSheetId="0">[1]Builder!$AG$46</definedName>
    <definedName name="AHU_Num_ATU_1">[2]Builder!$AG$46</definedName>
    <definedName name="AHU_Num_Inlets_1" localSheetId="0">[1]Builder!$AF$46</definedName>
    <definedName name="AHU_Num_Inlets_1">[2]Builder!$AF$46</definedName>
    <definedName name="AHU_Num_Outlets_1" localSheetId="0">[1]Builder!$AE$46</definedName>
    <definedName name="AHU_Num_Outlets_1">[2]Builder!$AE$46</definedName>
    <definedName name="AHU_OutletSum_1" localSheetId="0">[1]Builder!$D$58</definedName>
    <definedName name="AHU_OutletSum_1">[2]Builder!$D$58</definedName>
    <definedName name="AHU_Reference" localSheetId="0">[1]Builder!$D$43</definedName>
    <definedName name="AHU_Reference">[2]Builder!$D$43</definedName>
    <definedName name="AHU_System_1" localSheetId="0">[1]Builder!$D$52</definedName>
    <definedName name="AHU_System_1">[2]Builder!$D$52</definedName>
    <definedName name="AHUInlet_CFM_1" localSheetId="0">[1]Builder!$J$70</definedName>
    <definedName name="AHUInlet_CFM_1">[2]Builder!$J$70</definedName>
    <definedName name="AHUOutlet_CFM_1" localSheetId="0">[1]Builder!$J$58</definedName>
    <definedName name="AHUOutlet_CFM_1">[2]Builder!$J$58</definedName>
    <definedName name="ATU_CLGMAX_1" localSheetId="0">[1]Builder!$O$52</definedName>
    <definedName name="ATU_CLGMAX_1">[2]Builder!$O$52</definedName>
    <definedName name="ATU_Num_Outlets_1" localSheetId="0">[1]Builder!$AI$52</definedName>
    <definedName name="ATU_Num_Outlets_1">[2]Builder!$AI$52</definedName>
    <definedName name="ATU_Outlet_Reference" localSheetId="0">[1]Builder!$D$61</definedName>
    <definedName name="ATU_Outlet_Reference">[2]Builder!$D$61</definedName>
    <definedName name="ATU_Reference" localSheetId="0">[1]Builder!$D$49</definedName>
    <definedName name="ATU_Reference">[2]Builder!$D$49</definedName>
    <definedName name="ATUOutlet_1" localSheetId="0">[1]Builder!$D$64</definedName>
    <definedName name="ATUOutlet_1">[2]Builder!$D$64</definedName>
    <definedName name="ATUOutlet_CFM_1" localSheetId="0">[1]Builder!$J$64</definedName>
    <definedName name="ATUOutlet_CFM_1">[2]Builder!$J$64</definedName>
    <definedName name="BOILER_1" localSheetId="0">[1]Builder!$D$253</definedName>
    <definedName name="BOILER_1">[2]Builder!$D$580</definedName>
    <definedName name="BOILER_ENT_PRES_1" localSheetId="3">[2]Builder!#REF!</definedName>
    <definedName name="BOILER_GPM_1" localSheetId="3">[2]Builder!#REF!</definedName>
    <definedName name="BOILER_Reference" localSheetId="0">[1]Builder!$D$250</definedName>
    <definedName name="BOILER_Reference">[2]Builder!$D$577</definedName>
    <definedName name="CHILLER_1" localSheetId="0">[1]Builder!$D$217</definedName>
    <definedName name="CHILLER_1">[2]Builder!$D$544</definedName>
    <definedName name="CHILLER_Reference" localSheetId="0">[1]Builder!$D$214</definedName>
    <definedName name="CHILLER_Reference">[2]Builder!$D$541</definedName>
    <definedName name="CHW_Reference" localSheetId="0">[1]Builder!$D$257</definedName>
    <definedName name="CHW_Reference">[2]Builder!$D$584</definedName>
    <definedName name="CHWP_1" localSheetId="0">[1]Builder!$D$224</definedName>
    <definedName name="CHWP_1">[2]Builder!$D$551</definedName>
    <definedName name="CHWP_Reference" localSheetId="0">[1]Builder!$D$221</definedName>
    <definedName name="CHWP_Reference">[2]Builder!$D$548</definedName>
    <definedName name="CLIENTLOGO" localSheetId="3">[2]CURVEMT!$A$34</definedName>
    <definedName name="CLIENTLOGO" localSheetId="2">[2]CURVEMT!$A$34</definedName>
    <definedName name="CLIENTLOGO" localSheetId="0">FANFLYER!$A$34</definedName>
    <definedName name="CLIENTLOGO">#REF!</definedName>
    <definedName name="CRAC_1" localSheetId="0">[1]Builder!$D$146</definedName>
    <definedName name="CRAC_1">[2]Builder!$D$371</definedName>
    <definedName name="CRAC_Inlet_Reference" localSheetId="0">[1]Builder!$D$155</definedName>
    <definedName name="CRAC_Inlet_Reference">[2]Builder!$D$380</definedName>
    <definedName name="CRAC_InletSum_1" localSheetId="0">[1]Builder!$D$158</definedName>
    <definedName name="CRAC_InletSum_1">[2]Builder!$D$383</definedName>
    <definedName name="CRAC_InletSum_CFM" localSheetId="0">[1]Builder!$J$158</definedName>
    <definedName name="CRAC_InletSum_CFM">[2]Builder!$J$383</definedName>
    <definedName name="CRAC_Num_Inlets_1" localSheetId="0">[1]Builder!$AD$146</definedName>
    <definedName name="CRAC_Num_Inlets_1">[2]Builder!$AD$371</definedName>
    <definedName name="CRAC_Num_Outlets_1" localSheetId="0">[1]Builder!$AC$146</definedName>
    <definedName name="CRAC_Num_Outlets_1">[2]Builder!$AC$371</definedName>
    <definedName name="CRAC_Outlet_Reference" localSheetId="0">[1]Builder!$D$149</definedName>
    <definedName name="CRAC_Outlet_Reference">[2]Builder!$D$374</definedName>
    <definedName name="CRAC_OutletSum_1" localSheetId="0">[1]Builder!$D$152</definedName>
    <definedName name="CRAC_OutletSum_1">[2]Builder!$D$377</definedName>
    <definedName name="CRAC_OutletSum_CFM" localSheetId="0">[1]Builder!$J$152</definedName>
    <definedName name="CRAC_OutletSum_CFM">[2]Builder!$J$377</definedName>
    <definedName name="CRAC_Reference" localSheetId="0">[1]Builder!$D$143</definedName>
    <definedName name="CRAC_Reference">[2]Builder!$D$368</definedName>
    <definedName name="CT_1" localSheetId="0">[1]Builder!$D$246</definedName>
    <definedName name="CT_1">[2]Builder!$D$573</definedName>
    <definedName name="CT_Reference" localSheetId="0">[1]Builder!$D$242</definedName>
    <definedName name="CT_Reference">[2]Builder!$D$569</definedName>
    <definedName name="CW_Reference" localSheetId="3">[2]Builder!#REF!</definedName>
    <definedName name="CW_Reference" localSheetId="0">[1]Builder!#REF!</definedName>
    <definedName name="CW_Reference">[2]Builder!#REF!</definedName>
    <definedName name="CW_Rows" localSheetId="3">[2]Builder!#REF!</definedName>
    <definedName name="CW_Rows" localSheetId="0">[1]Builder!#REF!</definedName>
    <definedName name="CW_Rows">[2]Builder!#REF!</definedName>
    <definedName name="CWC_1" localSheetId="3">[2]Builder!#REF!</definedName>
    <definedName name="CWC_1" localSheetId="0">[1]Builder!#REF!</definedName>
    <definedName name="CWC_1">[2]Builder!#REF!</definedName>
    <definedName name="CWC_Area_1" localSheetId="3">[2]Builder!#REF!</definedName>
    <definedName name="CWC_Area_1" localSheetId="0">[1]Builder!#REF!</definedName>
    <definedName name="CWC_Area_1">[2]Builder!#REF!</definedName>
    <definedName name="CWC_CFM_1" localSheetId="3">[2]Builder!#REF!</definedName>
    <definedName name="CWC_CFM_1" localSheetId="0">[1]Builder!#REF!</definedName>
    <definedName name="CWC_CFM_1">[2]Builder!#REF!</definedName>
    <definedName name="CWC_EAT_DB_1" localSheetId="3">[2]Builder!#REF!</definedName>
    <definedName name="CWC_EAT_DB_1" localSheetId="0">[1]Builder!#REF!</definedName>
    <definedName name="CWC_EAT_DB_1">[2]Builder!#REF!</definedName>
    <definedName name="CWC_EAT_WB_1" localSheetId="3">[2]Builder!#REF!</definedName>
    <definedName name="CWC_EAT_WB_1" localSheetId="0">[1]Builder!#REF!</definedName>
    <definedName name="CWC_EAT_WB_1">[2]Builder!#REF!</definedName>
    <definedName name="CWC_EWT_1" localSheetId="3">[2]Builder!#REF!</definedName>
    <definedName name="CWC_EWT_1" localSheetId="0">[1]Builder!#REF!</definedName>
    <definedName name="CWC_EWT_1">[2]Builder!#REF!</definedName>
    <definedName name="CWC_GPM_1" localSheetId="3">[2]Builder!#REF!</definedName>
    <definedName name="CWC_GPM_1" localSheetId="0">[1]Builder!#REF!</definedName>
    <definedName name="CWC_GPM_1">[2]Builder!#REF!</definedName>
    <definedName name="CWC_Key_1" localSheetId="3">[2]Builder!#REF!</definedName>
    <definedName name="CWC_Key_1" localSheetId="0">[1]Builder!#REF!</definedName>
    <definedName name="CWC_Key_1">[2]Builder!#REF!</definedName>
    <definedName name="CWC_LAT_DB_1" localSheetId="3">[2]Builder!#REF!</definedName>
    <definedName name="CWC_LAT_DB_1" localSheetId="0">[1]Builder!#REF!</definedName>
    <definedName name="CWC_LAT_DB_1">[2]Builder!#REF!</definedName>
    <definedName name="CWC_LAT_WB_1" localSheetId="3">[2]Builder!#REF!</definedName>
    <definedName name="CWC_LAT_WB_1" localSheetId="0">[1]Builder!#REF!</definedName>
    <definedName name="CWC_LAT_WB_1">[2]Builder!#REF!</definedName>
    <definedName name="CWC_LWT_1" localSheetId="3">[2]Builder!#REF!</definedName>
    <definedName name="CWC_LWT_1" localSheetId="0">[1]Builder!#REF!</definedName>
    <definedName name="CWC_LWT_1">[2]Builder!#REF!</definedName>
    <definedName name="CWC_MBH_1" localSheetId="3">[2]Builder!#REF!</definedName>
    <definedName name="CWC_MBH_1" localSheetId="0">[1]Builder!#REF!</definedName>
    <definedName name="CWC_MBH_1">[2]Builder!#REF!</definedName>
    <definedName name="CWC_PD_1" localSheetId="3">[2]Builder!#REF!</definedName>
    <definedName name="CWC_PD_1" localSheetId="0">[1]Builder!#REF!</definedName>
    <definedName name="CWC_PD_1">[2]Builder!#REF!</definedName>
    <definedName name="CWP_1" localSheetId="0">[1]Builder!$D$231</definedName>
    <definedName name="CWP_1">[2]Builder!$D$558</definedName>
    <definedName name="CWP_Reference" localSheetId="0">[1]Builder!$D$228</definedName>
    <definedName name="CWP_Reference">[2]Builder!$D$555</definedName>
    <definedName name="DUR_AC" localSheetId="0">[1]DURATIONS!$B$13</definedName>
    <definedName name="DUR_AC">[2]DURATIONS!$B$13</definedName>
    <definedName name="DUR_AHU" localSheetId="0">[1]DURATIONS!$B$10</definedName>
    <definedName name="DUR_AHU">[2]DURATIONS!$B$10</definedName>
    <definedName name="DUR_ATU" localSheetId="0">[1]DURATIONS!$B$17</definedName>
    <definedName name="DUR_ATU">[2]DURATIONS!$B$17</definedName>
    <definedName name="DUR_BOILER" localSheetId="0">[1]DURATIONS!$B$24</definedName>
    <definedName name="DUR_BOILER">[2]DURATIONS!$B$24</definedName>
    <definedName name="DUR_CHILLER" localSheetId="0">[1]DURATIONS!$B$21</definedName>
    <definedName name="DUR_CHILLER">[2]DURATIONS!$B$21</definedName>
    <definedName name="DUR_CHWCOIL" localSheetId="0">[1]DURATIONS!$B$25</definedName>
    <definedName name="DUR_CHWCOIL">[2]DURATIONS!$B$25</definedName>
    <definedName name="DUR_CRAC" localSheetId="0">[1]DURATIONS!$B$14</definedName>
    <definedName name="DUR_CRAC">[2]DURATIONS!$B$14</definedName>
    <definedName name="DUR_CT" localSheetId="0">[1]DURATIONS!$B$23</definedName>
    <definedName name="DUR_CT">[2]DURATIONS!$B$23</definedName>
    <definedName name="DUR_DXCOIL" localSheetId="0">[1]DURATIONS!$B$27</definedName>
    <definedName name="DUR_DXCOIL">[2]DURATIONS!$B$27</definedName>
    <definedName name="DUR_ELECHEATCOIL" localSheetId="0">[1]DURATIONS!$B$29</definedName>
    <definedName name="DUR_ELECHEATCOIL">[2]DURATIONS!$B$29</definedName>
    <definedName name="DUR_ERV" localSheetId="0">[1]DURATIONS!$B$15</definedName>
    <definedName name="DUR_ERV">[2]DURATIONS!$B$15</definedName>
    <definedName name="DUR_FAN" localSheetId="0">[1]DURATIONS!$B$16</definedName>
    <definedName name="DUR_FAN">[2]DURATIONS!$B$16</definedName>
    <definedName name="DUR_FCU" localSheetId="0">[1]DURATIONS!$B$12</definedName>
    <definedName name="DUR_FCU">[2]DURATIONS!$B$12</definedName>
    <definedName name="DUR_GASHEATCOIL" localSheetId="0">[1]DURATIONS!$B$30</definedName>
    <definedName name="DUR_GASHEATCOIL">[2]DURATIONS!$B$30</definedName>
    <definedName name="DUR_HHWCOIL" localSheetId="0">[1]DURATIONS!$B$26</definedName>
    <definedName name="DUR_HHWCOIL">[2]DURATIONS!$B$26</definedName>
    <definedName name="DUR_HPCOIL" localSheetId="0">[1]DURATIONS!$B$28</definedName>
    <definedName name="DUR_HPCOIL">[2]DURATIONS!$B$28</definedName>
    <definedName name="DUR_INLET" localSheetId="0">[1]DURATIONS!$B$19</definedName>
    <definedName name="DUR_INLET">[2]DURATIONS!$B$19</definedName>
    <definedName name="DUR_OUTLET" localSheetId="0">[1]DURATIONS!$B$18</definedName>
    <definedName name="DUR_OUTLET">[2]DURATIONS!$B$18</definedName>
    <definedName name="DUR_PUMP" localSheetId="0">[1]DURATIONS!$B$22</definedName>
    <definedName name="DUR_PUMP">[2]DURATIONS!$B$22</definedName>
    <definedName name="DUR_RTU" localSheetId="0">[1]DURATIONS!$B$11</definedName>
    <definedName name="DUR_RTU">[2]DURATIONS!$B$11</definedName>
    <definedName name="DUR_UH" localSheetId="0">[1]DURATIONS!$B$20</definedName>
    <definedName name="DUR_UH">[2]DURATIONS!$B$20</definedName>
    <definedName name="EH_MANF_1" localSheetId="3">[2]Builder!#REF!</definedName>
    <definedName name="EH_MANF_1" localSheetId="0">[1]Builder!#REF!</definedName>
    <definedName name="EH_MANF_1">[2]Builder!#REF!</definedName>
    <definedName name="EH_MODEL_1" localSheetId="3">[2]Builder!#REF!</definedName>
    <definedName name="EH_MODEL_1" localSheetId="0">[1]Builder!#REF!</definedName>
    <definedName name="EH_MODEL_1">[2]Builder!#REF!</definedName>
    <definedName name="ERV_1" localSheetId="0">[1]Builder!$D$166</definedName>
    <definedName name="ERV_1">[2]Builder!$D$391</definedName>
    <definedName name="ERV_ATU_CLGMAX_1" localSheetId="0">[1]Builder!$O$172</definedName>
    <definedName name="ERV_ATU_CLGMAX_1">[2]Builder!$O$397</definedName>
    <definedName name="ERV_ATU_Num_Outlets_1" localSheetId="0">[1]Builder!$AI$172</definedName>
    <definedName name="ERV_ATU_Num_Outlets_1">[2]Builder!$AI$397</definedName>
    <definedName name="ERV_ATU_Outlet_Reference" localSheetId="0">[1]Builder!$D$181</definedName>
    <definedName name="ERV_ATU_Outlet_Reference">[2]Builder!$D$406</definedName>
    <definedName name="ERV_ATU_Reference" localSheetId="0">[1]Builder!$D$169</definedName>
    <definedName name="ERV_ATU_Reference">[2]Builder!$D$394</definedName>
    <definedName name="ERV_ATUOutlet_1" localSheetId="0">[1]Builder!$D$184</definedName>
    <definedName name="ERV_ATUOutlet_1">[2]Builder!$D$409</definedName>
    <definedName name="ERV_ATUOutlet_CFM_1" localSheetId="0">[1]Builder!$J$184</definedName>
    <definedName name="ERV_ATUOutlet_CFM_1">[2]Builder!$J$409</definedName>
    <definedName name="ERV_DUR_Inlets" localSheetId="3">[2]Builder!#REF!</definedName>
    <definedName name="ERV_DUR_SUB_1" localSheetId="3">[2]Builder!#REF!</definedName>
    <definedName name="ERV_Inlet_Reference" localSheetId="0">[1]Builder!$D$187</definedName>
    <definedName name="ERV_Inlet_Reference">[2]Builder!$D$412</definedName>
    <definedName name="ERV_InletSum_1" localSheetId="0">[1]Builder!$D$190</definedName>
    <definedName name="ERV_InletSum_1">[2]Builder!$D$415</definedName>
    <definedName name="ERV_InletSum_CFM" localSheetId="0">[1]Builder!$J$190</definedName>
    <definedName name="ERV_InletSum_CFM">[2]Builder!$J$415</definedName>
    <definedName name="ERV_Num_ATU_1" localSheetId="0">[1]Builder!$AP$166</definedName>
    <definedName name="ERV_Num_ATU_1">[2]Builder!$AP$391</definedName>
    <definedName name="ERV_Num_Inlets_1" localSheetId="0">[1]Builder!$AO$166</definedName>
    <definedName name="ERV_Num_Inlets_1">[2]Builder!$AO$391</definedName>
    <definedName name="ERV_Num_Outlets_1" localSheetId="0">[1]Builder!$AN$166</definedName>
    <definedName name="ERV_Num_Outlets_1">[2]Builder!$AN$391</definedName>
    <definedName name="ERV_Outlet_Reference" localSheetId="0">[1]Builder!$D$175</definedName>
    <definedName name="ERV_Outlet_Reference">[2]Builder!$D$400</definedName>
    <definedName name="ERV_OutletSum_1" localSheetId="0">[1]Builder!$D$178</definedName>
    <definedName name="ERV_OutletSum_1">[2]Builder!$D$403</definedName>
    <definedName name="ERV_OutletSum_CFM" localSheetId="0">[1]Builder!$J$178</definedName>
    <definedName name="ERV_OutletSum_CFM">[2]Builder!$J$403</definedName>
    <definedName name="ERV_Reference" localSheetId="0">[1]Builder!$D$162</definedName>
    <definedName name="ERV_Reference">[2]Builder!$D$387</definedName>
    <definedName name="ERV_System_1" localSheetId="0">[1]Builder!$D$172</definedName>
    <definedName name="ERV_System_1">[2]Builder!$D$397</definedName>
    <definedName name="FAN_1" localSheetId="0">[1]Builder!$D$197</definedName>
    <definedName name="FAN_1">[2]Builder!$D$422</definedName>
    <definedName name="FAN_InletSum_1" localSheetId="0">[1]Builder!$D$203</definedName>
    <definedName name="FAN_InletSum_1">[2]Builder!$D$442</definedName>
    <definedName name="FAN_InletSum_CFM" localSheetId="0">[1]Builder!$J$203</definedName>
    <definedName name="FAN_InletSum_CFM">[2]Builder!$J$442</definedName>
    <definedName name="FAN_Num_Inlets_1" localSheetId="0">[1]Builder!$T$197</definedName>
    <definedName name="FAN_Num_Inlets_1">[2]Builder!$T$422</definedName>
    <definedName name="FAN_Outlet_Reference" localSheetId="0">[1]Builder!$D$200</definedName>
    <definedName name="FAN_Outlet_Reference">[2]Builder!$D$439</definedName>
    <definedName name="FAN_Reference" localSheetId="0">[1]Builder!$D$194</definedName>
    <definedName name="FAN_Reference">[2]Builder!$D$419</definedName>
    <definedName name="FCU_1" localSheetId="0">[1]Builder!$D$108</definedName>
    <definedName name="FCU_1">[2]Builder!$D$329</definedName>
    <definedName name="FCU_Inlet_Reference" localSheetId="0">[1]Builder!$D$117</definedName>
    <definedName name="FCU_Inlet_Reference">[2]Builder!$D$342</definedName>
    <definedName name="FCU_InletSum_1" localSheetId="0">[1]Builder!$D$120</definedName>
    <definedName name="FCU_InletSum_1">[2]Builder!$D$345</definedName>
    <definedName name="FCU_InletSum_CFM" localSheetId="0">[1]Builder!$J$120</definedName>
    <definedName name="FCU_InletSum_CFM">[2]Builder!$J$345</definedName>
    <definedName name="FCU_Num_Inlets_1" localSheetId="0">[1]Builder!$AD$108</definedName>
    <definedName name="FCU_Num_Inlets_1">[2]Builder!$AD$329</definedName>
    <definedName name="FCU_Num_Outlets_1" localSheetId="0">[1]Builder!$AC$108</definedName>
    <definedName name="FCU_Num_Outlets_1">[2]Builder!$AC$329</definedName>
    <definedName name="FCU_Outlet_Reference" localSheetId="0">[1]Builder!$D$111</definedName>
    <definedName name="FCU_Outlet_Reference">[2]Builder!$D$334</definedName>
    <definedName name="FCU_OutletSum_1" localSheetId="0">[1]Builder!$D$114</definedName>
    <definedName name="FCU_OutletSum_1">[2]Builder!$D$337</definedName>
    <definedName name="FCU_OutletSum_CFM" localSheetId="0">[1]Builder!$J$114</definedName>
    <definedName name="FCU_OutletSum_CFM">[2]Builder!$J$337</definedName>
    <definedName name="FCU_Reference" localSheetId="0">[1]Builder!$D$105</definedName>
    <definedName name="FCU_Reference">[2]Builder!$D$326</definedName>
    <definedName name="HWP_1" localSheetId="0">[1]Builder!$D$238</definedName>
    <definedName name="HWP_1">[2]Builder!$D$565</definedName>
    <definedName name="HWP_Reference" localSheetId="0">[1]Builder!$D$235</definedName>
    <definedName name="HWP_Reference">[2]Builder!$D$562</definedName>
    <definedName name="Inlet_Reference" localSheetId="0">[1]Builder!$D$67</definedName>
    <definedName name="Inlet_Reference">[2]Builder!$D$67</definedName>
    <definedName name="Number_ACs" localSheetId="0">[1]Builder!$C$122</definedName>
    <definedName name="Number_ACs">[2]Builder!$C$347</definedName>
    <definedName name="Number_AHUs" localSheetId="0">[1]Builder!$C$41</definedName>
    <definedName name="Number_AHUs">[2]Builder!$C$41</definedName>
    <definedName name="Number_BOILERs" localSheetId="0">[1]Builder!$C$248</definedName>
    <definedName name="Number_BOILERs">[2]Builder!$C$575</definedName>
    <definedName name="Number_CHILLERs" localSheetId="0">[1]Builder!$C$212</definedName>
    <definedName name="Number_CHILLERs">[2]Builder!$C$539</definedName>
    <definedName name="Number_CHWPs" localSheetId="0">[1]Builder!$C$219</definedName>
    <definedName name="Number_CHWPs">[2]Builder!$C$546</definedName>
    <definedName name="Number_CRACs" localSheetId="0">[1]Builder!$C$141</definedName>
    <definedName name="Number_CRACs">[2]Builder!$C$366</definedName>
    <definedName name="Number_CTs" localSheetId="0">[1]Builder!$C$240</definedName>
    <definedName name="Number_CTs">[2]Builder!$C$567</definedName>
    <definedName name="Number_CWPs" localSheetId="0">[1]Builder!$C$226</definedName>
    <definedName name="Number_CWPs">[2]Builder!$C$553</definedName>
    <definedName name="Number_CWs" localSheetId="3">[2]Builder!#REF!</definedName>
    <definedName name="Number_CWs" localSheetId="0">[1]Builder!#REF!</definedName>
    <definedName name="Number_CWs">[2]Builder!#REF!</definedName>
    <definedName name="Number_ERVs" localSheetId="0">[1]Builder!$C$160</definedName>
    <definedName name="Number_ERVs">[2]Builder!$C$385</definedName>
    <definedName name="Number_FANs" localSheetId="0">[1]Builder!$C$192</definedName>
    <definedName name="Number_FANs">[2]Builder!$C$417</definedName>
    <definedName name="Number_FCUs" localSheetId="0">[1]Builder!$C$103</definedName>
    <definedName name="Number_FCUs">[2]Builder!$C$324</definedName>
    <definedName name="Number_HWPs" localSheetId="0">[1]Builder!$C$233</definedName>
    <definedName name="Number_HWPs">[2]Builder!$C$560</definedName>
    <definedName name="Number_RTUs" localSheetId="0">[1]Builder!$C$72</definedName>
    <definedName name="Number_RTUs">[2]Builder!$C$72</definedName>
    <definedName name="Number_UHs" localSheetId="0">[1]Builder!$C$205</definedName>
    <definedName name="Number_UHs">[2]Builder!$C$528</definedName>
    <definedName name="Outlet_Reference" localSheetId="0">[1]Builder!$D$55</definedName>
    <definedName name="Outlet_Reference">[2]Builder!$D$55</definedName>
    <definedName name="_xlnm.Print_Area" localSheetId="1">'EF-PW-01'!$A$1:$AI$62</definedName>
    <definedName name="_xlnm.Print_Area" localSheetId="3">'EF-PW-01 - EXHTRAV-PTO'!$A$1:$AV$42</definedName>
    <definedName name="_xlnm.Print_Area" localSheetId="4">'EF-PW-01 - EXHTRAV-RNDPTO'!$A$1:$AV$42</definedName>
    <definedName name="_xlnm.Print_Area" localSheetId="2">'EF-PW-01 - EXHTRAV-VEL'!$A$1:$AV$42</definedName>
    <definedName name="_xlnm.Print_Area" localSheetId="0">FANFLYER!$A$1:$AI$62</definedName>
    <definedName name="Project_Name">[2]Builder!$C$10</definedName>
    <definedName name="RTU_ATU_CLGMAX_1" localSheetId="0">[1]Builder!$O$83</definedName>
    <definedName name="RTU_ATU_CLGMAX_1">[2]Builder!$O$90</definedName>
    <definedName name="RTU_ATU_Num_Outlets_1" localSheetId="0">[1]Builder!$AI$83</definedName>
    <definedName name="RTU_ATU_Num_Outlets_1">[2]Builder!$AI$90</definedName>
    <definedName name="RTU_ATU_Outlet_Reference" localSheetId="0">[1]Builder!$D$92</definedName>
    <definedName name="RTU_ATU_Outlet_Reference">[2]Builder!$D$176</definedName>
    <definedName name="RTU_ATU_Reference" localSheetId="0">[1]Builder!$D$80</definedName>
    <definedName name="RTU_ATU_Reference">[2]Builder!$D$87</definedName>
    <definedName name="RTU_ATUOutlet_1" localSheetId="0">[1]Builder!$D$95</definedName>
    <definedName name="RTU_ATUOutlet_1">[2]Builder!$D$179</definedName>
    <definedName name="RTU_ATUOutlet_CFM_1" localSheetId="0">[1]Builder!$J$95</definedName>
    <definedName name="RTU_ATUOutlet_CFM_1">[2]Builder!$J$179</definedName>
    <definedName name="RTU_Inlet_Reference" localSheetId="0">[1]Builder!$D$98</definedName>
    <definedName name="RTU_Inlet_Reference">[2]Builder!$D$236</definedName>
    <definedName name="RTU_InletSum_1" localSheetId="0">[1]Builder!$D$101</definedName>
    <definedName name="RTU_InletSum_1">[2]Builder!$D$239</definedName>
    <definedName name="RTU_InletSum_CFM" localSheetId="0">[1]Builder!$J$101</definedName>
    <definedName name="RTU_InletSum_CFM">[2]Builder!$J$239</definedName>
    <definedName name="RTU_Num_ATU_1" localSheetId="0">[1]Builder!$AG$77</definedName>
    <definedName name="RTU_Num_ATU_1">[2]Builder!$AG$77</definedName>
    <definedName name="RTU_Num_Inlets_1" localSheetId="0">[1]Builder!$AF$77</definedName>
    <definedName name="RTU_Num_Inlets_1">[2]Builder!$AF$77</definedName>
    <definedName name="RTU_Num_Outlets_1" localSheetId="0">[1]Builder!$AE$77</definedName>
    <definedName name="RTU_Num_Outlets_1">[2]Builder!$AE$77</definedName>
    <definedName name="RTU_Outlet_Reference" localSheetId="0">[1]Builder!$D$86</definedName>
    <definedName name="RTU_Outlet_Reference">[2]Builder!$D$121</definedName>
    <definedName name="RTU_OutletSum_1" localSheetId="0">[1]Builder!$D$89</definedName>
    <definedName name="RTU_OutletSum_1">[2]Builder!$D$124</definedName>
    <definedName name="RTU_OutletSum_CFM" localSheetId="0">[1]Builder!$J$89</definedName>
    <definedName name="RTU_OutletSum_CFM">[2]Builder!$J$124</definedName>
    <definedName name="RTU_Reference" localSheetId="0">[1]Builder!$D$74</definedName>
    <definedName name="RTU_Reference">[2]Builder!$D$74</definedName>
    <definedName name="RTU_System_1" localSheetId="0">[1]Builder!$D$83</definedName>
    <definedName name="RTU_System_1">[2]Builder!$D$90</definedName>
    <definedName name="RTU_Unit_Number" localSheetId="0">[1]Builder!$D$77</definedName>
    <definedName name="RTU_Unit_Number">[2]Builder!$D$77</definedName>
    <definedName name="UH_1" localSheetId="0">[1]Builder!$D$210</definedName>
    <definedName name="UH_1">[2]Builder!$D$533</definedName>
    <definedName name="UH_Reference" localSheetId="0">[1]Builder!$D$207</definedName>
    <definedName name="UH_Reference">[2]Builder!$D$530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6" l="1"/>
  <c r="P27" i="6"/>
  <c r="J27" i="6"/>
  <c r="D27" i="6"/>
  <c r="P26" i="6"/>
  <c r="J26" i="6"/>
  <c r="D26" i="6"/>
  <c r="P25" i="6"/>
  <c r="J25" i="6"/>
  <c r="D25" i="6"/>
  <c r="P24" i="6"/>
  <c r="J24" i="6"/>
  <c r="D24" i="6"/>
  <c r="P23" i="6"/>
  <c r="J23" i="6"/>
  <c r="D23" i="6"/>
  <c r="P22" i="6"/>
  <c r="J22" i="6"/>
  <c r="D22" i="6"/>
  <c r="P21" i="6"/>
  <c r="J21" i="6"/>
  <c r="D21" i="6"/>
  <c r="P20" i="6"/>
  <c r="J20" i="6"/>
  <c r="D20" i="6"/>
  <c r="P19" i="6"/>
  <c r="J19" i="6"/>
  <c r="D19" i="6"/>
  <c r="P18" i="6"/>
  <c r="J18" i="6"/>
  <c r="D18" i="6"/>
  <c r="L13" i="6"/>
  <c r="AP39" i="6" s="1"/>
  <c r="AU29" i="5"/>
  <c r="AQ29" i="5"/>
  <c r="AM29" i="5"/>
  <c r="AI29" i="5"/>
  <c r="AE29" i="5"/>
  <c r="AA29" i="5"/>
  <c r="W29" i="5"/>
  <c r="S29" i="5"/>
  <c r="O29" i="5"/>
  <c r="K29" i="5"/>
  <c r="G29" i="5"/>
  <c r="AU28" i="5"/>
  <c r="AQ28" i="5"/>
  <c r="AM28" i="5"/>
  <c r="AI28" i="5"/>
  <c r="AE28" i="5"/>
  <c r="AA28" i="5"/>
  <c r="W28" i="5"/>
  <c r="S28" i="5"/>
  <c r="O28" i="5"/>
  <c r="K28" i="5"/>
  <c r="G28" i="5"/>
  <c r="AU27" i="5"/>
  <c r="AQ27" i="5"/>
  <c r="AM27" i="5"/>
  <c r="AI27" i="5"/>
  <c r="AE27" i="5"/>
  <c r="AA27" i="5"/>
  <c r="W27" i="5"/>
  <c r="S27" i="5"/>
  <c r="O27" i="5"/>
  <c r="K27" i="5"/>
  <c r="G27" i="5"/>
  <c r="AU26" i="5"/>
  <c r="AQ26" i="5"/>
  <c r="AM26" i="5"/>
  <c r="AI26" i="5"/>
  <c r="AE26" i="5"/>
  <c r="AA26" i="5"/>
  <c r="W26" i="5"/>
  <c r="S26" i="5"/>
  <c r="O26" i="5"/>
  <c r="K26" i="5"/>
  <c r="G26" i="5"/>
  <c r="AU25" i="5"/>
  <c r="AQ25" i="5"/>
  <c r="AM25" i="5"/>
  <c r="AI25" i="5"/>
  <c r="AE25" i="5"/>
  <c r="AA25" i="5"/>
  <c r="W25" i="5"/>
  <c r="S25" i="5"/>
  <c r="O25" i="5"/>
  <c r="K25" i="5"/>
  <c r="G25" i="5"/>
  <c r="AU24" i="5"/>
  <c r="AQ24" i="5"/>
  <c r="AM24" i="5"/>
  <c r="AI24" i="5"/>
  <c r="AE24" i="5"/>
  <c r="AA24" i="5"/>
  <c r="W24" i="5"/>
  <c r="S24" i="5"/>
  <c r="O24" i="5"/>
  <c r="K24" i="5"/>
  <c r="G24" i="5"/>
  <c r="BD23" i="5"/>
  <c r="BD24" i="5" s="1"/>
  <c r="AU23" i="5"/>
  <c r="AQ23" i="5"/>
  <c r="AM23" i="5"/>
  <c r="AI23" i="5"/>
  <c r="AE23" i="5"/>
  <c r="AA23" i="5"/>
  <c r="W23" i="5"/>
  <c r="S23" i="5"/>
  <c r="O23" i="5"/>
  <c r="K23" i="5"/>
  <c r="G23" i="5"/>
  <c r="AU22" i="5"/>
  <c r="AQ22" i="5"/>
  <c r="AM22" i="5"/>
  <c r="AI22" i="5"/>
  <c r="AE22" i="5"/>
  <c r="AA22" i="5"/>
  <c r="W22" i="5"/>
  <c r="S22" i="5"/>
  <c r="O22" i="5"/>
  <c r="K22" i="5"/>
  <c r="G22" i="5"/>
  <c r="AU21" i="5"/>
  <c r="AQ21" i="5"/>
  <c r="AM21" i="5"/>
  <c r="AI21" i="5"/>
  <c r="AE21" i="5"/>
  <c r="AA21" i="5"/>
  <c r="W21" i="5"/>
  <c r="S21" i="5"/>
  <c r="O21" i="5"/>
  <c r="K21" i="5"/>
  <c r="G21" i="5"/>
  <c r="AU20" i="5"/>
  <c r="AQ20" i="5"/>
  <c r="AM20" i="5"/>
  <c r="AI20" i="5"/>
  <c r="AE20" i="5"/>
  <c r="AA20" i="5"/>
  <c r="W20" i="5"/>
  <c r="S20" i="5"/>
  <c r="O20" i="5"/>
  <c r="K20" i="5"/>
  <c r="G20" i="5"/>
  <c r="AP36" i="5" s="1"/>
  <c r="BD17" i="5"/>
  <c r="BD18" i="5" s="1"/>
  <c r="N13" i="5"/>
  <c r="AP39" i="5" s="1"/>
  <c r="AP36" i="4"/>
  <c r="BD26" i="4"/>
  <c r="BD27" i="4" s="1"/>
  <c r="BD20" i="4"/>
  <c r="G20" i="4" s="1"/>
  <c r="N13" i="4"/>
  <c r="T13" i="4" s="1"/>
  <c r="AC53" i="3"/>
  <c r="AU53" i="3" s="1"/>
  <c r="Z53" i="3"/>
  <c r="W53" i="3"/>
  <c r="T53" i="3"/>
  <c r="Q53" i="3"/>
  <c r="AK53" i="3" s="1"/>
  <c r="AN50" i="3" s="1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P31" i="3"/>
  <c r="G31" i="3"/>
  <c r="D31" i="3"/>
  <c r="AT22" i="3"/>
  <c r="AT21" i="3"/>
  <c r="AT23" i="3" s="1"/>
  <c r="AE21" i="3"/>
  <c r="AE20" i="3"/>
  <c r="AE19" i="3"/>
  <c r="AQ16" i="3"/>
  <c r="AE18" i="3" s="1"/>
  <c r="AN16" i="3"/>
  <c r="BH15" i="3"/>
  <c r="AZ15" i="3"/>
  <c r="BH14" i="3"/>
  <c r="AZ14" i="3"/>
  <c r="BH13" i="3"/>
  <c r="AZ13" i="3"/>
  <c r="D21" i="4" l="1"/>
  <c r="AZ33" i="4" s="1"/>
  <c r="J28" i="6"/>
  <c r="AP35" i="6" s="1"/>
  <c r="AP37" i="6" s="1"/>
  <c r="AJ13" i="6" s="1"/>
  <c r="P28" i="6"/>
  <c r="AT24" i="3"/>
  <c r="AN49" i="3"/>
  <c r="AN39" i="3"/>
  <c r="AN51" i="3"/>
  <c r="AN46" i="3"/>
  <c r="AN52" i="3"/>
  <c r="AN37" i="3"/>
  <c r="AN45" i="3"/>
  <c r="AN36" i="3"/>
  <c r="AN42" i="3"/>
  <c r="AN43" i="3"/>
  <c r="AN40" i="3"/>
  <c r="AN48" i="3"/>
  <c r="AP40" i="6"/>
  <c r="AR13" i="6" s="1"/>
  <c r="AX13" i="6" s="1"/>
  <c r="T13" i="6"/>
  <c r="H14" i="5"/>
  <c r="C20" i="5" s="1"/>
  <c r="BK11" i="5" s="1"/>
  <c r="BD25" i="5"/>
  <c r="T13" i="5"/>
  <c r="H13" i="5"/>
  <c r="E18" i="5" s="1"/>
  <c r="BD19" i="5"/>
  <c r="BB32" i="4"/>
  <c r="G31" i="4"/>
  <c r="BD28" i="4"/>
  <c r="D22" i="4" s="1"/>
  <c r="AZ34" i="4" s="1"/>
  <c r="BD21" i="4"/>
  <c r="BD22" i="4" s="1"/>
  <c r="AP39" i="4"/>
  <c r="AQ50" i="3"/>
  <c r="AK50" i="3"/>
  <c r="AN35" i="3"/>
  <c r="AN38" i="3"/>
  <c r="AN41" i="3"/>
  <c r="AN44" i="3"/>
  <c r="AN47" i="3"/>
  <c r="AQ48" i="3" l="1"/>
  <c r="AK48" i="3"/>
  <c r="AQ40" i="3"/>
  <c r="AK40" i="3"/>
  <c r="AQ43" i="3"/>
  <c r="AK43" i="3"/>
  <c r="AQ42" i="3"/>
  <c r="AK42" i="3"/>
  <c r="AQ36" i="3"/>
  <c r="AK36" i="3"/>
  <c r="AQ45" i="3"/>
  <c r="AK45" i="3"/>
  <c r="AQ37" i="3"/>
  <c r="AK37" i="3"/>
  <c r="AQ52" i="3"/>
  <c r="AK52" i="3"/>
  <c r="AQ46" i="3"/>
  <c r="AK46" i="3"/>
  <c r="AQ51" i="3"/>
  <c r="AK51" i="3"/>
  <c r="AQ39" i="3"/>
  <c r="AK39" i="3"/>
  <c r="AQ49" i="3"/>
  <c r="AK49" i="3"/>
  <c r="BM10" i="5"/>
  <c r="G30" i="5"/>
  <c r="C21" i="5"/>
  <c r="I18" i="5"/>
  <c r="J20" i="4"/>
  <c r="M20" i="4" s="1"/>
  <c r="D23" i="4"/>
  <c r="AQ41" i="3"/>
  <c r="AK41" i="3"/>
  <c r="AK35" i="3"/>
  <c r="AQ35" i="3"/>
  <c r="AK47" i="3"/>
  <c r="AQ47" i="3"/>
  <c r="AK44" i="3"/>
  <c r="AQ44" i="3"/>
  <c r="AK38" i="3"/>
  <c r="AQ38" i="3"/>
  <c r="BK12" i="5" l="1"/>
  <c r="C22" i="5"/>
  <c r="K30" i="5"/>
  <c r="BO10" i="5"/>
  <c r="M18" i="5"/>
  <c r="BF32" i="4"/>
  <c r="M31" i="4"/>
  <c r="P20" i="4"/>
  <c r="AZ35" i="4"/>
  <c r="D24" i="4"/>
  <c r="J31" i="4"/>
  <c r="BD32" i="4"/>
  <c r="O30" i="5" l="1"/>
  <c r="BQ10" i="5"/>
  <c r="Q18" i="5"/>
  <c r="BK13" i="5"/>
  <c r="C23" i="5"/>
  <c r="AZ36" i="4"/>
  <c r="D25" i="4"/>
  <c r="BJ32" i="4"/>
  <c r="BH32" i="4"/>
  <c r="P31" i="4"/>
  <c r="S20" i="4"/>
  <c r="S30" i="5" l="1"/>
  <c r="BS10" i="5"/>
  <c r="U18" i="5"/>
  <c r="BK14" i="5"/>
  <c r="C24" i="5"/>
  <c r="AZ37" i="4"/>
  <c r="D26" i="4"/>
  <c r="BL32" i="4"/>
  <c r="S31" i="4"/>
  <c r="V20" i="4"/>
  <c r="BK15" i="5" l="1"/>
  <c r="C25" i="5"/>
  <c r="BU10" i="5"/>
  <c r="W30" i="5"/>
  <c r="Y18" i="5"/>
  <c r="AZ38" i="4"/>
  <c r="D27" i="4"/>
  <c r="V31" i="4"/>
  <c r="BN32" i="4"/>
  <c r="Y20" i="4"/>
  <c r="BW10" i="5" l="1"/>
  <c r="AA30" i="5"/>
  <c r="AC18" i="5"/>
  <c r="BK16" i="5"/>
  <c r="C26" i="5"/>
  <c r="AZ39" i="4"/>
  <c r="D28" i="4"/>
  <c r="Y31" i="4"/>
  <c r="BP32" i="4"/>
  <c r="AB20" i="4"/>
  <c r="BK17" i="5" l="1"/>
  <c r="C27" i="5"/>
  <c r="BY10" i="5"/>
  <c r="AE30" i="5"/>
  <c r="AG18" i="5"/>
  <c r="AB31" i="4"/>
  <c r="AE20" i="4"/>
  <c r="AZ40" i="4"/>
  <c r="D29" i="4"/>
  <c r="CA10" i="5" l="1"/>
  <c r="AI30" i="5"/>
  <c r="AK18" i="5"/>
  <c r="BK18" i="5"/>
  <c r="C28" i="5"/>
  <c r="AZ41" i="4"/>
  <c r="D30" i="4"/>
  <c r="AZ42" i="4" s="1"/>
  <c r="BR32" i="4"/>
  <c r="AE31" i="4"/>
  <c r="AH20" i="4"/>
  <c r="BK19" i="5" l="1"/>
  <c r="C29" i="5"/>
  <c r="BK20" i="5" s="1"/>
  <c r="CC10" i="5"/>
  <c r="AM30" i="5"/>
  <c r="AO18" i="5"/>
  <c r="BT32" i="4"/>
  <c r="AH31" i="4"/>
  <c r="AK20" i="4"/>
  <c r="CE10" i="5" l="1"/>
  <c r="AQ30" i="5"/>
  <c r="AS18" i="5"/>
  <c r="AK31" i="4"/>
  <c r="BV32" i="4"/>
  <c r="AN20" i="4"/>
  <c r="CG10" i="5" l="1"/>
  <c r="AU30" i="5"/>
  <c r="AP35" i="5" s="1"/>
  <c r="AP37" i="5" s="1"/>
  <c r="BX32" i="4"/>
  <c r="AN31" i="4"/>
  <c r="AQ20" i="4"/>
  <c r="AJ13" i="5" l="1"/>
  <c r="AP40" i="5"/>
  <c r="AR13" i="5" s="1"/>
  <c r="AX13" i="5" s="1"/>
  <c r="BZ32" i="4"/>
  <c r="AQ31" i="4"/>
  <c r="AT20" i="4"/>
  <c r="CB32" i="4" l="1"/>
  <c r="AT31" i="4"/>
  <c r="AP35" i="4" s="1"/>
  <c r="AP37" i="4" s="1"/>
  <c r="AJ13" i="4" l="1"/>
  <c r="AP40" i="4"/>
  <c r="AR13" i="4" s="1"/>
  <c r="AX13" i="4" s="1"/>
</calcChain>
</file>

<file path=xl/sharedStrings.xml><?xml version="1.0" encoding="utf-8"?>
<sst xmlns="http://schemas.openxmlformats.org/spreadsheetml/2006/main" count="354" uniqueCount="166">
  <si>
    <t>Fan Systems Test Reports</t>
  </si>
  <si>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</si>
  <si>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</si>
  <si>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</si>
  <si>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</si>
  <si>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</si>
  <si>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</si>
  <si>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</si>
  <si>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</si>
  <si>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</si>
  <si>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</si>
  <si>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</si>
  <si>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</si>
  <si>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</si>
  <si>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</si>
  <si>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</si>
  <si>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</si>
  <si>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</si>
  <si>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</si>
  <si>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</si>
  <si>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</si>
  <si>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</si>
  <si>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</si>
  <si>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</si>
  <si>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</si>
  <si>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</si>
  <si>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</si>
  <si>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</si>
  <si>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</si>
  <si>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</si>
  <si>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</si>
  <si>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</si>
  <si>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</si>
  <si>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</si>
  <si>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</si>
  <si>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</si>
  <si>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</si>
  <si>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</si>
  <si>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</si>
  <si>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</si>
  <si>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</si>
  <si>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</si>
  <si>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</si>
  <si>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</si>
  <si>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</si>
  <si>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</si>
  <si>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</si>
  <si>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</si>
  <si>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</si>
  <si>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</si>
  <si>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</si>
  <si>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</si>
  <si>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</si>
  <si>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</si>
  <si>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</si>
  <si>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</si>
  <si>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</si>
  <si>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</si>
  <si>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</si>
  <si>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</si>
  <si>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</si>
  <si>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</si>
  <si>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</si>
  <si>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</si>
  <si>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</si>
  <si>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</si>
  <si>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</si>
  <si>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</si>
  <si>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</si>
  <si>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</si>
  <si>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</si>
  <si>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</si>
  <si>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</si>
  <si>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</si>
  <si>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</si>
  <si>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</si>
  <si>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</si>
  <si>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</si>
  <si>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</si>
  <si>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</si>
  <si>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</si>
  <si>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</si>
  <si>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</si>
  <si>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</si>
  <si>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</si>
  <si>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</si>
  <si>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</si>
  <si>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</si>
  <si>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</si>
  <si>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</si>
  <si>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</si>
  <si>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</si>
  <si>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</si>
  <si>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</si>
  <si>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</si>
  <si>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</si>
  <si>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</si>
  <si>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</si>
  <si>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</si>
  <si>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</si>
  <si>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</si>
  <si>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</si>
  <si>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</si>
  <si>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</si>
  <si>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EF-PW-01</t>
  </si>
  <si>
    <t>EHC - Tallahassee Reno. &amp; Add.</t>
  </si>
  <si>
    <t>Patient Toilets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</si>
  <si>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</si>
  <si>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</si>
  <si>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</si>
  <si>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</si>
  <si>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</si>
  <si>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</si>
  <si>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</si>
  <si>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</si>
  <si>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</si>
  <si>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</si>
  <si>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</si>
  <si>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</si>
  <si>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</si>
  <si>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</si>
  <si>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</si>
  <si>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</si>
  <si>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</si>
  <si>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</si>
  <si>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</si>
  <si>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</si>
  <si>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</si>
  <si>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</si>
  <si>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</si>
  <si>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</si>
  <si>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</si>
  <si>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</si>
  <si>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</si>
  <si>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</si>
  <si>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</si>
  <si>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</si>
  <si>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</si>
  <si>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</si>
  <si>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</si>
  <si>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</si>
  <si>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</si>
  <si>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</si>
  <si>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</si>
  <si>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</si>
  <si>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</si>
  <si>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</si>
  <si>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</si>
  <si>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</si>
  <si>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</si>
  <si>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</si>
  <si>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</si>
  <si>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</si>
  <si>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</si>
  <si>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</si>
  <si>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</si>
  <si>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</si>
  <si>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</si>
  <si>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</si>
  <si>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</si>
  <si>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Pat. Tlt. F114A</t>
  </si>
  <si>
    <t>CEF1</t>
  </si>
  <si>
    <t>Underfloor</t>
  </si>
  <si>
    <t>Pat. Tlt. F115A</t>
  </si>
  <si>
    <t>Pat. Tlt. F116A</t>
  </si>
  <si>
    <t>Pat. Tlt. F117A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</si>
</sst>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??/16"/>
    <numFmt numFmtId="167" formatCode="#\ ??/100"/>
    <numFmt numFmtId="168" formatCode="0.000"/>
    <numFmt numFmtId="169" formatCode="mm/dd/yy;@"/>
    <numFmt numFmtId="170" formatCode="#\ ?/4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1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8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4" fontId="8" fillId="3" borderId="17" xfId="0" applyNumberFormat="1" applyFont="1" applyFill="1" applyBorder="1" applyAlignment="1" applyProtection="1">
      <alignment horizontal="center" vertical="center"/>
      <protection locked="0"/>
    </xf>
    <xf numFmtId="0" fontId="8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 applyProtection="1">
      <alignment horizontal="center" vertical="center"/>
      <protection locked="0"/>
    </xf>
    <xf numFmtId="2" fontId="8" fillId="2" borderId="20" xfId="0" applyNumberFormat="1" applyFont="1" applyFill="1" applyBorder="1" applyAlignment="1" applyProtection="1">
      <alignment horizontal="center" vertical="center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2" fontId="8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8" fillId="2" borderId="22" xfId="0" applyNumberFormat="1" applyFont="1" applyFill="1" applyBorder="1" applyAlignment="1" applyProtection="1">
      <alignment horizontal="center" vertical="center"/>
      <protection locked="0"/>
    </xf>
    <xf numFmtId="2" fontId="8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4" fontId="8" fillId="3" borderId="17" xfId="0" applyNumberFormat="1" applyFont="1" applyFill="1" applyBorder="1" applyAlignment="1">
      <alignment horizontal="center" vertical="center"/>
    </xf>
    <xf numFmtId="1" fontId="8" fillId="3" borderId="17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left" vertical="center" wrapText="1"/>
    </xf>
    <xf numFmtId="0" fontId="10" fillId="3" borderId="33" xfId="0" applyFont="1" applyFill="1" applyBorder="1" applyAlignment="1">
      <alignment horizontal="left" vertical="center" wrapText="1"/>
    </xf>
    <xf numFmtId="0" fontId="10" fillId="3" borderId="34" xfId="0" applyFont="1" applyFill="1" applyBorder="1" applyAlignment="1">
      <alignment horizontal="left" vertical="center" wrapText="1"/>
    </xf>
    <xf numFmtId="1" fontId="8" fillId="2" borderId="11" xfId="0" applyNumberFormat="1" applyFont="1" applyFill="1" applyBorder="1" applyAlignment="1" applyProtection="1">
      <alignment horizontal="center" vertical="center"/>
      <protection locked="0"/>
    </xf>
    <xf numFmtId="1" fontId="11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7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38" xfId="0" applyFont="1" applyFill="1" applyBorder="1" applyAlignment="1">
      <alignment horizontal="left" vertical="center" wrapText="1"/>
    </xf>
    <xf numFmtId="164" fontId="8" fillId="2" borderId="17" xfId="0" applyNumberFormat="1" applyFont="1" applyFill="1" applyBorder="1" applyAlignment="1" applyProtection="1">
      <alignment horizontal="center" vertical="center"/>
      <protection locked="0"/>
    </xf>
    <xf numFmtId="164" fontId="8" fillId="2" borderId="17" xfId="0" applyNumberFormat="1" applyFont="1" applyFill="1" applyBorder="1" applyAlignment="1">
      <alignment horizontal="center" vertical="center"/>
    </xf>
    <xf numFmtId="164" fontId="8" fillId="2" borderId="20" xfId="0" applyNumberFormat="1" applyFont="1" applyFill="1" applyBorder="1" applyAlignment="1">
      <alignment horizontal="center" vertical="center"/>
    </xf>
    <xf numFmtId="1" fontId="11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8" fillId="3" borderId="42" xfId="0" applyFont="1" applyFill="1" applyBorder="1" applyAlignment="1" applyProtection="1">
      <alignment horizontal="center" vertical="center"/>
      <protection locked="0"/>
    </xf>
    <xf numFmtId="0" fontId="8" fillId="3" borderId="25" xfId="0" applyFont="1" applyFill="1" applyBorder="1" applyAlignment="1" applyProtection="1">
      <alignment horizontal="center" vertical="center"/>
      <protection locked="0"/>
    </xf>
    <xf numFmtId="0" fontId="8" fillId="3" borderId="26" xfId="0" applyFont="1" applyFill="1" applyBorder="1" applyAlignment="1" applyProtection="1">
      <alignment horizontal="center" vertical="center"/>
      <protection locked="0"/>
    </xf>
    <xf numFmtId="0" fontId="10" fillId="3" borderId="43" xfId="0" applyFont="1" applyFill="1" applyBorder="1" applyAlignment="1">
      <alignment horizontal="left" vertical="center" wrapText="1"/>
    </xf>
    <xf numFmtId="0" fontId="10" fillId="3" borderId="40" xfId="0" applyFont="1" applyFill="1" applyBorder="1" applyAlignment="1">
      <alignment horizontal="left" vertical="center" wrapText="1"/>
    </xf>
    <xf numFmtId="0" fontId="10" fillId="3" borderId="44" xfId="0" applyFont="1" applyFill="1" applyBorder="1" applyAlignment="1">
      <alignment horizontal="left" vertical="center" wrapText="1"/>
    </xf>
    <xf numFmtId="0" fontId="8" fillId="2" borderId="45" xfId="0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8" fillId="2" borderId="46" xfId="0" applyFont="1" applyFill="1" applyBorder="1" applyAlignment="1" applyProtection="1">
      <alignment horizontal="center" vertical="center"/>
      <protection locked="0"/>
    </xf>
    <xf numFmtId="164" fontId="8" fillId="2" borderId="17" xfId="0" quotePrefix="1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164" fontId="8" fillId="2" borderId="18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8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8" fillId="2" borderId="33" xfId="0" applyNumberFormat="1" applyFont="1" applyFill="1" applyBorder="1" applyAlignment="1" applyProtection="1">
      <alignment horizontal="right" vertical="center"/>
      <protection locked="0"/>
    </xf>
    <xf numFmtId="0" fontId="8" fillId="2" borderId="33" xfId="0" applyFont="1" applyFill="1" applyBorder="1" applyAlignment="1">
      <alignment horizontal="left" vertical="center"/>
    </xf>
    <xf numFmtId="0" fontId="8" fillId="2" borderId="36" xfId="0" applyFont="1" applyFill="1" applyBorder="1" applyAlignment="1">
      <alignment horizontal="left" vertical="center"/>
    </xf>
    <xf numFmtId="0" fontId="8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8" fillId="2" borderId="42" xfId="0" applyNumberFormat="1" applyFont="1" applyFill="1" applyBorder="1" applyAlignment="1">
      <alignment horizontal="center" vertical="center"/>
    </xf>
    <xf numFmtId="1" fontId="8" fillId="2" borderId="25" xfId="0" applyNumberFormat="1" applyFont="1" applyFill="1" applyBorder="1" applyAlignment="1">
      <alignment horizontal="center" vertical="center"/>
    </xf>
    <xf numFmtId="1" fontId="8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7" fontId="8" fillId="3" borderId="45" xfId="1" applyNumberFormat="1" applyFont="1" applyFill="1" applyBorder="1" applyAlignment="1" applyProtection="1">
      <alignment horizontal="center" vertical="center"/>
    </xf>
    <xf numFmtId="167" fontId="8" fillId="3" borderId="9" xfId="1" applyNumberFormat="1" applyFont="1" applyFill="1" applyBorder="1" applyAlignment="1" applyProtection="1">
      <alignment horizontal="center" vertical="center"/>
    </xf>
    <xf numFmtId="167" fontId="8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8" fillId="3" borderId="18" xfId="0" applyNumberFormat="1" applyFont="1" applyFill="1" applyBorder="1" applyAlignment="1">
      <alignment horizontal="right" vertical="center"/>
    </xf>
    <xf numFmtId="2" fontId="8" fillId="3" borderId="15" xfId="0" applyNumberFormat="1" applyFont="1" applyFill="1" applyBorder="1" applyAlignment="1">
      <alignment horizontal="right" vertical="center"/>
    </xf>
    <xf numFmtId="2" fontId="8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8" fillId="3" borderId="18" xfId="0" applyNumberFormat="1" applyFont="1" applyFill="1" applyBorder="1" applyAlignment="1">
      <alignment horizontal="center" vertical="center"/>
    </xf>
    <xf numFmtId="1" fontId="8" fillId="3" borderId="15" xfId="0" applyNumberFormat="1" applyFont="1" applyFill="1" applyBorder="1" applyAlignment="1">
      <alignment horizontal="center" vertical="center"/>
    </xf>
    <xf numFmtId="1" fontId="8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8" fillId="2" borderId="53" xfId="0" quotePrefix="1" applyFont="1" applyFill="1" applyBorder="1" applyAlignment="1" applyProtection="1">
      <alignment horizontal="right" vertical="center"/>
      <protection locked="0"/>
    </xf>
    <xf numFmtId="0" fontId="8" fillId="2" borderId="45" xfId="0" quotePrefix="1" applyFont="1" applyFill="1" applyBorder="1" applyAlignment="1" applyProtection="1">
      <alignment horizontal="right" vertical="center"/>
      <protection locked="0"/>
    </xf>
    <xf numFmtId="0" fontId="8" fillId="2" borderId="54" xfId="0" applyFont="1" applyFill="1" applyBorder="1" applyAlignment="1" applyProtection="1">
      <alignment horizontal="left" vertical="center"/>
      <protection locked="0"/>
    </xf>
    <xf numFmtId="0" fontId="8" fillId="2" borderId="12" xfId="0" applyFont="1" applyFill="1" applyBorder="1" applyAlignment="1" applyProtection="1">
      <alignment horizontal="left" vertical="center"/>
      <protection locked="0"/>
    </xf>
    <xf numFmtId="0" fontId="8" fillId="2" borderId="18" xfId="0" applyFont="1" applyFill="1" applyBorder="1" applyAlignment="1" applyProtection="1">
      <alignment horizontal="right" vertical="center"/>
      <protection locked="0"/>
    </xf>
    <xf numFmtId="0" fontId="8" fillId="2" borderId="15" xfId="0" applyFont="1" applyFill="1" applyBorder="1" applyAlignment="1" applyProtection="1">
      <alignment horizontal="right" vertical="center"/>
      <protection locked="0"/>
    </xf>
    <xf numFmtId="0" fontId="8" fillId="2" borderId="15" xfId="0" applyFont="1" applyFill="1" applyBorder="1" applyAlignment="1">
      <alignment horizontal="center" vertical="center"/>
    </xf>
    <xf numFmtId="0" fontId="8" fillId="2" borderId="15" xfId="0" applyFont="1" applyFill="1" applyBorder="1" applyAlignment="1" applyProtection="1">
      <alignment horizontal="left" vertical="center"/>
      <protection locked="0"/>
    </xf>
    <xf numFmtId="0" fontId="8" fillId="2" borderId="19" xfId="0" applyFont="1" applyFill="1" applyBorder="1" applyAlignment="1" applyProtection="1">
      <alignment horizontal="left" vertical="center"/>
      <protection locked="0"/>
    </xf>
    <xf numFmtId="2" fontId="8" fillId="2" borderId="17" xfId="0" applyNumberFormat="1" applyFont="1" applyFill="1" applyBorder="1" applyAlignment="1" applyProtection="1">
      <alignment horizontal="right" vertical="center"/>
      <protection locked="0"/>
    </xf>
    <xf numFmtId="2" fontId="8" fillId="2" borderId="18" xfId="0" applyNumberFormat="1" applyFont="1" applyFill="1" applyBorder="1" applyAlignment="1" applyProtection="1">
      <alignment horizontal="right" vertical="center"/>
      <protection locked="0"/>
    </xf>
    <xf numFmtId="0" fontId="8" fillId="2" borderId="16" xfId="0" quotePrefix="1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10" fillId="3" borderId="35" xfId="0" applyFont="1" applyFill="1" applyBorder="1" applyAlignment="1">
      <alignment horizontal="left" vertical="center" wrapText="1"/>
    </xf>
    <xf numFmtId="2" fontId="8" fillId="2" borderId="42" xfId="0" applyNumberFormat="1" applyFont="1" applyFill="1" applyBorder="1" applyAlignment="1" applyProtection="1">
      <alignment horizontal="right" vertical="center"/>
      <protection locked="0"/>
    </xf>
    <xf numFmtId="2" fontId="8" fillId="2" borderId="25" xfId="0" applyNumberFormat="1" applyFont="1" applyFill="1" applyBorder="1" applyAlignment="1" applyProtection="1">
      <alignment horizontal="right" vertical="center"/>
      <protection locked="0"/>
    </xf>
    <xf numFmtId="0" fontId="8" fillId="2" borderId="25" xfId="0" applyFont="1" applyFill="1" applyBorder="1" applyAlignment="1">
      <alignment horizontal="left" vertical="center"/>
    </xf>
    <xf numFmtId="0" fontId="8" fillId="2" borderId="48" xfId="0" applyFont="1" applyFill="1" applyBorder="1" applyAlignment="1">
      <alignment horizontal="left" vertical="center"/>
    </xf>
    <xf numFmtId="2" fontId="8" fillId="2" borderId="27" xfId="0" applyNumberFormat="1" applyFont="1" applyFill="1" applyBorder="1" applyAlignment="1" applyProtection="1">
      <alignment horizontal="right" vertical="center"/>
      <protection locked="0"/>
    </xf>
    <xf numFmtId="0" fontId="8" fillId="2" borderId="26" xfId="0" quotePrefix="1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/>
    </xf>
    <xf numFmtId="0" fontId="10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8" fillId="2" borderId="18" xfId="0" applyNumberFormat="1" applyFont="1" applyFill="1" applyBorder="1" applyAlignment="1" applyProtection="1">
      <alignment horizontal="center" vertical="center"/>
      <protection locked="0"/>
    </xf>
    <xf numFmtId="0" fontId="8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8" fillId="2" borderId="27" xfId="0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 applyProtection="1">
      <alignment horizontal="center" vertical="center"/>
      <protection locked="0"/>
    </xf>
    <xf numFmtId="2" fontId="8" fillId="2" borderId="42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0" fontId="8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8" fillId="2" borderId="13" xfId="0" applyFont="1" applyFill="1" applyBorder="1" applyAlignment="1" applyProtection="1">
      <alignment horizontal="center" vertical="center" shrinkToFit="1"/>
      <protection locked="0"/>
    </xf>
    <xf numFmtId="0" fontId="8" fillId="2" borderId="11" xfId="0" applyFont="1" applyFill="1" applyBorder="1" applyAlignment="1" applyProtection="1">
      <alignment horizontal="center" vertical="center" shrinkToFit="1"/>
      <protection locked="0"/>
    </xf>
    <xf numFmtId="0" fontId="8" fillId="2" borderId="11" xfId="0" quotePrefix="1" applyFont="1" applyFill="1" applyBorder="1" applyAlignment="1" applyProtection="1">
      <alignment horizontal="center" vertical="center"/>
      <protection locked="0"/>
    </xf>
    <xf numFmtId="1" fontId="8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8" fontId="2" fillId="3" borderId="49" xfId="0" applyNumberFormat="1" applyFont="1" applyFill="1" applyBorder="1" applyAlignment="1">
      <alignment horizontal="left" vertical="center"/>
    </xf>
    <xf numFmtId="168" fontId="2" fillId="3" borderId="0" xfId="0" applyNumberFormat="1" applyFont="1" applyFill="1" applyAlignment="1">
      <alignment horizontal="left" vertical="center"/>
    </xf>
    <xf numFmtId="168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8" fillId="2" borderId="21" xfId="0" applyFont="1" applyFill="1" applyBorder="1" applyAlignment="1" applyProtection="1">
      <alignment horizontal="center" vertical="center" shrinkToFit="1"/>
      <protection locked="0"/>
    </xf>
    <xf numFmtId="0" fontId="8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8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8" fillId="2" borderId="22" xfId="0" applyFont="1" applyFill="1" applyBorder="1" applyAlignment="1" applyProtection="1">
      <alignment horizontal="center" vertical="center"/>
      <protection locked="0"/>
    </xf>
    <xf numFmtId="0" fontId="8" fillId="2" borderId="32" xfId="0" applyFont="1" applyFill="1" applyBorder="1" applyAlignment="1" applyProtection="1">
      <alignment horizontal="center" vertical="center"/>
      <protection locked="0"/>
    </xf>
    <xf numFmtId="0" fontId="8" fillId="2" borderId="33" xfId="0" applyFont="1" applyFill="1" applyBorder="1" applyAlignment="1" applyProtection="1">
      <alignment horizontal="center" vertical="center"/>
      <protection locked="0"/>
    </xf>
    <xf numFmtId="0" fontId="8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2" fillId="2" borderId="39" xfId="0" applyFont="1" applyFill="1" applyBorder="1" applyAlignment="1">
      <alignment horizontal="right" vertical="center"/>
    </xf>
    <xf numFmtId="0" fontId="12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8" fontId="2" fillId="3" borderId="39" xfId="0" applyNumberFormat="1" applyFont="1" applyFill="1" applyBorder="1" applyAlignment="1">
      <alignment horizontal="left" vertical="center"/>
    </xf>
    <xf numFmtId="168" fontId="2" fillId="3" borderId="40" xfId="0" applyNumberFormat="1" applyFont="1" applyFill="1" applyBorder="1" applyAlignment="1">
      <alignment horizontal="left" vertical="center"/>
    </xf>
    <xf numFmtId="168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9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13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 applyProtection="1">
      <alignment horizontal="center" vertical="center"/>
      <protection locked="0"/>
    </xf>
    <xf numFmtId="2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8" fillId="2" borderId="26" xfId="0" applyNumberFormat="1" applyFont="1" applyFill="1" applyBorder="1" applyAlignment="1">
      <alignment horizontal="center" vertical="center"/>
    </xf>
    <xf numFmtId="1" fontId="8" fillId="2" borderId="25" xfId="0" applyNumberFormat="1" applyFont="1" applyFill="1" applyBorder="1" applyAlignment="1" applyProtection="1">
      <alignment horizontal="center" vertical="center"/>
      <protection locked="0"/>
    </xf>
    <xf numFmtId="1" fontId="8" fillId="2" borderId="26" xfId="0" applyNumberFormat="1" applyFont="1" applyFill="1" applyBorder="1" applyAlignment="1" applyProtection="1">
      <alignment horizontal="center" vertical="center"/>
      <protection locked="0"/>
    </xf>
    <xf numFmtId="168" fontId="2" fillId="3" borderId="39" xfId="0" applyNumberFormat="1" applyFont="1" applyFill="1" applyBorder="1" applyAlignment="1">
      <alignment horizontal="left"/>
    </xf>
    <xf numFmtId="168" fontId="2" fillId="3" borderId="40" xfId="0" applyNumberFormat="1" applyFont="1" applyFill="1" applyBorder="1" applyAlignment="1">
      <alignment horizontal="left"/>
    </xf>
    <xf numFmtId="168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8" fillId="2" borderId="68" xfId="0" applyNumberFormat="1" applyFont="1" applyFill="1" applyBorder="1" applyAlignment="1" applyProtection="1">
      <alignment horizontal="left" vertical="center"/>
      <protection locked="0"/>
    </xf>
    <xf numFmtId="2" fontId="8" fillId="2" borderId="69" xfId="0" applyNumberFormat="1" applyFont="1" applyFill="1" applyBorder="1" applyAlignment="1" applyProtection="1">
      <alignment horizontal="left" vertical="center"/>
      <protection locked="0"/>
    </xf>
    <xf numFmtId="0" fontId="8" fillId="2" borderId="69" xfId="0" quotePrefix="1" applyFont="1" applyFill="1" applyBorder="1" applyAlignment="1" applyProtection="1">
      <alignment horizontal="right" vertical="center"/>
      <protection locked="0"/>
    </xf>
    <xf numFmtId="0" fontId="8" fillId="2" borderId="43" xfId="0" quotePrefix="1" applyFont="1" applyFill="1" applyBorder="1" applyAlignment="1" applyProtection="1">
      <alignment horizontal="right" vertical="center"/>
      <protection locked="0"/>
    </xf>
    <xf numFmtId="0" fontId="8" fillId="2" borderId="41" xfId="0" applyFont="1" applyFill="1" applyBorder="1" applyAlignment="1" applyProtection="1">
      <alignment horizontal="left" vertical="center"/>
      <protection locked="0"/>
    </xf>
    <xf numFmtId="0" fontId="8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8" fillId="2" borderId="74" xfId="0" applyNumberFormat="1" applyFont="1" applyFill="1" applyBorder="1" applyAlignment="1">
      <alignment horizontal="center" vertical="center"/>
    </xf>
    <xf numFmtId="2" fontId="8" fillId="2" borderId="75" xfId="0" applyNumberFormat="1" applyFont="1" applyFill="1" applyBorder="1" applyAlignment="1">
      <alignment horizontal="center" vertical="center"/>
    </xf>
    <xf numFmtId="2" fontId="8" fillId="2" borderId="76" xfId="0" applyNumberFormat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>
      <alignment horizontal="center" vertical="center"/>
    </xf>
    <xf numFmtId="2" fontId="8" fillId="2" borderId="77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 applyProtection="1">
      <alignment horizontal="center" vertical="center"/>
      <protection locked="0"/>
    </xf>
    <xf numFmtId="1" fontId="8" fillId="3" borderId="20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2" fontId="8" fillId="2" borderId="72" xfId="0" applyNumberFormat="1" applyFont="1" applyFill="1" applyBorder="1" applyAlignment="1">
      <alignment horizontal="center" vertical="center"/>
    </xf>
    <xf numFmtId="1" fontId="8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8" fillId="3" borderId="27" xfId="0" applyNumberFormat="1" applyFont="1" applyFill="1" applyBorder="1" applyAlignment="1">
      <alignment horizontal="center" vertical="center"/>
    </xf>
    <xf numFmtId="2" fontId="8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8" fillId="2" borderId="16" xfId="0" applyNumberFormat="1" applyFont="1" applyFill="1" applyBorder="1" applyAlignment="1" applyProtection="1">
      <alignment horizontal="center" vertical="center"/>
      <protection locked="0"/>
    </xf>
    <xf numFmtId="2" fontId="8" fillId="2" borderId="30" xfId="0" applyNumberFormat="1" applyFont="1" applyFill="1" applyBorder="1" applyAlignment="1">
      <alignment horizontal="center" vertical="center"/>
    </xf>
    <xf numFmtId="2" fontId="8" fillId="2" borderId="73" xfId="0" applyNumberFormat="1" applyFont="1" applyFill="1" applyBorder="1" applyAlignment="1">
      <alignment horizontal="center" vertical="center"/>
    </xf>
    <xf numFmtId="1" fontId="8" fillId="2" borderId="79" xfId="0" applyNumberFormat="1" applyFont="1" applyFill="1" applyBorder="1" applyAlignment="1" applyProtection="1">
      <alignment horizontal="center" vertical="center"/>
      <protection locked="0"/>
    </xf>
    <xf numFmtId="1" fontId="8" fillId="2" borderId="30" xfId="0" applyNumberFormat="1" applyFont="1" applyFill="1" applyBorder="1" applyAlignment="1" applyProtection="1">
      <alignment horizontal="center" vertical="center"/>
      <protection locked="0"/>
    </xf>
    <xf numFmtId="1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8" fillId="2" borderId="82" xfId="0" applyNumberFormat="1" applyFont="1" applyFill="1" applyBorder="1" applyAlignment="1">
      <alignment horizontal="center" vertical="center"/>
    </xf>
    <xf numFmtId="0" fontId="8" fillId="2" borderId="83" xfId="0" applyFont="1" applyFill="1" applyBorder="1" applyAlignment="1">
      <alignment horizontal="center" vertical="center"/>
    </xf>
    <xf numFmtId="1" fontId="8" fillId="2" borderId="84" xfId="0" applyNumberFormat="1" applyFont="1" applyFill="1" applyBorder="1" applyAlignment="1">
      <alignment horizontal="center" vertical="center"/>
    </xf>
    <xf numFmtId="1" fontId="8" fillId="2" borderId="81" xfId="0" applyNumberFormat="1" applyFont="1" applyFill="1" applyBorder="1" applyAlignment="1">
      <alignment horizontal="center" vertical="center"/>
    </xf>
    <xf numFmtId="1" fontId="8" fillId="2" borderId="85" xfId="0" applyNumberFormat="1" applyFont="1" applyFill="1" applyBorder="1" applyAlignment="1">
      <alignment horizontal="center" vertical="center"/>
    </xf>
    <xf numFmtId="1" fontId="8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70" fontId="8" fillId="3" borderId="27" xfId="0" applyNumberFormat="1" applyFont="1" applyFill="1" applyBorder="1" applyAlignment="1">
      <alignment horizontal="center" vertical="center" shrinkToFit="1"/>
    </xf>
    <xf numFmtId="170" fontId="8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8" fillId="2" borderId="87" xfId="0" applyNumberFormat="1" applyFont="1" applyFill="1" applyBorder="1" applyAlignment="1" applyProtection="1">
      <alignment horizontal="right" vertical="center"/>
      <protection locked="0"/>
    </xf>
    <xf numFmtId="2" fontId="8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70" fontId="8" fillId="3" borderId="17" xfId="0" applyNumberFormat="1" applyFont="1" applyFill="1" applyBorder="1" applyAlignment="1">
      <alignment horizontal="center" vertical="center" shrinkToFit="1"/>
    </xf>
    <xf numFmtId="170" fontId="8" fillId="3" borderId="20" xfId="0" applyNumberFormat="1" applyFont="1" applyFill="1" applyBorder="1" applyAlignment="1">
      <alignment horizontal="center" vertical="center" shrinkToFit="1"/>
    </xf>
    <xf numFmtId="164" fontId="8" fillId="2" borderId="18" xfId="0" applyNumberFormat="1" applyFont="1" applyFill="1" applyBorder="1" applyAlignment="1" applyProtection="1">
      <alignment horizontal="right" vertical="center"/>
      <protection locked="0"/>
    </xf>
    <xf numFmtId="164" fontId="8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8" fillId="2" borderId="18" xfId="0" applyNumberFormat="1" applyFont="1" applyFill="1" applyBorder="1" applyAlignment="1">
      <alignment horizontal="right" vertical="center"/>
    </xf>
    <xf numFmtId="1" fontId="8" fillId="2" borderId="15" xfId="0" applyNumberFormat="1" applyFont="1" applyFill="1" applyBorder="1" applyAlignment="1">
      <alignment horizontal="right" vertical="center"/>
    </xf>
    <xf numFmtId="1" fontId="8" fillId="2" borderId="18" xfId="0" applyNumberFormat="1" applyFon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8" fillId="2" borderId="15" xfId="0" applyNumberFormat="1" applyFont="1" applyFill="1" applyBorder="1" applyAlignment="1" applyProtection="1">
      <alignment horizontal="center" vertical="center"/>
      <protection locked="0"/>
    </xf>
    <xf numFmtId="2" fontId="8" fillId="2" borderId="19" xfId="0" applyNumberFormat="1" applyFont="1" applyFill="1" applyBorder="1" applyAlignment="1" applyProtection="1">
      <alignment horizontal="center" vertical="center"/>
      <protection locked="0"/>
    </xf>
    <xf numFmtId="2" fontId="8" fillId="2" borderId="18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1" fontId="8" fillId="2" borderId="42" xfId="0" applyNumberFormat="1" applyFont="1" applyFill="1" applyBorder="1" applyAlignment="1">
      <alignment horizontal="right" vertical="center"/>
    </xf>
    <xf numFmtId="1" fontId="8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2" fontId="12" fillId="2" borderId="15" xfId="0" applyNumberFormat="1" applyFont="1" applyFill="1" applyBorder="1" applyAlignment="1">
      <alignment horizontal="center" vertical="center"/>
    </xf>
    <xf numFmtId="168" fontId="2" fillId="3" borderId="39" xfId="0" applyNumberFormat="1" applyFont="1" applyFill="1" applyBorder="1" applyAlignment="1">
      <alignment horizontal="left" vertical="top"/>
    </xf>
    <xf numFmtId="168" fontId="2" fillId="3" borderId="40" xfId="0" applyNumberFormat="1" applyFont="1" applyFill="1" applyBorder="1" applyAlignment="1">
      <alignment horizontal="left" vertical="top"/>
    </xf>
    <xf numFmtId="168" fontId="2" fillId="3" borderId="44" xfId="0" applyNumberFormat="1" applyFont="1" applyFill="1" applyBorder="1" applyAlignment="1">
      <alignment horizontal="left" vertical="top"/>
    </xf>
    <xf numFmtId="0" fontId="12" fillId="2" borderId="24" xfId="0" applyFont="1" applyFill="1" applyBorder="1" applyAlignment="1">
      <alignment horizontal="center" vertical="center"/>
    </xf>
    <xf numFmtId="2" fontId="12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8" fillId="2" borderId="92" xfId="0" applyFont="1" applyFill="1" applyBorder="1" applyAlignment="1">
      <alignment horizontal="center" vertical="center"/>
    </xf>
    <xf numFmtId="0" fontId="8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2" fillId="2" borderId="30" xfId="0" applyNumberFormat="1" applyFont="1" applyFill="1" applyBorder="1" applyAlignment="1">
      <alignment horizontal="center" vertical="center"/>
    </xf>
    <xf numFmtId="2" fontId="12" fillId="2" borderId="95" xfId="0" applyNumberFormat="1" applyFont="1" applyFill="1" applyBorder="1" applyAlignment="1">
      <alignment horizontal="center" vertical="center"/>
    </xf>
    <xf numFmtId="2" fontId="12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8" fillId="2" borderId="45" xfId="0" applyNumberFormat="1" applyFont="1" applyFill="1" applyBorder="1" applyAlignment="1" applyProtection="1">
      <alignment horizontal="center" vertical="center"/>
      <protection locked="0"/>
    </xf>
    <xf numFmtId="2" fontId="8" fillId="2" borderId="10" xfId="0" applyNumberFormat="1" applyFont="1" applyFill="1" applyBorder="1" applyAlignment="1" applyProtection="1">
      <alignment horizontal="center" vertical="center"/>
      <protection locked="0"/>
    </xf>
    <xf numFmtId="1" fontId="8" fillId="2" borderId="11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2" borderId="54" xfId="0" applyNumberFormat="1" applyFont="1" applyFill="1" applyBorder="1" applyAlignment="1" applyProtection="1">
      <alignment horizontal="center" vertical="center"/>
      <protection locked="0"/>
    </xf>
    <xf numFmtId="1" fontId="8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8" fillId="2" borderId="89" xfId="0" applyNumberFormat="1" applyFont="1" applyFill="1" applyBorder="1" applyAlignment="1" applyProtection="1">
      <alignment horizontal="center" vertical="center"/>
      <protection locked="0"/>
    </xf>
    <xf numFmtId="1" fontId="8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8" fillId="2" borderId="96" xfId="0" applyFont="1" applyFill="1" applyBorder="1" applyAlignment="1">
      <alignment horizontal="center" vertical="center"/>
    </xf>
    <xf numFmtId="0" fontId="8" fillId="2" borderId="81" xfId="0" applyFont="1" applyFill="1" applyBorder="1" applyAlignment="1">
      <alignment horizontal="center" vertical="center"/>
    </xf>
    <xf numFmtId="0" fontId="8" fillId="2" borderId="84" xfId="0" applyFont="1" applyFill="1" applyBorder="1" applyAlignment="1">
      <alignment horizontal="center" vertical="center"/>
    </xf>
    <xf numFmtId="0" fontId="8" fillId="2" borderId="85" xfId="0" applyFont="1" applyFill="1" applyBorder="1" applyAlignment="1">
      <alignment horizontal="center" vertical="center"/>
    </xf>
    <xf numFmtId="2" fontId="12" fillId="2" borderId="87" xfId="0" applyNumberFormat="1" applyFont="1" applyFill="1" applyBorder="1" applyAlignment="1">
      <alignment horizontal="center" vertical="center"/>
    </xf>
    <xf numFmtId="2" fontId="12" fillId="2" borderId="6" xfId="0" applyNumberFormat="1" applyFont="1" applyFill="1" applyBorder="1" applyAlignment="1">
      <alignment vertical="center"/>
    </xf>
    <xf numFmtId="2" fontId="8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8" fillId="2" borderId="7" xfId="0" applyNumberFormat="1" applyFont="1" applyFill="1" applyBorder="1" applyAlignment="1" applyProtection="1">
      <alignment horizontal="left" vertical="center"/>
      <protection locked="0"/>
    </xf>
    <xf numFmtId="0" fontId="15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7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left" vertical="center"/>
    </xf>
    <xf numFmtId="0" fontId="12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70" fontId="12" fillId="2" borderId="74" xfId="0" applyNumberFormat="1" applyFont="1" applyFill="1" applyBorder="1" applyAlignment="1">
      <alignment horizontal="center" vertical="center"/>
    </xf>
    <xf numFmtId="170" fontId="12" fillId="2" borderId="75" xfId="0" applyNumberFormat="1" applyFont="1" applyFill="1" applyBorder="1" applyAlignment="1">
      <alignment horizontal="center" vertical="center"/>
    </xf>
    <xf numFmtId="170" fontId="12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8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8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8" fillId="2" borderId="36" xfId="0" applyNumberFormat="1" applyFont="1" applyFill="1" applyBorder="1" applyAlignment="1" applyProtection="1">
      <alignment horizontal="center" vertical="center"/>
      <protection locked="0"/>
    </xf>
    <xf numFmtId="1" fontId="8" fillId="2" borderId="36" xfId="0" applyNumberFormat="1" applyFont="1" applyFill="1" applyBorder="1" applyAlignment="1">
      <alignment horizontal="center" vertical="center"/>
    </xf>
    <xf numFmtId="1" fontId="8" fillId="2" borderId="22" xfId="0" applyNumberFormat="1" applyFont="1" applyFill="1" applyBorder="1" applyAlignment="1">
      <alignment horizontal="center" vertical="center"/>
    </xf>
    <xf numFmtId="2" fontId="8" fillId="2" borderId="98" xfId="0" applyNumberFormat="1" applyFont="1" applyFill="1" applyBorder="1" applyAlignment="1" applyProtection="1">
      <alignment horizontal="center" vertical="center"/>
      <protection locked="0"/>
    </xf>
    <xf numFmtId="1" fontId="8" fillId="2" borderId="98" xfId="0" applyNumberFormat="1" applyFont="1" applyFill="1" applyBorder="1" applyAlignment="1">
      <alignment horizontal="center" vertical="center"/>
    </xf>
    <xf numFmtId="1" fontId="8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8" fontId="8" fillId="2" borderId="82" xfId="0" quotePrefix="1" applyNumberFormat="1" applyFont="1" applyFill="1" applyBorder="1" applyAlignment="1">
      <alignment horizontal="center" vertical="center"/>
    </xf>
    <xf numFmtId="168" fontId="8" fillId="2" borderId="83" xfId="0" applyNumberFormat="1" applyFont="1" applyFill="1" applyBorder="1" applyAlignment="1">
      <alignment horizontal="center" vertical="center"/>
    </xf>
    <xf numFmtId="1" fontId="8" fillId="2" borderId="83" xfId="0" applyNumberFormat="1" applyFont="1" applyFill="1" applyBorder="1" applyAlignment="1">
      <alignment horizontal="center" vertical="center"/>
    </xf>
    <xf numFmtId="168" fontId="8" fillId="2" borderId="83" xfId="0" quotePrefix="1" applyNumberFormat="1" applyFont="1" applyFill="1" applyBorder="1" applyAlignment="1">
      <alignment horizontal="center" vertical="center"/>
    </xf>
    <xf numFmtId="0" fontId="8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6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08E823B-9996-408B-97D9-C8356582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05D5D24-7824-473D-983D-F68C1172916C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AD08B2DC-75C5-758A-CE90-BFA64D1D6A70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CE0D6660-7A87-CE24-EF4C-AD7CA9E612D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09794038-4C91-857F-95B8-BE1CEAD6878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D1B11292-94B9-498C-D26F-4627FFDD122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F5EE9C42-D536-270E-44C7-1B842CBAE99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118523FF-2EDE-D5D5-6F92-2B6DEB868F7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A72D2363-C5C6-D283-AA7F-ED07BEF65EA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A2F97FFC-294B-4A8D-D48E-3FFB2684C04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B9D2497C-7E15-31F4-ED79-538AB59D982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0D6C7A97-BCFF-C9FE-64EC-2E37311F04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453CBD56-F4A9-AC55-9A7B-215C3D35CF3E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095D8449-49F6-3E31-8A79-5AC5B653D230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8858466D-AF74-DC45-9F83-37F4214838C4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9A47CACE-6AE7-61AB-5168-585A0286780E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292A7633-F040-2604-2AAB-2ED37E2082AA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ADF5EB8C-172C-ACC4-FCE6-D8D5D40CCE7C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A9C6AEF2-52B4-42D6-3A9A-DE6616A03737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33DB80A6-5FA8-6680-3F2F-FF62EFC50C6A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5698AC00-69F2-1BE1-2F30-809191D5A721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9741B5E5-F8A9-54E7-6F6D-D2C7032A9AE2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A0F47E18-4FF1-81E5-B49C-CB3C0EDE4D94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5A5CAE17-980F-7633-8C46-4F33DD97699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E7F58A42-0933-F4D4-FA54-5FE22E42F247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1E854F76-3BB2-2FF7-D439-FCEEFB16DE3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BC7AE7FE-525D-8FEE-C4C3-FCE5D8FB78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B312F507-B607-4B15-D62D-73ED2A8DD32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40773A82-405D-B06C-52C8-19A924C529E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8AB77AFA-5581-7529-A1FF-6677E5CB87B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25B8BB46-25EC-170F-F22E-3D47B7ACF81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EFC99142-145F-5FF5-A0F7-EA08A1E8239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5D1338CB-9AF7-B15A-56AD-2EAF60B4112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B1BFFD57-B359-D4CC-4514-EAD27A53D37E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7A5E4597-4946-81EB-A018-D8DFF54A242A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B780C26C-3FC8-4979-33EC-8A147336E42D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884237DF-81E6-91F4-59A7-CFA3E8EE3F7F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3BD821E4-254D-E3C6-051B-5FD5B4B77E48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00B600C1-0A10-62EA-1CEE-E699B6D5AF98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A3CAB957-614C-A734-CCC3-BAC4AF3FF2F8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79859A7D-9934-F9CA-5B21-4D47A3451764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F521B52E-BA96-E455-2F19-AED24AD43A1B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A218348F-6D12-FB05-8975-B36128C79358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C9F2989D-8786-03E0-BF14-51C9422FC6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D49B20E-8E2F-978D-EA74-0C188E4BF94A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7D54C72-CD7C-1339-9AC4-5E9F4C0B4C5D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08D72D88-BA89-4F42-A64A-783CCD38F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F6B177B-0217-419B-96D6-538414621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508CE53-04C6-41C6-AAB9-C3F0C30FC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2CEBC1-F83A-44A5-9032-196124AD2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053682-0744-4740-BF5C-808FEFA2732B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01970348-897B-597C-EE0F-5FC94214F7ED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6E8BCAD9-D5C7-0B5D-66C5-1F730425579F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9DD68418-D418-D1B4-DA10-9B94A0FEE338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C2B51C3-8E32-C61A-296E-BFB172FB3C82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4DF01372-68B7-3B7B-0890-23BB0CF29C09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992BDD9-D9A5-54EA-DEE5-44738EA608B7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A5FB93A-8531-225D-F07D-4BBD72669507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36EEFF54-92C2-4919-99D1-6E0ECF62B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095B7-9923-47CF-B814-E4C11BB6F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2736-FF22-420C-ABEA-08062912E1C7}">
  <sheetPr codeName="Sheet58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94F1-9FF3-492D-9939-31C7FED98362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 t="s">
        <v>1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</row>
    <row r="2" spans="1:89" ht="12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5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</row>
    <row r="3" spans="1:89" ht="12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</row>
    <row r="4" spans="1:89" ht="12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</row>
    <row r="5" spans="1:89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7" t="s">
        <v>2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</row>
    <row r="6" spans="1:89" ht="12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</row>
    <row r="7" spans="1:89" ht="12" customHeight="1" x14ac:dyDescent="0.2">
      <c r="A7" s="18" t="s">
        <v>3</v>
      </c>
      <c r="B7" s="18"/>
      <c r="C7" s="18"/>
      <c r="D7" s="18"/>
      <c r="E7" s="18"/>
      <c r="F7" s="19" t="s">
        <v>105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3"/>
      <c r="R7" s="13"/>
      <c r="S7" s="13"/>
      <c r="T7" s="18" t="s">
        <v>4</v>
      </c>
      <c r="U7" s="18"/>
      <c r="V7" s="18"/>
      <c r="W7" s="18"/>
      <c r="X7" s="18"/>
      <c r="Y7" s="20" t="s">
        <v>104</v>
      </c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</row>
    <row r="8" spans="1:89" ht="12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</row>
    <row r="9" spans="1:89" ht="12" customHeight="1" x14ac:dyDescent="0.2">
      <c r="A9" s="18" t="s">
        <v>5</v>
      </c>
      <c r="B9" s="18"/>
      <c r="C9" s="18"/>
      <c r="D9" s="18"/>
      <c r="E9" s="18"/>
      <c r="F9" s="20" t="s">
        <v>106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13"/>
      <c r="R9" s="13"/>
      <c r="S9" s="13"/>
      <c r="T9" s="18" t="s">
        <v>6</v>
      </c>
      <c r="U9" s="18"/>
      <c r="V9" s="18"/>
      <c r="W9" s="18"/>
      <c r="X9" s="18"/>
      <c r="Y9" s="20" t="s">
        <v>107</v>
      </c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1:89" ht="12" customHeight="1" thickBo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1:89" ht="12" customHeight="1" thickBot="1" x14ac:dyDescent="0.25">
      <c r="A11" s="21" t="s">
        <v>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3"/>
      <c r="Q11" s="13"/>
      <c r="R11" s="13"/>
      <c r="S11" s="21" t="s">
        <v>8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3"/>
      <c r="AJ11" s="16"/>
      <c r="AK11" s="24" t="s">
        <v>9</v>
      </c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1:89" ht="12.75" customHeight="1" thickTop="1" x14ac:dyDescent="0.2">
      <c r="A12" s="27" t="s">
        <v>10</v>
      </c>
      <c r="B12" s="28"/>
      <c r="C12" s="28"/>
      <c r="D12" s="28"/>
      <c r="E12" s="28"/>
      <c r="F12" s="29"/>
      <c r="G12" s="30"/>
      <c r="H12" s="30"/>
      <c r="I12" s="30"/>
      <c r="J12" s="30"/>
      <c r="K12" s="30"/>
      <c r="L12" s="30"/>
      <c r="M12" s="30"/>
      <c r="N12" s="30"/>
      <c r="O12" s="30"/>
      <c r="P12" s="31"/>
      <c r="Q12" s="13"/>
      <c r="R12" s="13"/>
      <c r="S12" s="32" t="s">
        <v>10</v>
      </c>
      <c r="T12" s="33"/>
      <c r="U12" s="33"/>
      <c r="V12" s="33"/>
      <c r="W12" s="33"/>
      <c r="X12" s="33"/>
      <c r="Y12" s="33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16"/>
      <c r="AK12" s="34"/>
      <c r="AL12" s="35"/>
      <c r="AM12" s="36"/>
      <c r="AN12" s="37" t="s">
        <v>11</v>
      </c>
      <c r="AO12" s="37"/>
      <c r="AP12" s="37"/>
      <c r="AQ12" s="37" t="s">
        <v>12</v>
      </c>
      <c r="AR12" s="37"/>
      <c r="AS12" s="37"/>
      <c r="AT12" s="37"/>
      <c r="AU12" s="37"/>
      <c r="AV12" s="37"/>
      <c r="AW12" s="37"/>
      <c r="AX12" s="37"/>
      <c r="AY12" s="38"/>
      <c r="AZ12" s="37" t="s">
        <v>13</v>
      </c>
      <c r="BA12" s="37"/>
      <c r="BB12" s="37"/>
      <c r="BC12" s="37"/>
      <c r="BD12" s="37"/>
      <c r="BE12" s="37"/>
      <c r="BF12" s="37"/>
      <c r="BG12" s="37"/>
      <c r="BH12" s="38" t="s">
        <v>14</v>
      </c>
      <c r="BI12" s="39"/>
      <c r="BJ12" s="39"/>
      <c r="BK12" s="39"/>
      <c r="BL12" s="39"/>
      <c r="BM12" s="39"/>
      <c r="BN12" s="39"/>
      <c r="BO12" s="40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1:89" ht="12" customHeight="1" x14ac:dyDescent="0.2">
      <c r="A13" s="41" t="s">
        <v>15</v>
      </c>
      <c r="B13" s="42"/>
      <c r="C13" s="42"/>
      <c r="D13" s="42"/>
      <c r="E13" s="42"/>
      <c r="F13" s="43"/>
      <c r="G13" s="44"/>
      <c r="H13" s="44"/>
      <c r="I13" s="44"/>
      <c r="J13" s="44"/>
      <c r="K13" s="44"/>
      <c r="L13" s="44"/>
      <c r="M13" s="44"/>
      <c r="N13" s="44"/>
      <c r="O13" s="44"/>
      <c r="P13" s="45"/>
      <c r="Q13" s="13"/>
      <c r="R13" s="13"/>
      <c r="S13" s="46" t="s">
        <v>16</v>
      </c>
      <c r="T13" s="47"/>
      <c r="U13" s="47"/>
      <c r="V13" s="47"/>
      <c r="W13" s="47"/>
      <c r="X13" s="47"/>
      <c r="Y13" s="47"/>
      <c r="Z13" s="44"/>
      <c r="AA13" s="44"/>
      <c r="AB13" s="44"/>
      <c r="AC13" s="44"/>
      <c r="AD13" s="44"/>
      <c r="AE13" s="44"/>
      <c r="AF13" s="44"/>
      <c r="AG13" s="44"/>
      <c r="AH13" s="44"/>
      <c r="AI13" s="45"/>
      <c r="AJ13" s="16"/>
      <c r="AK13" s="48" t="s">
        <v>17</v>
      </c>
      <c r="AL13" s="49"/>
      <c r="AM13" s="49"/>
      <c r="AN13" s="50"/>
      <c r="AO13" s="50"/>
      <c r="AP13" s="50"/>
      <c r="AQ13" s="51"/>
      <c r="AR13" s="51"/>
      <c r="AS13" s="51"/>
      <c r="AT13" s="52" t="s">
        <v>18</v>
      </c>
      <c r="AU13" s="52"/>
      <c r="AV13" s="52"/>
      <c r="AW13" s="52"/>
      <c r="AX13" s="52"/>
      <c r="AY13" s="53"/>
      <c r="AZ13" s="54" t="str">
        <f>IF(AN13="","",IF(100*(ABS(AN13-$AN$16)/$AN$16)&gt;10,"T1 Exceeds 10% by "&amp;ROUND(100*(ABS(AN13-$AN$16)/$AN$16)-10,1)&amp;"%",""))</f>
        <v/>
      </c>
      <c r="BA13" s="54"/>
      <c r="BB13" s="54"/>
      <c r="BC13" s="54"/>
      <c r="BD13" s="54"/>
      <c r="BE13" s="54"/>
      <c r="BF13" s="54"/>
      <c r="BG13" s="54"/>
      <c r="BH13" s="54" t="str">
        <f>IF(AQ13="","",IF(100*(ABS(AQ13-$AQ$16)/$AQ$16)&gt;2,"T1 Exceeds 2% by "&amp;ROUND(100*(ABS(AQ13-$AQ$16)/$AQ$16)-2,1)&amp;"%",""))</f>
        <v/>
      </c>
      <c r="BI13" s="54"/>
      <c r="BJ13" s="54"/>
      <c r="BK13" s="54"/>
      <c r="BL13" s="54"/>
      <c r="BM13" s="54"/>
      <c r="BN13" s="54"/>
      <c r="BO13" s="55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1:89" ht="12" customHeight="1" x14ac:dyDescent="0.2">
      <c r="A14" s="41" t="s">
        <v>19</v>
      </c>
      <c r="B14" s="42"/>
      <c r="C14" s="42"/>
      <c r="D14" s="42"/>
      <c r="E14" s="42"/>
      <c r="F14" s="43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13"/>
      <c r="R14" s="13"/>
      <c r="S14" s="41" t="s">
        <v>20</v>
      </c>
      <c r="T14" s="42"/>
      <c r="U14" s="42"/>
      <c r="V14" s="42"/>
      <c r="W14" s="42"/>
      <c r="X14" s="42"/>
      <c r="Y14" s="43"/>
      <c r="Z14" s="56"/>
      <c r="AA14" s="56"/>
      <c r="AB14" s="56"/>
      <c r="AC14" s="56"/>
      <c r="AD14" s="56"/>
      <c r="AE14" s="56"/>
      <c r="AF14" s="56"/>
      <c r="AG14" s="56"/>
      <c r="AH14" s="56"/>
      <c r="AI14" s="57"/>
      <c r="AJ14" s="16"/>
      <c r="AK14" s="48" t="s">
        <v>21</v>
      </c>
      <c r="AL14" s="49"/>
      <c r="AM14" s="49"/>
      <c r="AN14" s="50"/>
      <c r="AO14" s="50"/>
      <c r="AP14" s="50"/>
      <c r="AQ14" s="51"/>
      <c r="AR14" s="51"/>
      <c r="AS14" s="51"/>
      <c r="AT14" s="51"/>
      <c r="AU14" s="51"/>
      <c r="AV14" s="51"/>
      <c r="AW14" s="51"/>
      <c r="AX14" s="51"/>
      <c r="AY14" s="58"/>
      <c r="AZ14" s="54" t="str">
        <f>IF(AN14="","",IF(100*(ABS(AN14-$AN$16)/$AN$16)&gt;10,"T2 Exceeds 10% by "&amp;ROUND(100*(ABS(AN14-$AN$16)/$AN$16)-10,1)&amp;"%",""))</f>
        <v/>
      </c>
      <c r="BA14" s="54"/>
      <c r="BB14" s="54"/>
      <c r="BC14" s="54"/>
      <c r="BD14" s="54"/>
      <c r="BE14" s="54"/>
      <c r="BF14" s="54"/>
      <c r="BG14" s="54"/>
      <c r="BH14" s="54" t="str">
        <f>IF(AQ14="","",IF(100*(ABS(AQ14-$AQ$16)/$AQ$16)&gt;2,"T2 Exceeds 2% by "&amp;ROUND(100*(ABS(AQ14-$AQ$16)/$AQ$16)-2,1)&amp;"%",""))</f>
        <v/>
      </c>
      <c r="BI14" s="54"/>
      <c r="BJ14" s="54"/>
      <c r="BK14" s="54"/>
      <c r="BL14" s="54"/>
      <c r="BM14" s="54"/>
      <c r="BN14" s="54"/>
      <c r="BO14" s="55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</row>
    <row r="15" spans="1:89" ht="12" customHeight="1" x14ac:dyDescent="0.2">
      <c r="A15" s="41" t="s">
        <v>22</v>
      </c>
      <c r="B15" s="42"/>
      <c r="C15" s="42"/>
      <c r="D15" s="42"/>
      <c r="E15" s="42"/>
      <c r="F15" s="43"/>
      <c r="G15" s="59" t="s">
        <v>23</v>
      </c>
      <c r="H15" s="59"/>
      <c r="I15" s="59"/>
      <c r="J15" s="59"/>
      <c r="K15" s="59"/>
      <c r="L15" s="59"/>
      <c r="M15" s="59"/>
      <c r="N15" s="59"/>
      <c r="O15" s="59"/>
      <c r="P15" s="60"/>
      <c r="Q15" s="13"/>
      <c r="R15" s="13"/>
      <c r="S15" s="46" t="s">
        <v>24</v>
      </c>
      <c r="T15" s="47"/>
      <c r="U15" s="47"/>
      <c r="V15" s="47"/>
      <c r="W15" s="47"/>
      <c r="X15" s="47"/>
      <c r="Y15" s="47"/>
      <c r="Z15" s="61"/>
      <c r="AA15" s="62"/>
      <c r="AB15" s="62"/>
      <c r="AC15" s="62"/>
      <c r="AD15" s="62"/>
      <c r="AE15" s="62"/>
      <c r="AF15" s="62"/>
      <c r="AG15" s="62"/>
      <c r="AH15" s="62"/>
      <c r="AI15" s="63"/>
      <c r="AJ15" s="16"/>
      <c r="AK15" s="48" t="s">
        <v>25</v>
      </c>
      <c r="AL15" s="49"/>
      <c r="AM15" s="49"/>
      <c r="AN15" s="50"/>
      <c r="AO15" s="50"/>
      <c r="AP15" s="50"/>
      <c r="AQ15" s="51"/>
      <c r="AR15" s="51"/>
      <c r="AS15" s="51"/>
      <c r="AT15" s="52" t="s">
        <v>26</v>
      </c>
      <c r="AU15" s="52"/>
      <c r="AV15" s="52"/>
      <c r="AW15" s="52"/>
      <c r="AX15" s="52"/>
      <c r="AY15" s="53"/>
      <c r="AZ15" s="54" t="str">
        <f>IF(AN15="","",IF(100*(ABS(AN15-$AN$16)/$AN$16)&gt;10,"T3 Exceeds 10% by "&amp;ROUND(100*(ABS(AN15-$AN$16)/$AN$16)-10,1)&amp;"%",""))</f>
        <v/>
      </c>
      <c r="BA15" s="54"/>
      <c r="BB15" s="54"/>
      <c r="BC15" s="54"/>
      <c r="BD15" s="54"/>
      <c r="BE15" s="54"/>
      <c r="BF15" s="54"/>
      <c r="BG15" s="54"/>
      <c r="BH15" s="54" t="str">
        <f>IF(AQ15="","",IF(100*(ABS(AQ15-$AQ$16)/$AQ$16)&gt;2,"T3 Exceeds 2% by "&amp;ROUND(100*(ABS(AQ15-$AQ$16)/$AQ$16)-2,1)&amp;"%",""))</f>
        <v/>
      </c>
      <c r="BI15" s="54"/>
      <c r="BJ15" s="54"/>
      <c r="BK15" s="54"/>
      <c r="BL15" s="54"/>
      <c r="BM15" s="54"/>
      <c r="BN15" s="54"/>
      <c r="BO15" s="55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</row>
    <row r="16" spans="1:89" ht="12" customHeight="1" thickBot="1" x14ac:dyDescent="0.25">
      <c r="A16" s="64" t="s">
        <v>27</v>
      </c>
      <c r="B16" s="65"/>
      <c r="C16" s="65"/>
      <c r="D16" s="65"/>
      <c r="E16" s="65"/>
      <c r="F16" s="66"/>
      <c r="G16" s="67"/>
      <c r="H16" s="67"/>
      <c r="I16" s="67"/>
      <c r="J16" s="67"/>
      <c r="K16" s="67"/>
      <c r="L16" s="67"/>
      <c r="M16" s="67"/>
      <c r="N16" s="67"/>
      <c r="O16" s="67"/>
      <c r="P16" s="68"/>
      <c r="Q16" s="13"/>
      <c r="R16" s="13"/>
      <c r="S16" s="69"/>
      <c r="T16" s="70"/>
      <c r="U16" s="70"/>
      <c r="V16" s="70"/>
      <c r="W16" s="70"/>
      <c r="X16" s="70"/>
      <c r="Y16" s="70"/>
      <c r="Z16" s="71" t="s">
        <v>28</v>
      </c>
      <c r="AA16" s="71"/>
      <c r="AB16" s="71"/>
      <c r="AC16" s="71"/>
      <c r="AD16" s="71"/>
      <c r="AE16" s="71" t="s">
        <v>29</v>
      </c>
      <c r="AF16" s="71"/>
      <c r="AG16" s="71"/>
      <c r="AH16" s="71"/>
      <c r="AI16" s="72"/>
      <c r="AJ16" s="16"/>
      <c r="AK16" s="48" t="s">
        <v>30</v>
      </c>
      <c r="AL16" s="49"/>
      <c r="AM16" s="49"/>
      <c r="AN16" s="73" t="str">
        <f>IFERROR(AVERAGE(AN13:AP15),"")</f>
        <v/>
      </c>
      <c r="AO16" s="73"/>
      <c r="AP16" s="73"/>
      <c r="AQ16" s="74" t="str">
        <f>IFERROR(AVERAGE(AQ13:AS15),"")</f>
        <v/>
      </c>
      <c r="AR16" s="74"/>
      <c r="AS16" s="74"/>
      <c r="AT16" s="51"/>
      <c r="AU16" s="51"/>
      <c r="AV16" s="51"/>
      <c r="AW16" s="51"/>
      <c r="AX16" s="51"/>
      <c r="AY16" s="58"/>
      <c r="AZ16" s="75" t="s">
        <v>31</v>
      </c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7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</row>
    <row r="17" spans="1:89" ht="12.75" customHeight="1" thickBo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32" t="s">
        <v>32</v>
      </c>
      <c r="T17" s="33"/>
      <c r="U17" s="33"/>
      <c r="V17" s="33"/>
      <c r="W17" s="33"/>
      <c r="X17" s="33"/>
      <c r="Y17" s="33"/>
      <c r="Z17" s="30"/>
      <c r="AA17" s="30"/>
      <c r="AB17" s="30"/>
      <c r="AC17" s="30"/>
      <c r="AD17" s="30"/>
      <c r="AE17" s="78"/>
      <c r="AF17" s="30"/>
      <c r="AG17" s="30"/>
      <c r="AH17" s="30"/>
      <c r="AI17" s="31"/>
      <c r="AJ17" s="16"/>
      <c r="AK17" s="79"/>
      <c r="AL17" s="80"/>
      <c r="AM17" s="80"/>
      <c r="AN17" s="80"/>
      <c r="AO17" s="80"/>
      <c r="AP17" s="80"/>
      <c r="AQ17" s="80"/>
      <c r="AR17" s="80"/>
      <c r="AS17" s="81"/>
      <c r="AT17" s="52" t="s">
        <v>33</v>
      </c>
      <c r="AU17" s="52"/>
      <c r="AV17" s="52"/>
      <c r="AW17" s="52"/>
      <c r="AX17" s="52"/>
      <c r="AY17" s="53"/>
      <c r="AZ17" s="82" t="s">
        <v>34</v>
      </c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4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</row>
    <row r="18" spans="1:89" ht="12" customHeight="1" thickBot="1" x14ac:dyDescent="0.25">
      <c r="A18" s="21" t="s">
        <v>35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/>
      <c r="R18" s="13"/>
      <c r="S18" s="46" t="s">
        <v>36</v>
      </c>
      <c r="T18" s="47"/>
      <c r="U18" s="47"/>
      <c r="V18" s="47"/>
      <c r="W18" s="47"/>
      <c r="X18" s="47"/>
      <c r="Y18" s="47"/>
      <c r="Z18" s="85"/>
      <c r="AA18" s="85"/>
      <c r="AB18" s="85"/>
      <c r="AC18" s="85"/>
      <c r="AD18" s="85"/>
      <c r="AE18" s="86" t="str">
        <f>IFERROR(Z18*Z21/AQ16,"")</f>
        <v/>
      </c>
      <c r="AF18" s="86"/>
      <c r="AG18" s="86"/>
      <c r="AH18" s="86"/>
      <c r="AI18" s="87"/>
      <c r="AJ18" s="16"/>
      <c r="AK18" s="88"/>
      <c r="AL18" s="89"/>
      <c r="AM18" s="89"/>
      <c r="AN18" s="89"/>
      <c r="AO18" s="89"/>
      <c r="AP18" s="89"/>
      <c r="AQ18" s="89"/>
      <c r="AR18" s="89"/>
      <c r="AS18" s="90"/>
      <c r="AT18" s="91"/>
      <c r="AU18" s="92"/>
      <c r="AV18" s="92"/>
      <c r="AW18" s="92"/>
      <c r="AX18" s="92"/>
      <c r="AY18" s="93"/>
      <c r="AZ18" s="94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1:89" ht="12" customHeight="1" thickTop="1" thickBot="1" x14ac:dyDescent="0.25">
      <c r="A19" s="32" t="s">
        <v>37</v>
      </c>
      <c r="B19" s="33"/>
      <c r="C19" s="33"/>
      <c r="D19" s="33"/>
      <c r="E19" s="33"/>
      <c r="F19" s="33"/>
      <c r="G19" s="33"/>
      <c r="H19" s="97"/>
      <c r="I19" s="98"/>
      <c r="J19" s="98"/>
      <c r="K19" s="98"/>
      <c r="L19" s="98"/>
      <c r="M19" s="98"/>
      <c r="N19" s="98"/>
      <c r="O19" s="98"/>
      <c r="P19" s="98"/>
      <c r="Q19" s="99"/>
      <c r="R19" s="13"/>
      <c r="S19" s="46" t="s">
        <v>38</v>
      </c>
      <c r="T19" s="47"/>
      <c r="U19" s="47"/>
      <c r="V19" s="47"/>
      <c r="W19" s="47"/>
      <c r="X19" s="47"/>
      <c r="Y19" s="47"/>
      <c r="Z19" s="100" t="s">
        <v>39</v>
      </c>
      <c r="AA19" s="86"/>
      <c r="AB19" s="86"/>
      <c r="AC19" s="86"/>
      <c r="AD19" s="86"/>
      <c r="AE19" s="86" t="str">
        <f>IF(Z15&lt;&gt;"---",IF(Z18*Z15&lt;&gt;0,Z18*Z15, ""),"---")</f>
        <v/>
      </c>
      <c r="AF19" s="86"/>
      <c r="AG19" s="86"/>
      <c r="AH19" s="86"/>
      <c r="AI19" s="87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1:89" ht="12" customHeight="1" thickBot="1" x14ac:dyDescent="0.25">
      <c r="A20" s="32" t="s">
        <v>40</v>
      </c>
      <c r="B20" s="33"/>
      <c r="C20" s="33"/>
      <c r="D20" s="33"/>
      <c r="E20" s="33"/>
      <c r="F20" s="33"/>
      <c r="G20" s="33"/>
      <c r="H20" s="101"/>
      <c r="I20" s="102"/>
      <c r="J20" s="102"/>
      <c r="K20" s="102"/>
      <c r="L20" s="102"/>
      <c r="M20" s="102"/>
      <c r="N20" s="102"/>
      <c r="O20" s="102"/>
      <c r="P20" s="102"/>
      <c r="Q20" s="103"/>
      <c r="R20" s="13"/>
      <c r="S20" s="46" t="s">
        <v>41</v>
      </c>
      <c r="T20" s="47"/>
      <c r="U20" s="47"/>
      <c r="V20" s="47"/>
      <c r="W20" s="47"/>
      <c r="X20" s="47"/>
      <c r="Y20" s="47"/>
      <c r="Z20" s="100" t="s">
        <v>39</v>
      </c>
      <c r="AA20" s="86"/>
      <c r="AB20" s="86"/>
      <c r="AC20" s="86"/>
      <c r="AD20" s="86"/>
      <c r="AE20" s="104" t="str">
        <f>IF(AT18="Single Phase",AN13,IF(AT18="Three Phase",IF(MOD(AN13,1)=0,AN13&amp;".0",AN13)&amp;", "&amp;IF(MOD(AN14,1)=0,AN14&amp;".0",AN14)&amp;", "&amp;IF(MOD(AN15,1)=0,AN15&amp;".0",AN15),""))</f>
        <v/>
      </c>
      <c r="AF20" s="105"/>
      <c r="AG20" s="105"/>
      <c r="AH20" s="105"/>
      <c r="AI20" s="106"/>
      <c r="AJ20" s="16"/>
      <c r="AK20" s="107" t="s">
        <v>42</v>
      </c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9"/>
      <c r="AX20" s="110"/>
      <c r="AY20" s="110"/>
      <c r="AZ20" s="110"/>
      <c r="BA20" s="110"/>
      <c r="BB20" s="16"/>
      <c r="BC20" s="16"/>
      <c r="BD20" s="16"/>
      <c r="BE20" s="16"/>
      <c r="BF20" s="111" t="s">
        <v>43</v>
      </c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3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1:89" ht="12" customHeight="1" thickTop="1" thickBot="1" x14ac:dyDescent="0.25">
      <c r="A21" s="46" t="s">
        <v>44</v>
      </c>
      <c r="B21" s="47"/>
      <c r="C21" s="47"/>
      <c r="D21" s="47"/>
      <c r="E21" s="47"/>
      <c r="F21" s="47"/>
      <c r="G21" s="47"/>
      <c r="H21" s="114"/>
      <c r="I21" s="114"/>
      <c r="J21" s="114"/>
      <c r="K21" s="115" t="s">
        <v>45</v>
      </c>
      <c r="L21" s="116"/>
      <c r="M21" s="114"/>
      <c r="N21" s="114"/>
      <c r="O21" s="114"/>
      <c r="P21" s="115" t="s">
        <v>46</v>
      </c>
      <c r="Q21" s="117"/>
      <c r="R21" s="13"/>
      <c r="S21" s="118" t="s">
        <v>12</v>
      </c>
      <c r="T21" s="119"/>
      <c r="U21" s="119"/>
      <c r="V21" s="119"/>
      <c r="W21" s="119"/>
      <c r="X21" s="119"/>
      <c r="Y21" s="119"/>
      <c r="Z21" s="67"/>
      <c r="AA21" s="67"/>
      <c r="AB21" s="67"/>
      <c r="AC21" s="67"/>
      <c r="AD21" s="67"/>
      <c r="AE21" s="120" t="str">
        <f>IF(AT18="Single Phase",AQ13,IF(AT18="Three Phase",AQ13 &amp;", "&amp; AQ14 &amp; ", " &amp; AQ15,""))</f>
        <v/>
      </c>
      <c r="AF21" s="121"/>
      <c r="AG21" s="121"/>
      <c r="AH21" s="121"/>
      <c r="AI21" s="122"/>
      <c r="AJ21" s="16"/>
      <c r="AK21" s="123" t="s">
        <v>47</v>
      </c>
      <c r="AL21" s="124"/>
      <c r="AM21" s="124"/>
      <c r="AN21" s="124"/>
      <c r="AO21" s="124"/>
      <c r="AP21" s="124"/>
      <c r="AQ21" s="124"/>
      <c r="AR21" s="124"/>
      <c r="AS21" s="125"/>
      <c r="AT21" s="126" t="str">
        <f>IFERROR(H21/H23,"")</f>
        <v/>
      </c>
      <c r="AU21" s="127"/>
      <c r="AV21" s="127"/>
      <c r="AW21" s="128"/>
      <c r="AX21" s="110"/>
      <c r="AY21" s="110"/>
      <c r="AZ21" s="110"/>
      <c r="BA21" s="110"/>
      <c r="BB21" s="16"/>
      <c r="BC21" s="16"/>
      <c r="BD21" s="16"/>
      <c r="BE21" s="16"/>
      <c r="BF21" s="129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1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1:89" ht="12" customHeight="1" thickBot="1" x14ac:dyDescent="0.25">
      <c r="A22" s="46" t="s">
        <v>48</v>
      </c>
      <c r="B22" s="47"/>
      <c r="C22" s="47"/>
      <c r="D22" s="47"/>
      <c r="E22" s="47"/>
      <c r="F22" s="47"/>
      <c r="G22" s="47"/>
      <c r="H22" s="101"/>
      <c r="I22" s="102"/>
      <c r="J22" s="102"/>
      <c r="K22" s="102"/>
      <c r="L22" s="102"/>
      <c r="M22" s="102"/>
      <c r="N22" s="102"/>
      <c r="O22" s="102"/>
      <c r="P22" s="102"/>
      <c r="Q22" s="10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6"/>
      <c r="AK22" s="34" t="s">
        <v>49</v>
      </c>
      <c r="AL22" s="35"/>
      <c r="AM22" s="35"/>
      <c r="AN22" s="35"/>
      <c r="AO22" s="35"/>
      <c r="AP22" s="35"/>
      <c r="AQ22" s="35"/>
      <c r="AR22" s="35"/>
      <c r="AS22" s="36"/>
      <c r="AT22" s="132" t="str">
        <f>IFERROR(IF((H21*1.57)+(H23*1.57)+(H26*2)&lt;&gt;0,(H21*1.57)+(H23*1.57)+(H26*2),""),"")</f>
        <v/>
      </c>
      <c r="AU22" s="133"/>
      <c r="AV22" s="133"/>
      <c r="AW22" s="134" t="s">
        <v>50</v>
      </c>
      <c r="AX22" s="110"/>
      <c r="AY22" s="110"/>
      <c r="AZ22" s="110"/>
      <c r="BA22" s="110"/>
      <c r="BB22" s="16"/>
      <c r="BC22" s="16"/>
      <c r="BD22" s="16"/>
      <c r="BE22" s="16"/>
      <c r="BF22" s="129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1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1:89" ht="12" customHeight="1" thickBot="1" x14ac:dyDescent="0.25">
      <c r="A23" s="46" t="s">
        <v>51</v>
      </c>
      <c r="B23" s="47"/>
      <c r="C23" s="47"/>
      <c r="D23" s="47"/>
      <c r="E23" s="47"/>
      <c r="F23" s="47"/>
      <c r="G23" s="47"/>
      <c r="H23" s="114"/>
      <c r="I23" s="114"/>
      <c r="J23" s="114"/>
      <c r="K23" s="115" t="s">
        <v>45</v>
      </c>
      <c r="L23" s="116"/>
      <c r="M23" s="114"/>
      <c r="N23" s="114"/>
      <c r="O23" s="114"/>
      <c r="P23" s="115" t="s">
        <v>46</v>
      </c>
      <c r="Q23" s="117"/>
      <c r="R23" s="13"/>
      <c r="S23" s="13"/>
      <c r="T23" s="13"/>
      <c r="U23" s="13"/>
      <c r="V23" s="13"/>
      <c r="W23" s="13"/>
      <c r="X23" s="135" t="s">
        <v>52</v>
      </c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7"/>
      <c r="AJ23" s="16"/>
      <c r="AK23" s="34" t="s">
        <v>53</v>
      </c>
      <c r="AL23" s="35"/>
      <c r="AM23" s="35"/>
      <c r="AN23" s="35"/>
      <c r="AO23" s="35"/>
      <c r="AP23" s="35"/>
      <c r="AQ23" s="35"/>
      <c r="AR23" s="35"/>
      <c r="AS23" s="36"/>
      <c r="AT23" s="138" t="e">
        <f>AT21*AE17</f>
        <v>#VALUE!</v>
      </c>
      <c r="AU23" s="139"/>
      <c r="AV23" s="139"/>
      <c r="AW23" s="140"/>
      <c r="AX23" s="16"/>
      <c r="AY23" s="16"/>
      <c r="AZ23" s="16"/>
      <c r="BA23" s="16"/>
      <c r="BB23" s="16"/>
      <c r="BC23" s="16"/>
      <c r="BD23" s="16"/>
      <c r="BE23" s="16"/>
      <c r="BF23" s="129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1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</row>
    <row r="24" spans="1:89" ht="12.75" customHeight="1" thickTop="1" x14ac:dyDescent="0.2">
      <c r="A24" s="46" t="s">
        <v>54</v>
      </c>
      <c r="B24" s="47"/>
      <c r="C24" s="47"/>
      <c r="D24" s="47"/>
      <c r="E24" s="47"/>
      <c r="F24" s="47"/>
      <c r="G24" s="47"/>
      <c r="H24" s="101"/>
      <c r="I24" s="102"/>
      <c r="J24" s="102"/>
      <c r="K24" s="102"/>
      <c r="L24" s="102"/>
      <c r="M24" s="102"/>
      <c r="N24" s="102"/>
      <c r="O24" s="102"/>
      <c r="P24" s="102"/>
      <c r="Q24" s="103"/>
      <c r="R24" s="13"/>
      <c r="S24" s="13"/>
      <c r="T24" s="13"/>
      <c r="U24" s="13"/>
      <c r="V24" s="13"/>
      <c r="W24" s="13"/>
      <c r="X24" s="141"/>
      <c r="Y24" s="142"/>
      <c r="Z24" s="142"/>
      <c r="AA24" s="142"/>
      <c r="AB24" s="142"/>
      <c r="AC24" s="142"/>
      <c r="AD24" s="142"/>
      <c r="AE24" s="142"/>
      <c r="AF24" s="143"/>
      <c r="AG24" s="144"/>
      <c r="AH24" s="145"/>
      <c r="AI24" s="146"/>
      <c r="AJ24" s="16"/>
      <c r="AK24" s="34" t="s">
        <v>55</v>
      </c>
      <c r="AL24" s="35"/>
      <c r="AM24" s="35"/>
      <c r="AN24" s="35"/>
      <c r="AO24" s="35"/>
      <c r="AP24" s="35"/>
      <c r="AQ24" s="35"/>
      <c r="AR24" s="35"/>
      <c r="AS24" s="36"/>
      <c r="AT24" s="138" t="e">
        <f>AT21*AE17*0.92</f>
        <v>#VALUE!</v>
      </c>
      <c r="AU24" s="139"/>
      <c r="AV24" s="139"/>
      <c r="AW24" s="140"/>
      <c r="AX24" s="16"/>
      <c r="AY24" s="16"/>
      <c r="AZ24" s="16"/>
      <c r="BA24" s="16"/>
      <c r="BB24" s="16"/>
      <c r="BC24" s="16"/>
      <c r="BD24" s="16"/>
      <c r="BE24" s="16"/>
      <c r="BF24" s="129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1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</row>
    <row r="25" spans="1:89" ht="12" customHeight="1" x14ac:dyDescent="0.2">
      <c r="A25" s="46" t="s">
        <v>56</v>
      </c>
      <c r="B25" s="47"/>
      <c r="C25" s="47"/>
      <c r="D25" s="47"/>
      <c r="E25" s="47"/>
      <c r="F25" s="47"/>
      <c r="G25" s="47"/>
      <c r="H25" s="147"/>
      <c r="I25" s="148"/>
      <c r="J25" s="148"/>
      <c r="K25" s="148"/>
      <c r="L25" s="149" t="s">
        <v>57</v>
      </c>
      <c r="M25" s="149"/>
      <c r="N25" s="150"/>
      <c r="O25" s="150"/>
      <c r="P25" s="150"/>
      <c r="Q25" s="151"/>
      <c r="R25" s="13"/>
      <c r="S25" s="13"/>
      <c r="T25" s="13"/>
      <c r="U25" s="13"/>
      <c r="V25" s="13"/>
      <c r="W25" s="13"/>
      <c r="X25" s="46" t="s">
        <v>58</v>
      </c>
      <c r="Y25" s="47"/>
      <c r="Z25" s="47"/>
      <c r="AA25" s="47"/>
      <c r="AB25" s="47"/>
      <c r="AC25" s="47"/>
      <c r="AD25" s="47"/>
      <c r="AE25" s="47"/>
      <c r="AF25" s="152"/>
      <c r="AG25" s="153"/>
      <c r="AH25" s="154" t="s">
        <v>59</v>
      </c>
      <c r="AI25" s="155"/>
      <c r="AJ25" s="16"/>
      <c r="AK25" s="156" t="s">
        <v>60</v>
      </c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7"/>
      <c r="AX25" s="16"/>
      <c r="AY25" s="16"/>
      <c r="AZ25" s="16"/>
      <c r="BA25" s="16"/>
      <c r="BB25" s="16"/>
      <c r="BC25" s="16"/>
      <c r="BD25" s="16"/>
      <c r="BE25" s="16"/>
      <c r="BF25" s="129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1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</row>
    <row r="26" spans="1:89" ht="12" customHeight="1" thickBot="1" x14ac:dyDescent="0.25">
      <c r="A26" s="118" t="s">
        <v>61</v>
      </c>
      <c r="B26" s="119"/>
      <c r="C26" s="119"/>
      <c r="D26" s="119"/>
      <c r="E26" s="119"/>
      <c r="F26" s="119"/>
      <c r="G26" s="119"/>
      <c r="H26" s="157"/>
      <c r="I26" s="158"/>
      <c r="J26" s="158"/>
      <c r="K26" s="158"/>
      <c r="L26" s="158"/>
      <c r="M26" s="159" t="s">
        <v>62</v>
      </c>
      <c r="N26" s="159"/>
      <c r="O26" s="159"/>
      <c r="P26" s="159"/>
      <c r="Q26" s="160"/>
      <c r="R26" s="13"/>
      <c r="S26" s="13"/>
      <c r="T26" s="13"/>
      <c r="U26" s="13"/>
      <c r="V26" s="13"/>
      <c r="W26" s="13"/>
      <c r="X26" s="118" t="s">
        <v>63</v>
      </c>
      <c r="Y26" s="119"/>
      <c r="Z26" s="119"/>
      <c r="AA26" s="119"/>
      <c r="AB26" s="119"/>
      <c r="AC26" s="119"/>
      <c r="AD26" s="119"/>
      <c r="AE26" s="119"/>
      <c r="AF26" s="161"/>
      <c r="AG26" s="157"/>
      <c r="AH26" s="162" t="s">
        <v>64</v>
      </c>
      <c r="AI26" s="163"/>
      <c r="AJ26" s="16"/>
      <c r="AK26" s="164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6"/>
      <c r="AX26" s="16"/>
      <c r="AY26" s="16"/>
      <c r="AZ26" s="16"/>
      <c r="BA26" s="16"/>
      <c r="BB26" s="16"/>
      <c r="BC26" s="16"/>
      <c r="BD26" s="16"/>
      <c r="BE26" s="16"/>
      <c r="BF26" s="129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1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</row>
    <row r="27" spans="1:89" ht="12" customHeight="1" thickBo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29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1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1:89" ht="12" customHeight="1" thickBot="1" x14ac:dyDescent="0.25">
      <c r="A28" s="21" t="s">
        <v>65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29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1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1:89" ht="12.75" customHeight="1" thickTop="1" thickBot="1" x14ac:dyDescent="0.25">
      <c r="A29" s="32"/>
      <c r="B29" s="33"/>
      <c r="C29" s="33"/>
      <c r="D29" s="165" t="s">
        <v>66</v>
      </c>
      <c r="E29" s="165"/>
      <c r="F29" s="165"/>
      <c r="G29" s="165" t="s">
        <v>67</v>
      </c>
      <c r="H29" s="165"/>
      <c r="I29" s="165"/>
      <c r="J29" s="165" t="s">
        <v>68</v>
      </c>
      <c r="K29" s="165"/>
      <c r="L29" s="165"/>
      <c r="M29" s="165" t="s">
        <v>32</v>
      </c>
      <c r="N29" s="165"/>
      <c r="O29" s="165"/>
      <c r="P29" s="165" t="s">
        <v>69</v>
      </c>
      <c r="Q29" s="165"/>
      <c r="R29" s="166"/>
      <c r="S29" s="165" t="s">
        <v>70</v>
      </c>
      <c r="T29" s="165"/>
      <c r="U29" s="165"/>
      <c r="V29" s="167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29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1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1:89" ht="12" customHeight="1" thickBot="1" x14ac:dyDescent="0.25">
      <c r="A30" s="46" t="s">
        <v>28</v>
      </c>
      <c r="B30" s="47"/>
      <c r="C30" s="47"/>
      <c r="D30" s="44"/>
      <c r="E30" s="44"/>
      <c r="F30" s="44"/>
      <c r="G30" s="56"/>
      <c r="H30" s="56"/>
      <c r="I30" s="56"/>
      <c r="J30" s="56"/>
      <c r="K30" s="56"/>
      <c r="L30" s="56"/>
      <c r="M30" s="44"/>
      <c r="N30" s="44"/>
      <c r="O30" s="44"/>
      <c r="P30" s="56"/>
      <c r="Q30" s="56"/>
      <c r="R30" s="168"/>
      <c r="S30" s="169"/>
      <c r="T30" s="44"/>
      <c r="U30" s="44"/>
      <c r="V30" s="45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70"/>
      <c r="AV30" s="171" t="s">
        <v>71</v>
      </c>
      <c r="AW30" s="108"/>
      <c r="AX30" s="108"/>
      <c r="AY30" s="108"/>
      <c r="AZ30" s="108"/>
      <c r="BA30" s="108"/>
      <c r="BB30" s="108"/>
      <c r="BC30" s="172"/>
      <c r="BD30" s="173"/>
      <c r="BE30" s="16"/>
      <c r="BF30" s="129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1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1:89" ht="12" customHeight="1" thickTop="1" thickBot="1" x14ac:dyDescent="0.25">
      <c r="A31" s="118" t="s">
        <v>29</v>
      </c>
      <c r="B31" s="119"/>
      <c r="C31" s="119"/>
      <c r="D31" s="174" t="str">
        <f>AC53</f>
        <v/>
      </c>
      <c r="E31" s="174"/>
      <c r="F31" s="174"/>
      <c r="G31" s="175">
        <f>AF25+AF26</f>
        <v>0</v>
      </c>
      <c r="H31" s="175"/>
      <c r="I31" s="175"/>
      <c r="J31" s="176"/>
      <c r="K31" s="176"/>
      <c r="L31" s="176"/>
      <c r="M31" s="67"/>
      <c r="N31" s="67"/>
      <c r="O31" s="67"/>
      <c r="P31" s="177" t="str">
        <f>IFERROR(IF($AT$18="Single Phase",(Z14*AN13*AQ13)/(Z18*Z21),IF($AT$18="Three Phase",$AQ$16*$AN$16*$AT$14*$AT$16*1.73/746,"")),"")</f>
        <v/>
      </c>
      <c r="Q31" s="178"/>
      <c r="R31" s="179"/>
      <c r="S31" s="180"/>
      <c r="T31" s="67"/>
      <c r="U31" s="67"/>
      <c r="V31" s="68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29"/>
      <c r="AV31" s="181" t="s">
        <v>72</v>
      </c>
      <c r="AW31" s="181"/>
      <c r="AX31" s="181"/>
      <c r="AY31" s="181"/>
      <c r="AZ31" s="181"/>
      <c r="BA31" s="181"/>
      <c r="BB31" s="182"/>
      <c r="BC31" s="183"/>
      <c r="BD31" s="184"/>
      <c r="BE31" s="16"/>
      <c r="BF31" s="129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1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1:89" ht="12" customHeight="1" thickBo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6"/>
      <c r="AK32" s="185" t="s">
        <v>73</v>
      </c>
      <c r="AL32" s="186"/>
      <c r="AM32" s="186"/>
      <c r="AN32" s="186"/>
      <c r="AO32" s="186"/>
      <c r="AP32" s="186"/>
      <c r="AQ32" s="186"/>
      <c r="AR32" s="186"/>
      <c r="AS32" s="187"/>
      <c r="AT32" s="16"/>
      <c r="AU32" s="129"/>
      <c r="AV32" s="49" t="s">
        <v>74</v>
      </c>
      <c r="AW32" s="49"/>
      <c r="AX32" s="49"/>
      <c r="AY32" s="49"/>
      <c r="AZ32" s="49"/>
      <c r="BA32" s="49"/>
      <c r="BB32" s="188"/>
      <c r="BC32" s="189"/>
      <c r="BD32" s="190"/>
      <c r="BE32" s="16"/>
      <c r="BF32" s="129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1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1:89" ht="12" customHeight="1" thickBot="1" x14ac:dyDescent="0.25">
      <c r="A33" s="191" t="s">
        <v>75</v>
      </c>
      <c r="B33" s="192"/>
      <c r="C33" s="192"/>
      <c r="D33" s="192"/>
      <c r="E33" s="192"/>
      <c r="F33" s="192"/>
      <c r="G33" s="192"/>
      <c r="H33" s="193" t="s">
        <v>76</v>
      </c>
      <c r="I33" s="193"/>
      <c r="J33" s="193"/>
      <c r="K33" s="193"/>
      <c r="L33" s="193"/>
      <c r="M33" s="193"/>
      <c r="N33" s="193"/>
      <c r="O33" s="193"/>
      <c r="P33" s="193"/>
      <c r="Q33" s="192" t="s">
        <v>77</v>
      </c>
      <c r="R33" s="192"/>
      <c r="S33" s="192"/>
      <c r="T33" s="193" t="s">
        <v>78</v>
      </c>
      <c r="U33" s="193"/>
      <c r="V33" s="193"/>
      <c r="W33" s="193"/>
      <c r="X33" s="193"/>
      <c r="Y33" s="193"/>
      <c r="Z33" s="193"/>
      <c r="AA33" s="193"/>
      <c r="AB33" s="193"/>
      <c r="AC33" s="192" t="s">
        <v>79</v>
      </c>
      <c r="AD33" s="192"/>
      <c r="AE33" s="192"/>
      <c r="AF33" s="194" t="s">
        <v>80</v>
      </c>
      <c r="AG33" s="195"/>
      <c r="AH33" s="195"/>
      <c r="AI33" s="196"/>
      <c r="AJ33" s="16"/>
      <c r="AK33" s="197"/>
      <c r="AL33" s="198"/>
      <c r="AM33" s="198"/>
      <c r="AN33" s="198"/>
      <c r="AO33" s="198"/>
      <c r="AP33" s="198"/>
      <c r="AQ33" s="198"/>
      <c r="AR33" s="198"/>
      <c r="AS33" s="199"/>
      <c r="AT33" s="16"/>
      <c r="AU33" s="200"/>
      <c r="AV33" s="201"/>
      <c r="AW33" s="201"/>
      <c r="AX33" s="201"/>
      <c r="AY33" s="201"/>
      <c r="AZ33" s="201"/>
      <c r="BA33" s="201"/>
      <c r="BB33" s="201"/>
      <c r="BC33" s="201"/>
      <c r="BD33" s="202"/>
      <c r="BE33" s="16"/>
      <c r="BF33" s="129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1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1:89" ht="12" customHeight="1" thickBot="1" x14ac:dyDescent="0.25">
      <c r="A34" s="203"/>
      <c r="B34" s="204"/>
      <c r="C34" s="204"/>
      <c r="D34" s="204"/>
      <c r="E34" s="204"/>
      <c r="F34" s="204"/>
      <c r="G34" s="204"/>
      <c r="H34" s="71" t="s">
        <v>81</v>
      </c>
      <c r="I34" s="71"/>
      <c r="J34" s="71"/>
      <c r="K34" s="71" t="s">
        <v>15</v>
      </c>
      <c r="L34" s="71"/>
      <c r="M34" s="71"/>
      <c r="N34" s="71" t="s">
        <v>82</v>
      </c>
      <c r="O34" s="71"/>
      <c r="P34" s="71"/>
      <c r="Q34" s="204"/>
      <c r="R34" s="204"/>
      <c r="S34" s="204"/>
      <c r="T34" s="71" t="s">
        <v>83</v>
      </c>
      <c r="U34" s="71"/>
      <c r="V34" s="71"/>
      <c r="W34" s="71" t="s">
        <v>21</v>
      </c>
      <c r="X34" s="71"/>
      <c r="Y34" s="71"/>
      <c r="Z34" s="71" t="s">
        <v>25</v>
      </c>
      <c r="AA34" s="71"/>
      <c r="AB34" s="71"/>
      <c r="AC34" s="204"/>
      <c r="AD34" s="204"/>
      <c r="AE34" s="204"/>
      <c r="AF34" s="205"/>
      <c r="AG34" s="206"/>
      <c r="AH34" s="206"/>
      <c r="AI34" s="207"/>
      <c r="AJ34" s="16"/>
      <c r="AK34" s="208"/>
      <c r="AL34" s="209"/>
      <c r="AM34" s="209"/>
      <c r="AN34" s="209"/>
      <c r="AO34" s="209"/>
      <c r="AP34" s="209"/>
      <c r="AQ34" s="209"/>
      <c r="AR34" s="209"/>
      <c r="AS34" s="210"/>
      <c r="AT34" s="16"/>
      <c r="AU34" s="211" t="s">
        <v>84</v>
      </c>
      <c r="AV34" s="212"/>
      <c r="AW34" s="212"/>
      <c r="AX34" s="212"/>
      <c r="AY34" s="212"/>
      <c r="AZ34" s="212"/>
      <c r="BA34" s="212"/>
      <c r="BB34" s="212"/>
      <c r="BC34" s="212"/>
      <c r="BD34" s="213"/>
      <c r="BE34" s="16"/>
      <c r="BF34" s="129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1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1:89" ht="12.75" customHeight="1" thickTop="1" thickBot="1" x14ac:dyDescent="0.25">
      <c r="A35" s="214" t="s">
        <v>160</v>
      </c>
      <c r="B35" s="215"/>
      <c r="C35" s="215"/>
      <c r="D35" s="215"/>
      <c r="E35" s="215"/>
      <c r="F35" s="215"/>
      <c r="G35" s="215"/>
      <c r="H35" s="30">
        <v>1</v>
      </c>
      <c r="I35" s="30"/>
      <c r="J35" s="30"/>
      <c r="K35" s="30" t="s">
        <v>161</v>
      </c>
      <c r="L35" s="30"/>
      <c r="M35" s="30"/>
      <c r="N35" s="30">
        <v>6</v>
      </c>
      <c r="O35" s="30"/>
      <c r="P35" s="30"/>
      <c r="Q35" s="216">
        <v>75</v>
      </c>
      <c r="R35" s="30"/>
      <c r="S35" s="30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97"/>
      <c r="AG35" s="98"/>
      <c r="AH35" s="98"/>
      <c r="AI35" s="99"/>
      <c r="AJ35" s="16"/>
      <c r="AK35" s="218" t="str">
        <f>IFERROR(AN35*(1-$BB$32),"")</f>
        <v/>
      </c>
      <c r="AL35" s="219"/>
      <c r="AM35" s="219"/>
      <c r="AN35" s="219" t="str">
        <f>IFERROR(($AK$53*Q35),"")</f>
        <v/>
      </c>
      <c r="AO35" s="219"/>
      <c r="AP35" s="219"/>
      <c r="AQ35" s="219" t="str">
        <f>IFERROR(AN35*(1+$BB$31),"")</f>
        <v/>
      </c>
      <c r="AR35" s="219"/>
      <c r="AS35" s="220"/>
      <c r="AT35" s="16"/>
      <c r="AU35" s="221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22"/>
      <c r="AW35" s="222"/>
      <c r="AX35" s="222"/>
      <c r="AY35" s="222"/>
      <c r="AZ35" s="222"/>
      <c r="BA35" s="222"/>
      <c r="BB35" s="222"/>
      <c r="BC35" s="222"/>
      <c r="BD35" s="223"/>
      <c r="BE35" s="16"/>
      <c r="BF35" s="200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24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1:89" ht="12" customHeight="1" thickBot="1" x14ac:dyDescent="0.25">
      <c r="A36" s="225" t="s">
        <v>162</v>
      </c>
      <c r="B36" s="226"/>
      <c r="C36" s="226"/>
      <c r="D36" s="226"/>
      <c r="E36" s="226"/>
      <c r="F36" s="226"/>
      <c r="G36" s="226"/>
      <c r="H36" s="44">
        <v>2</v>
      </c>
      <c r="I36" s="44"/>
      <c r="J36" s="44"/>
      <c r="K36" s="44" t="s">
        <v>39</v>
      </c>
      <c r="L36" s="44"/>
      <c r="M36" s="44"/>
      <c r="N36" s="44" t="s">
        <v>50</v>
      </c>
      <c r="O36" s="44"/>
      <c r="P36" s="44"/>
      <c r="Q36" s="44">
        <v>140</v>
      </c>
      <c r="R36" s="44"/>
      <c r="S36" s="44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101"/>
      <c r="AG36" s="102"/>
      <c r="AH36" s="102"/>
      <c r="AI36" s="103"/>
      <c r="AJ36" s="16"/>
      <c r="AK36" s="227" t="str">
        <f>IFERROR(AN36*(1-$BB$32),"")</f>
        <v/>
      </c>
      <c r="AL36" s="228"/>
      <c r="AM36" s="228"/>
      <c r="AN36" s="228" t="str">
        <f>IFERROR(($AK$53*Q36),"")</f>
        <v/>
      </c>
      <c r="AO36" s="228"/>
      <c r="AP36" s="228"/>
      <c r="AQ36" s="228" t="str">
        <f>IFERROR(AN36*(1+$BB$31),"")</f>
        <v/>
      </c>
      <c r="AR36" s="228"/>
      <c r="AS36" s="229"/>
      <c r="AT36" s="16"/>
      <c r="AU36" s="221" t="str">
        <f t="shared" si="0"/>
        <v/>
      </c>
      <c r="AV36" s="222"/>
      <c r="AW36" s="222"/>
      <c r="AX36" s="222"/>
      <c r="AY36" s="222"/>
      <c r="AZ36" s="222"/>
      <c r="BA36" s="222"/>
      <c r="BB36" s="222"/>
      <c r="BC36" s="222"/>
      <c r="BD36" s="223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1:89" s="230" customFormat="1" ht="12" customHeight="1" thickBot="1" x14ac:dyDescent="0.25">
      <c r="A37" s="225" t="s">
        <v>163</v>
      </c>
      <c r="B37" s="226"/>
      <c r="C37" s="226"/>
      <c r="D37" s="226"/>
      <c r="E37" s="226"/>
      <c r="F37" s="226"/>
      <c r="G37" s="226"/>
      <c r="H37" s="30">
        <v>3</v>
      </c>
      <c r="I37" s="30"/>
      <c r="J37" s="30"/>
      <c r="K37" s="30" t="s">
        <v>161</v>
      </c>
      <c r="L37" s="30"/>
      <c r="M37" s="30"/>
      <c r="N37" s="44" t="s">
        <v>50</v>
      </c>
      <c r="O37" s="44"/>
      <c r="P37" s="44"/>
      <c r="Q37" s="44">
        <v>75</v>
      </c>
      <c r="R37" s="44"/>
      <c r="S37" s="44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101"/>
      <c r="AG37" s="102"/>
      <c r="AH37" s="102"/>
      <c r="AI37" s="103"/>
      <c r="AJ37" s="16"/>
      <c r="AK37" s="227" t="str">
        <f t="shared" ref="AK37:AK52" si="1">IFERROR(AN37*(1-$BB$32),"")</f>
        <v/>
      </c>
      <c r="AL37" s="228"/>
      <c r="AM37" s="228"/>
      <c r="AN37" s="228" t="str">
        <f t="shared" ref="AN37:AN52" si="2">IFERROR(($AK$53*Q37),"")</f>
        <v/>
      </c>
      <c r="AO37" s="228"/>
      <c r="AP37" s="228"/>
      <c r="AQ37" s="228" t="str">
        <f t="shared" ref="AQ37:AQ52" si="3">IFERROR(AN37*(1+$BB$31),"")</f>
        <v/>
      </c>
      <c r="AR37" s="228"/>
      <c r="AS37" s="229"/>
      <c r="AT37" s="16"/>
      <c r="AU37" s="221" t="str">
        <f t="shared" si="0"/>
        <v/>
      </c>
      <c r="AV37" s="222"/>
      <c r="AW37" s="222"/>
      <c r="AX37" s="222"/>
      <c r="AY37" s="222"/>
      <c r="AZ37" s="222"/>
      <c r="BA37" s="222"/>
      <c r="BB37" s="222"/>
      <c r="BC37" s="222"/>
      <c r="BD37" s="223"/>
      <c r="BE37" s="16"/>
      <c r="BF37" s="107" t="s">
        <v>85</v>
      </c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9"/>
    </row>
    <row r="38" spans="1:89" ht="12" customHeight="1" thickTop="1" x14ac:dyDescent="0.2">
      <c r="A38" s="225" t="s">
        <v>164</v>
      </c>
      <c r="B38" s="226"/>
      <c r="C38" s="226"/>
      <c r="D38" s="226"/>
      <c r="E38" s="226"/>
      <c r="F38" s="226"/>
      <c r="G38" s="226"/>
      <c r="H38" s="44">
        <v>4</v>
      </c>
      <c r="I38" s="44"/>
      <c r="J38" s="44"/>
      <c r="K38" s="44" t="s">
        <v>50</v>
      </c>
      <c r="L38" s="44"/>
      <c r="M38" s="44"/>
      <c r="N38" s="44">
        <v>10</v>
      </c>
      <c r="O38" s="44"/>
      <c r="P38" s="44"/>
      <c r="Q38" s="44">
        <v>180</v>
      </c>
      <c r="R38" s="44"/>
      <c r="S38" s="44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101"/>
      <c r="AG38" s="102"/>
      <c r="AH38" s="102"/>
      <c r="AI38" s="103"/>
      <c r="AJ38" s="16"/>
      <c r="AK38" s="227" t="str">
        <f t="shared" si="1"/>
        <v/>
      </c>
      <c r="AL38" s="228"/>
      <c r="AM38" s="228"/>
      <c r="AN38" s="228" t="str">
        <f t="shared" si="2"/>
        <v/>
      </c>
      <c r="AO38" s="228"/>
      <c r="AP38" s="228"/>
      <c r="AQ38" s="228" t="str">
        <f t="shared" si="3"/>
        <v/>
      </c>
      <c r="AR38" s="228"/>
      <c r="AS38" s="229"/>
      <c r="AT38" s="16"/>
      <c r="AU38" s="221" t="str">
        <f t="shared" si="0"/>
        <v/>
      </c>
      <c r="AV38" s="222"/>
      <c r="AW38" s="222"/>
      <c r="AX38" s="222"/>
      <c r="AY38" s="222"/>
      <c r="AZ38" s="222"/>
      <c r="BA38" s="222"/>
      <c r="BB38" s="222"/>
      <c r="BC38" s="222"/>
      <c r="BD38" s="223"/>
      <c r="BE38" s="16"/>
      <c r="BF38" s="231"/>
      <c r="BG38" s="232"/>
      <c r="BH38" s="233">
        <v>1</v>
      </c>
      <c r="BI38" s="233"/>
      <c r="BJ38" s="234" t="s">
        <v>86</v>
      </c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235"/>
    </row>
    <row r="39" spans="1:89" ht="12" customHeight="1" x14ac:dyDescent="0.2">
      <c r="A39" s="225" t="s">
        <v>165</v>
      </c>
      <c r="B39" s="226"/>
      <c r="C39" s="226"/>
      <c r="D39" s="226"/>
      <c r="E39" s="226"/>
      <c r="F39" s="226"/>
      <c r="G39" s="226"/>
      <c r="H39" s="30">
        <v>5</v>
      </c>
      <c r="I39" s="30"/>
      <c r="J39" s="30"/>
      <c r="K39" s="30" t="s">
        <v>50</v>
      </c>
      <c r="L39" s="30"/>
      <c r="M39" s="30"/>
      <c r="N39" s="44" t="s">
        <v>50</v>
      </c>
      <c r="O39" s="44"/>
      <c r="P39" s="44"/>
      <c r="Q39" s="44">
        <v>180</v>
      </c>
      <c r="R39" s="44"/>
      <c r="S39" s="44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101"/>
      <c r="AG39" s="102"/>
      <c r="AH39" s="102"/>
      <c r="AI39" s="103"/>
      <c r="AJ39" s="16"/>
      <c r="AK39" s="227" t="str">
        <f t="shared" si="1"/>
        <v/>
      </c>
      <c r="AL39" s="228"/>
      <c r="AM39" s="228"/>
      <c r="AN39" s="228" t="str">
        <f t="shared" si="2"/>
        <v/>
      </c>
      <c r="AO39" s="228"/>
      <c r="AP39" s="228"/>
      <c r="AQ39" s="228" t="str">
        <f t="shared" si="3"/>
        <v/>
      </c>
      <c r="AR39" s="228"/>
      <c r="AS39" s="229"/>
      <c r="AT39" s="16"/>
      <c r="AU39" s="221" t="str">
        <f t="shared" si="0"/>
        <v/>
      </c>
      <c r="AV39" s="222"/>
      <c r="AW39" s="222"/>
      <c r="AX39" s="222"/>
      <c r="AY39" s="222"/>
      <c r="AZ39" s="222"/>
      <c r="BA39" s="222"/>
      <c r="BB39" s="222"/>
      <c r="BC39" s="222"/>
      <c r="BD39" s="223"/>
      <c r="BE39" s="16"/>
      <c r="BF39" s="236"/>
      <c r="BG39" s="237"/>
      <c r="BH39" s="37">
        <v>2</v>
      </c>
      <c r="BI39" s="37"/>
      <c r="BJ39" s="238" t="s">
        <v>87</v>
      </c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239"/>
    </row>
    <row r="40" spans="1:89" ht="12" customHeight="1" x14ac:dyDescent="0.2">
      <c r="A40" s="225"/>
      <c r="B40" s="226"/>
      <c r="C40" s="226"/>
      <c r="D40" s="226"/>
      <c r="E40" s="226"/>
      <c r="F40" s="226"/>
      <c r="G40" s="226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101"/>
      <c r="AG40" s="102"/>
      <c r="AH40" s="102"/>
      <c r="AI40" s="103"/>
      <c r="AJ40" s="16"/>
      <c r="AK40" s="227" t="str">
        <f t="shared" si="1"/>
        <v/>
      </c>
      <c r="AL40" s="228"/>
      <c r="AM40" s="228"/>
      <c r="AN40" s="228" t="str">
        <f t="shared" si="2"/>
        <v/>
      </c>
      <c r="AO40" s="228"/>
      <c r="AP40" s="228"/>
      <c r="AQ40" s="228" t="str">
        <f t="shared" si="3"/>
        <v/>
      </c>
      <c r="AR40" s="228"/>
      <c r="AS40" s="229"/>
      <c r="AT40" s="16"/>
      <c r="AU40" s="221" t="str">
        <f t="shared" si="0"/>
        <v/>
      </c>
      <c r="AV40" s="222"/>
      <c r="AW40" s="222"/>
      <c r="AX40" s="222"/>
      <c r="AY40" s="222"/>
      <c r="AZ40" s="222"/>
      <c r="BA40" s="222"/>
      <c r="BB40" s="222"/>
      <c r="BC40" s="222"/>
      <c r="BD40" s="223"/>
      <c r="BE40" s="16"/>
      <c r="BF40" s="236"/>
      <c r="BG40" s="237"/>
      <c r="BH40" s="37">
        <v>3</v>
      </c>
      <c r="BI40" s="37"/>
      <c r="BJ40" s="238" t="s">
        <v>88</v>
      </c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239"/>
    </row>
    <row r="41" spans="1:89" ht="12" customHeight="1" x14ac:dyDescent="0.2">
      <c r="A41" s="225"/>
      <c r="B41" s="226"/>
      <c r="C41" s="226"/>
      <c r="D41" s="226"/>
      <c r="E41" s="226"/>
      <c r="F41" s="226"/>
      <c r="G41" s="226"/>
      <c r="H41" s="30"/>
      <c r="I41" s="30"/>
      <c r="J41" s="30"/>
      <c r="K41" s="30"/>
      <c r="L41" s="30"/>
      <c r="M41" s="30"/>
      <c r="N41" s="44"/>
      <c r="O41" s="44"/>
      <c r="P41" s="44"/>
      <c r="Q41" s="44"/>
      <c r="R41" s="44"/>
      <c r="S41" s="44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101"/>
      <c r="AG41" s="102"/>
      <c r="AH41" s="102"/>
      <c r="AI41" s="103"/>
      <c r="AJ41" s="16"/>
      <c r="AK41" s="227" t="str">
        <f t="shared" si="1"/>
        <v/>
      </c>
      <c r="AL41" s="228"/>
      <c r="AM41" s="228"/>
      <c r="AN41" s="228" t="str">
        <f t="shared" si="2"/>
        <v/>
      </c>
      <c r="AO41" s="228"/>
      <c r="AP41" s="228"/>
      <c r="AQ41" s="228" t="str">
        <f t="shared" si="3"/>
        <v/>
      </c>
      <c r="AR41" s="228"/>
      <c r="AS41" s="229"/>
      <c r="AT41" s="16"/>
      <c r="AU41" s="221" t="str">
        <f t="shared" si="0"/>
        <v/>
      </c>
      <c r="AV41" s="222"/>
      <c r="AW41" s="222"/>
      <c r="AX41" s="222"/>
      <c r="AY41" s="222"/>
      <c r="AZ41" s="222"/>
      <c r="BA41" s="222"/>
      <c r="BB41" s="222"/>
      <c r="BC41" s="222"/>
      <c r="BD41" s="223"/>
      <c r="BE41" s="16"/>
      <c r="BF41" s="236"/>
      <c r="BG41" s="237"/>
      <c r="BH41" s="37">
        <v>4</v>
      </c>
      <c r="BI41" s="37"/>
      <c r="BJ41" s="238" t="s">
        <v>89</v>
      </c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239"/>
    </row>
    <row r="42" spans="1:89" ht="12" customHeight="1" x14ac:dyDescent="0.2">
      <c r="A42" s="225"/>
      <c r="B42" s="226"/>
      <c r="C42" s="226"/>
      <c r="D42" s="226"/>
      <c r="E42" s="226"/>
      <c r="F42" s="226"/>
      <c r="G42" s="226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101"/>
      <c r="AG42" s="102"/>
      <c r="AH42" s="102"/>
      <c r="AI42" s="103"/>
      <c r="AJ42" s="16"/>
      <c r="AK42" s="227" t="str">
        <f t="shared" si="1"/>
        <v/>
      </c>
      <c r="AL42" s="228"/>
      <c r="AM42" s="228"/>
      <c r="AN42" s="228" t="str">
        <f t="shared" si="2"/>
        <v/>
      </c>
      <c r="AO42" s="228"/>
      <c r="AP42" s="228"/>
      <c r="AQ42" s="228" t="str">
        <f t="shared" si="3"/>
        <v/>
      </c>
      <c r="AR42" s="228"/>
      <c r="AS42" s="229"/>
      <c r="AT42" s="16"/>
      <c r="AU42" s="221" t="str">
        <f t="shared" si="0"/>
        <v/>
      </c>
      <c r="AV42" s="222"/>
      <c r="AW42" s="222"/>
      <c r="AX42" s="222"/>
      <c r="AY42" s="222"/>
      <c r="AZ42" s="222"/>
      <c r="BA42" s="222"/>
      <c r="BB42" s="222"/>
      <c r="BC42" s="222"/>
      <c r="BD42" s="223"/>
      <c r="BE42" s="16"/>
      <c r="BF42" s="236"/>
      <c r="BG42" s="237"/>
      <c r="BH42" s="37">
        <v>5</v>
      </c>
      <c r="BI42" s="37"/>
      <c r="BJ42" s="238" t="s">
        <v>90</v>
      </c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239"/>
    </row>
    <row r="43" spans="1:89" s="240" customFormat="1" ht="12" customHeight="1" x14ac:dyDescent="0.2">
      <c r="A43" s="225"/>
      <c r="B43" s="226"/>
      <c r="C43" s="226"/>
      <c r="D43" s="226"/>
      <c r="E43" s="226"/>
      <c r="F43" s="226"/>
      <c r="G43" s="226"/>
      <c r="H43" s="30"/>
      <c r="I43" s="30"/>
      <c r="J43" s="30"/>
      <c r="K43" s="30"/>
      <c r="L43" s="30"/>
      <c r="M43" s="30"/>
      <c r="N43" s="44"/>
      <c r="O43" s="44"/>
      <c r="P43" s="44"/>
      <c r="Q43" s="44"/>
      <c r="R43" s="44"/>
      <c r="S43" s="44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101"/>
      <c r="AG43" s="102"/>
      <c r="AH43" s="102"/>
      <c r="AI43" s="103"/>
      <c r="AJ43" s="16"/>
      <c r="AK43" s="227" t="str">
        <f t="shared" si="1"/>
        <v/>
      </c>
      <c r="AL43" s="228"/>
      <c r="AM43" s="228"/>
      <c r="AN43" s="228" t="str">
        <f t="shared" si="2"/>
        <v/>
      </c>
      <c r="AO43" s="228"/>
      <c r="AP43" s="228"/>
      <c r="AQ43" s="228" t="str">
        <f t="shared" si="3"/>
        <v/>
      </c>
      <c r="AR43" s="228"/>
      <c r="AS43" s="229"/>
      <c r="AT43" s="16"/>
      <c r="AU43" s="221" t="str">
        <f t="shared" si="0"/>
        <v/>
      </c>
      <c r="AV43" s="222"/>
      <c r="AW43" s="222"/>
      <c r="AX43" s="222"/>
      <c r="AY43" s="222"/>
      <c r="AZ43" s="222"/>
      <c r="BA43" s="222"/>
      <c r="BB43" s="222"/>
      <c r="BC43" s="222"/>
      <c r="BD43" s="223"/>
      <c r="BE43" s="16"/>
      <c r="BF43" s="236"/>
      <c r="BG43" s="237"/>
      <c r="BH43" s="37">
        <v>6</v>
      </c>
      <c r="BI43" s="37"/>
      <c r="BJ43" s="238" t="s">
        <v>91</v>
      </c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239"/>
    </row>
    <row r="44" spans="1:89" ht="12" customHeight="1" x14ac:dyDescent="0.2">
      <c r="A44" s="225"/>
      <c r="B44" s="226"/>
      <c r="C44" s="226"/>
      <c r="D44" s="226"/>
      <c r="E44" s="226"/>
      <c r="F44" s="226"/>
      <c r="G44" s="226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101"/>
      <c r="AG44" s="102"/>
      <c r="AH44" s="102"/>
      <c r="AI44" s="103"/>
      <c r="AJ44" s="16"/>
      <c r="AK44" s="227" t="str">
        <f t="shared" si="1"/>
        <v/>
      </c>
      <c r="AL44" s="228"/>
      <c r="AM44" s="228"/>
      <c r="AN44" s="228" t="str">
        <f t="shared" si="2"/>
        <v/>
      </c>
      <c r="AO44" s="228"/>
      <c r="AP44" s="228"/>
      <c r="AQ44" s="228" t="str">
        <f t="shared" si="3"/>
        <v/>
      </c>
      <c r="AR44" s="228"/>
      <c r="AS44" s="229"/>
      <c r="AT44" s="16"/>
      <c r="AU44" s="221" t="str">
        <f t="shared" si="0"/>
        <v/>
      </c>
      <c r="AV44" s="222"/>
      <c r="AW44" s="222"/>
      <c r="AX44" s="222"/>
      <c r="AY44" s="222"/>
      <c r="AZ44" s="222"/>
      <c r="BA44" s="222"/>
      <c r="BB44" s="222"/>
      <c r="BC44" s="222"/>
      <c r="BD44" s="223"/>
      <c r="BE44" s="16"/>
      <c r="BF44" s="236"/>
      <c r="BG44" s="237"/>
      <c r="BH44" s="37">
        <v>7</v>
      </c>
      <c r="BI44" s="37"/>
      <c r="BJ44" s="238" t="s">
        <v>92</v>
      </c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239"/>
    </row>
    <row r="45" spans="1:89" ht="12" customHeight="1" x14ac:dyDescent="0.2">
      <c r="A45" s="225"/>
      <c r="B45" s="226"/>
      <c r="C45" s="226"/>
      <c r="D45" s="226"/>
      <c r="E45" s="226"/>
      <c r="F45" s="226"/>
      <c r="G45" s="226"/>
      <c r="H45" s="30"/>
      <c r="I45" s="30"/>
      <c r="J45" s="30"/>
      <c r="K45" s="30"/>
      <c r="L45" s="30"/>
      <c r="M45" s="30"/>
      <c r="N45" s="44"/>
      <c r="O45" s="44"/>
      <c r="P45" s="44"/>
      <c r="Q45" s="44"/>
      <c r="R45" s="44"/>
      <c r="S45" s="44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101"/>
      <c r="AG45" s="102"/>
      <c r="AH45" s="102"/>
      <c r="AI45" s="103"/>
      <c r="AJ45" s="16"/>
      <c r="AK45" s="227" t="str">
        <f t="shared" si="1"/>
        <v/>
      </c>
      <c r="AL45" s="228"/>
      <c r="AM45" s="228"/>
      <c r="AN45" s="228" t="str">
        <f t="shared" si="2"/>
        <v/>
      </c>
      <c r="AO45" s="228"/>
      <c r="AP45" s="228"/>
      <c r="AQ45" s="228" t="str">
        <f t="shared" si="3"/>
        <v/>
      </c>
      <c r="AR45" s="228"/>
      <c r="AS45" s="229"/>
      <c r="AT45" s="16"/>
      <c r="AU45" s="221" t="str">
        <f t="shared" si="0"/>
        <v/>
      </c>
      <c r="AV45" s="222"/>
      <c r="AW45" s="222"/>
      <c r="AX45" s="222"/>
      <c r="AY45" s="222"/>
      <c r="AZ45" s="222"/>
      <c r="BA45" s="222"/>
      <c r="BB45" s="222"/>
      <c r="BC45" s="222"/>
      <c r="BD45" s="223"/>
      <c r="BE45" s="16"/>
      <c r="BF45" s="236"/>
      <c r="BG45" s="237"/>
      <c r="BH45" s="37">
        <v>8</v>
      </c>
      <c r="BI45" s="37"/>
      <c r="BJ45" s="238" t="s">
        <v>93</v>
      </c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239"/>
    </row>
    <row r="46" spans="1:89" ht="12" customHeight="1" x14ac:dyDescent="0.2">
      <c r="A46" s="225"/>
      <c r="B46" s="226"/>
      <c r="C46" s="226"/>
      <c r="D46" s="226"/>
      <c r="E46" s="226"/>
      <c r="F46" s="226"/>
      <c r="G46" s="226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101"/>
      <c r="AG46" s="102"/>
      <c r="AH46" s="102"/>
      <c r="AI46" s="103"/>
      <c r="AJ46" s="16"/>
      <c r="AK46" s="227" t="str">
        <f t="shared" si="1"/>
        <v/>
      </c>
      <c r="AL46" s="228"/>
      <c r="AM46" s="228"/>
      <c r="AN46" s="228" t="str">
        <f t="shared" si="2"/>
        <v/>
      </c>
      <c r="AO46" s="228"/>
      <c r="AP46" s="228"/>
      <c r="AQ46" s="228" t="str">
        <f t="shared" si="3"/>
        <v/>
      </c>
      <c r="AR46" s="228"/>
      <c r="AS46" s="229"/>
      <c r="AT46" s="16"/>
      <c r="AU46" s="221" t="str">
        <f t="shared" si="0"/>
        <v/>
      </c>
      <c r="AV46" s="222"/>
      <c r="AW46" s="222"/>
      <c r="AX46" s="222"/>
      <c r="AY46" s="222"/>
      <c r="AZ46" s="222"/>
      <c r="BA46" s="222"/>
      <c r="BB46" s="222"/>
      <c r="BC46" s="222"/>
      <c r="BD46" s="223"/>
      <c r="BE46" s="16"/>
      <c r="BF46" s="236"/>
      <c r="BG46" s="237"/>
      <c r="BH46" s="37">
        <v>9</v>
      </c>
      <c r="BI46" s="37"/>
      <c r="BJ46" s="238" t="s">
        <v>94</v>
      </c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239"/>
    </row>
    <row r="47" spans="1:89" ht="12" customHeight="1" x14ac:dyDescent="0.2">
      <c r="A47" s="225"/>
      <c r="B47" s="226"/>
      <c r="C47" s="226"/>
      <c r="D47" s="226"/>
      <c r="E47" s="226"/>
      <c r="F47" s="226"/>
      <c r="G47" s="226"/>
      <c r="H47" s="30"/>
      <c r="I47" s="30"/>
      <c r="J47" s="30"/>
      <c r="K47" s="30"/>
      <c r="L47" s="30"/>
      <c r="M47" s="30"/>
      <c r="N47" s="44"/>
      <c r="O47" s="44"/>
      <c r="P47" s="44"/>
      <c r="Q47" s="241"/>
      <c r="R47" s="241"/>
      <c r="S47" s="241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101"/>
      <c r="AG47" s="102"/>
      <c r="AH47" s="102"/>
      <c r="AI47" s="103"/>
      <c r="AJ47" s="16"/>
      <c r="AK47" s="227" t="str">
        <f t="shared" si="1"/>
        <v/>
      </c>
      <c r="AL47" s="228"/>
      <c r="AM47" s="228"/>
      <c r="AN47" s="228" t="str">
        <f t="shared" si="2"/>
        <v/>
      </c>
      <c r="AO47" s="228"/>
      <c r="AP47" s="228"/>
      <c r="AQ47" s="228" t="str">
        <f t="shared" si="3"/>
        <v/>
      </c>
      <c r="AR47" s="228"/>
      <c r="AS47" s="229"/>
      <c r="AT47" s="16"/>
      <c r="AU47" s="221" t="str">
        <f t="shared" si="0"/>
        <v/>
      </c>
      <c r="AV47" s="222"/>
      <c r="AW47" s="222"/>
      <c r="AX47" s="222"/>
      <c r="AY47" s="222"/>
      <c r="AZ47" s="222"/>
      <c r="BA47" s="222"/>
      <c r="BB47" s="222"/>
      <c r="BC47" s="222"/>
      <c r="BD47" s="223"/>
      <c r="BE47" s="16"/>
      <c r="BF47" s="236"/>
      <c r="BG47" s="237"/>
      <c r="BH47" s="37">
        <v>10</v>
      </c>
      <c r="BI47" s="37"/>
      <c r="BJ47" s="238" t="s">
        <v>95</v>
      </c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239"/>
    </row>
    <row r="48" spans="1:89" ht="12" customHeight="1" x14ac:dyDescent="0.2">
      <c r="A48" s="225"/>
      <c r="B48" s="226"/>
      <c r="C48" s="226"/>
      <c r="D48" s="226"/>
      <c r="E48" s="226"/>
      <c r="F48" s="226"/>
      <c r="G48" s="226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101"/>
      <c r="AG48" s="102"/>
      <c r="AH48" s="102"/>
      <c r="AI48" s="103"/>
      <c r="AJ48" s="16"/>
      <c r="AK48" s="227" t="str">
        <f t="shared" si="1"/>
        <v/>
      </c>
      <c r="AL48" s="228"/>
      <c r="AM48" s="228"/>
      <c r="AN48" s="228" t="str">
        <f t="shared" si="2"/>
        <v/>
      </c>
      <c r="AO48" s="228"/>
      <c r="AP48" s="228"/>
      <c r="AQ48" s="228" t="str">
        <f t="shared" si="3"/>
        <v/>
      </c>
      <c r="AR48" s="228"/>
      <c r="AS48" s="229"/>
      <c r="AT48" s="16"/>
      <c r="AU48" s="221" t="str">
        <f t="shared" si="0"/>
        <v/>
      </c>
      <c r="AV48" s="222"/>
      <c r="AW48" s="222"/>
      <c r="AX48" s="222"/>
      <c r="AY48" s="222"/>
      <c r="AZ48" s="222"/>
      <c r="BA48" s="222"/>
      <c r="BB48" s="222"/>
      <c r="BC48" s="222"/>
      <c r="BD48" s="223"/>
      <c r="BE48" s="16"/>
      <c r="BF48" s="236"/>
      <c r="BG48" s="237"/>
      <c r="BH48" s="37">
        <v>11</v>
      </c>
      <c r="BI48" s="37"/>
      <c r="BJ48" s="238" t="s">
        <v>96</v>
      </c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239"/>
    </row>
    <row r="49" spans="1:89" ht="12" customHeight="1" x14ac:dyDescent="0.2">
      <c r="A49" s="225"/>
      <c r="B49" s="226"/>
      <c r="C49" s="226"/>
      <c r="D49" s="226"/>
      <c r="E49" s="226"/>
      <c r="F49" s="226"/>
      <c r="G49" s="226"/>
      <c r="H49" s="30"/>
      <c r="I49" s="30"/>
      <c r="J49" s="30"/>
      <c r="K49" s="30"/>
      <c r="L49" s="30"/>
      <c r="M49" s="30"/>
      <c r="N49" s="44"/>
      <c r="O49" s="44"/>
      <c r="P49" s="44"/>
      <c r="Q49" s="44"/>
      <c r="R49" s="44"/>
      <c r="S49" s="44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101"/>
      <c r="AG49" s="102"/>
      <c r="AH49" s="102"/>
      <c r="AI49" s="103"/>
      <c r="AJ49" s="16"/>
      <c r="AK49" s="227" t="str">
        <f t="shared" si="1"/>
        <v/>
      </c>
      <c r="AL49" s="228"/>
      <c r="AM49" s="228"/>
      <c r="AN49" s="228" t="str">
        <f t="shared" si="2"/>
        <v/>
      </c>
      <c r="AO49" s="228"/>
      <c r="AP49" s="228"/>
      <c r="AQ49" s="228" t="str">
        <f t="shared" si="3"/>
        <v/>
      </c>
      <c r="AR49" s="228"/>
      <c r="AS49" s="229"/>
      <c r="AT49" s="16"/>
      <c r="AU49" s="221" t="str">
        <f t="shared" si="0"/>
        <v/>
      </c>
      <c r="AV49" s="222"/>
      <c r="AW49" s="222"/>
      <c r="AX49" s="222"/>
      <c r="AY49" s="222"/>
      <c r="AZ49" s="222"/>
      <c r="BA49" s="222"/>
      <c r="BB49" s="222"/>
      <c r="BC49" s="222"/>
      <c r="BD49" s="223"/>
      <c r="BE49" s="16"/>
      <c r="BF49" s="236"/>
      <c r="BG49" s="237"/>
      <c r="BH49" s="37">
        <v>12</v>
      </c>
      <c r="BI49" s="37"/>
      <c r="BJ49" s="238" t="s">
        <v>97</v>
      </c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239"/>
    </row>
    <row r="50" spans="1:89" ht="12" customHeight="1" x14ac:dyDescent="0.2">
      <c r="A50" s="225"/>
      <c r="B50" s="226"/>
      <c r="C50" s="226"/>
      <c r="D50" s="226"/>
      <c r="E50" s="226"/>
      <c r="F50" s="226"/>
      <c r="G50" s="226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101"/>
      <c r="AG50" s="102"/>
      <c r="AH50" s="102"/>
      <c r="AI50" s="103"/>
      <c r="AJ50" s="16"/>
      <c r="AK50" s="227" t="str">
        <f t="shared" si="1"/>
        <v/>
      </c>
      <c r="AL50" s="228"/>
      <c r="AM50" s="228"/>
      <c r="AN50" s="228" t="str">
        <f t="shared" si="2"/>
        <v/>
      </c>
      <c r="AO50" s="228"/>
      <c r="AP50" s="228"/>
      <c r="AQ50" s="228" t="str">
        <f t="shared" si="3"/>
        <v/>
      </c>
      <c r="AR50" s="228"/>
      <c r="AS50" s="229"/>
      <c r="AT50" s="16"/>
      <c r="AU50" s="221" t="str">
        <f t="shared" si="0"/>
        <v/>
      </c>
      <c r="AV50" s="222"/>
      <c r="AW50" s="222"/>
      <c r="AX50" s="222"/>
      <c r="AY50" s="222"/>
      <c r="AZ50" s="222"/>
      <c r="BA50" s="222"/>
      <c r="BB50" s="222"/>
      <c r="BC50" s="222"/>
      <c r="BD50" s="223"/>
      <c r="BE50" s="16"/>
      <c r="BF50" s="236"/>
      <c r="BG50" s="237"/>
      <c r="BH50" s="37">
        <v>13</v>
      </c>
      <c r="BI50" s="37"/>
      <c r="BJ50" s="238" t="s">
        <v>98</v>
      </c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239"/>
    </row>
    <row r="51" spans="1:89" s="248" customFormat="1" ht="12" customHeight="1" thickBot="1" x14ac:dyDescent="0.25">
      <c r="A51" s="225"/>
      <c r="B51" s="226"/>
      <c r="C51" s="226"/>
      <c r="D51" s="226"/>
      <c r="E51" s="226"/>
      <c r="F51" s="226"/>
      <c r="G51" s="226"/>
      <c r="H51" s="30"/>
      <c r="I51" s="30"/>
      <c r="J51" s="30"/>
      <c r="K51" s="30"/>
      <c r="L51" s="30"/>
      <c r="M51" s="30"/>
      <c r="N51" s="44"/>
      <c r="O51" s="44"/>
      <c r="P51" s="44"/>
      <c r="Q51" s="44"/>
      <c r="R51" s="44"/>
      <c r="S51" s="44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101"/>
      <c r="AG51" s="102"/>
      <c r="AH51" s="102"/>
      <c r="AI51" s="103"/>
      <c r="AJ51" s="16"/>
      <c r="AK51" s="227" t="str">
        <f t="shared" si="1"/>
        <v/>
      </c>
      <c r="AL51" s="228"/>
      <c r="AM51" s="228"/>
      <c r="AN51" s="228" t="str">
        <f t="shared" si="2"/>
        <v/>
      </c>
      <c r="AO51" s="228"/>
      <c r="AP51" s="228"/>
      <c r="AQ51" s="228" t="str">
        <f t="shared" si="3"/>
        <v/>
      </c>
      <c r="AR51" s="228"/>
      <c r="AS51" s="229"/>
      <c r="AT51" s="16"/>
      <c r="AU51" s="221" t="str">
        <f t="shared" si="0"/>
        <v/>
      </c>
      <c r="AV51" s="222"/>
      <c r="AW51" s="222"/>
      <c r="AX51" s="222"/>
      <c r="AY51" s="222"/>
      <c r="AZ51" s="222"/>
      <c r="BA51" s="222"/>
      <c r="BB51" s="222"/>
      <c r="BC51" s="222"/>
      <c r="BD51" s="223"/>
      <c r="BE51" s="16"/>
      <c r="BF51" s="242"/>
      <c r="BG51" s="243"/>
      <c r="BH51" s="244">
        <v>14</v>
      </c>
      <c r="BI51" s="244"/>
      <c r="BJ51" s="245" t="s">
        <v>99</v>
      </c>
      <c r="BK51" s="246"/>
      <c r="BL51" s="246"/>
      <c r="BM51" s="246"/>
      <c r="BN51" s="246"/>
      <c r="BO51" s="246"/>
      <c r="BP51" s="246"/>
      <c r="BQ51" s="246"/>
      <c r="BR51" s="246"/>
      <c r="BS51" s="246"/>
      <c r="BT51" s="246"/>
      <c r="BU51" s="246"/>
      <c r="BV51" s="246"/>
      <c r="BW51" s="246"/>
      <c r="BX51" s="246"/>
      <c r="BY51" s="246"/>
      <c r="BZ51" s="246"/>
      <c r="CA51" s="246"/>
      <c r="CB51" s="246"/>
      <c r="CC51" s="246"/>
      <c r="CD51" s="246"/>
      <c r="CE51" s="246"/>
      <c r="CF51" s="246"/>
      <c r="CG51" s="246"/>
      <c r="CH51" s="246"/>
      <c r="CI51" s="246"/>
      <c r="CJ51" s="246"/>
      <c r="CK51" s="247"/>
    </row>
    <row r="52" spans="1:89" s="253" customFormat="1" ht="12" customHeight="1" x14ac:dyDescent="0.2">
      <c r="A52" s="225"/>
      <c r="B52" s="226"/>
      <c r="C52" s="226"/>
      <c r="D52" s="226"/>
      <c r="E52" s="226"/>
      <c r="F52" s="226"/>
      <c r="G52" s="226"/>
      <c r="H52" s="44"/>
      <c r="I52" s="44"/>
      <c r="J52" s="44"/>
      <c r="K52" s="44"/>
      <c r="L52" s="44"/>
      <c r="M52" s="44"/>
      <c r="N52" s="44"/>
      <c r="O52" s="44"/>
      <c r="P52" s="44"/>
      <c r="Q52" s="249"/>
      <c r="R52" s="249"/>
      <c r="S52" s="249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50"/>
      <c r="AG52" s="251"/>
      <c r="AH52" s="251"/>
      <c r="AI52" s="252"/>
      <c r="AJ52" s="16"/>
      <c r="AK52" s="227" t="str">
        <f t="shared" si="1"/>
        <v/>
      </c>
      <c r="AL52" s="228"/>
      <c r="AM52" s="228"/>
      <c r="AN52" s="228" t="str">
        <f t="shared" si="2"/>
        <v/>
      </c>
      <c r="AO52" s="228"/>
      <c r="AP52" s="228"/>
      <c r="AQ52" s="228" t="str">
        <f t="shared" si="3"/>
        <v/>
      </c>
      <c r="AR52" s="228"/>
      <c r="AS52" s="229"/>
      <c r="AT52" s="16"/>
      <c r="AU52" s="221" t="str">
        <f t="shared" si="0"/>
        <v/>
      </c>
      <c r="AV52" s="222"/>
      <c r="AW52" s="222"/>
      <c r="AX52" s="222"/>
      <c r="AY52" s="222"/>
      <c r="AZ52" s="222"/>
      <c r="BA52" s="222"/>
      <c r="BB52" s="222"/>
      <c r="BC52" s="222"/>
      <c r="BD52" s="223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</row>
    <row r="53" spans="1:89" s="253" customFormat="1" ht="12" customHeight="1" thickBot="1" x14ac:dyDescent="0.25">
      <c r="A53" s="254" t="s">
        <v>159</v>
      </c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174">
        <f>IF(SUM(Q35:S52)&lt;&gt;0,SUM(Q35:S52),"")</f>
        <v>650</v>
      </c>
      <c r="R53" s="174"/>
      <c r="S53" s="174"/>
      <c r="T53" s="174" t="str">
        <f>IF(SUM(T35:V52)&lt;&gt;0,SUM(T35:V52),"")</f>
        <v/>
      </c>
      <c r="U53" s="174"/>
      <c r="V53" s="174"/>
      <c r="W53" s="174" t="str">
        <f>IF(SUM(W35:Y52)&lt;&gt;0,SUM(W35:Y52),"")</f>
        <v/>
      </c>
      <c r="X53" s="174"/>
      <c r="Y53" s="174"/>
      <c r="Z53" s="174" t="str">
        <f>IF(SUM(Z35:AB52)&lt;&gt;0,SUM(Z35:AB52),"")</f>
        <v/>
      </c>
      <c r="AA53" s="174"/>
      <c r="AB53" s="174"/>
      <c r="AC53" s="174" t="str">
        <f>IF(SUM(AC35:AE52)&lt;&gt;0,SUM(AC35:AE52),"")</f>
        <v/>
      </c>
      <c r="AD53" s="174"/>
      <c r="AE53" s="174"/>
      <c r="AF53" s="256"/>
      <c r="AG53" s="256"/>
      <c r="AH53" s="256"/>
      <c r="AI53" s="257"/>
      <c r="AJ53" s="16"/>
      <c r="AK53" s="258" t="str">
        <f>IFERROR((T53/Q53),"")</f>
        <v/>
      </c>
      <c r="AL53" s="259"/>
      <c r="AM53" s="259"/>
      <c r="AN53" s="259"/>
      <c r="AO53" s="259"/>
      <c r="AP53" s="259"/>
      <c r="AQ53" s="259"/>
      <c r="AR53" s="259"/>
      <c r="AS53" s="260"/>
      <c r="AT53" s="16"/>
      <c r="AU53" s="261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62"/>
      <c r="AW53" s="262"/>
      <c r="AX53" s="262"/>
      <c r="AY53" s="262"/>
      <c r="AZ53" s="262"/>
      <c r="BA53" s="262"/>
      <c r="BB53" s="262"/>
      <c r="BC53" s="262"/>
      <c r="BD53" s="263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1:89" s="253" customFormat="1" ht="12" customHeight="1" thickBo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6"/>
      <c r="AK54" s="264"/>
      <c r="AL54" s="264"/>
      <c r="AM54" s="264"/>
      <c r="AN54" s="264"/>
      <c r="AO54" s="264"/>
      <c r="AP54" s="264"/>
      <c r="AQ54" s="264"/>
      <c r="AR54" s="264"/>
      <c r="AS54" s="264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1:89" s="253" customFormat="1" ht="12" customHeight="1" thickBot="1" x14ac:dyDescent="0.25">
      <c r="A55" s="13" t="s">
        <v>80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6"/>
      <c r="AK55" s="264"/>
      <c r="AL55" s="264"/>
      <c r="AM55" s="264"/>
      <c r="AN55" s="264"/>
      <c r="AO55" s="264"/>
      <c r="AP55" s="264"/>
      <c r="AQ55" s="264"/>
      <c r="AR55" s="264"/>
      <c r="AS55" s="264"/>
      <c r="AT55" s="16"/>
      <c r="AU55" s="107" t="s">
        <v>101</v>
      </c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9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1:89" s="253" customFormat="1" ht="12" customHeight="1" thickTop="1" x14ac:dyDescent="0.2">
      <c r="A56" s="265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231"/>
      <c r="AV56" s="267"/>
      <c r="AW56" s="267"/>
      <c r="AX56" s="267"/>
      <c r="AY56" s="232"/>
      <c r="AZ56" s="268"/>
      <c r="BA56" s="267"/>
      <c r="BB56" s="267"/>
      <c r="BC56" s="267"/>
      <c r="BD56" s="232"/>
      <c r="BE56" s="268"/>
      <c r="BF56" s="267"/>
      <c r="BG56" s="267"/>
      <c r="BH56" s="267"/>
      <c r="BI56" s="269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1:89" s="253" customFormat="1" ht="12" customHeight="1" x14ac:dyDescent="0.2">
      <c r="A57" s="265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270"/>
      <c r="AV57" s="271"/>
      <c r="AW57" s="271"/>
      <c r="AX57" s="271"/>
      <c r="AY57" s="272"/>
      <c r="AZ57" s="273"/>
      <c r="BA57" s="271"/>
      <c r="BB57" s="271"/>
      <c r="BC57" s="271"/>
      <c r="BD57" s="272"/>
      <c r="BE57" s="273"/>
      <c r="BF57" s="271"/>
      <c r="BG57" s="271"/>
      <c r="BH57" s="271"/>
      <c r="BI57" s="274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1:89" s="253" customFormat="1" ht="12" customHeight="1" x14ac:dyDescent="0.2">
      <c r="A58" s="265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270"/>
      <c r="AV58" s="271"/>
      <c r="AW58" s="271"/>
      <c r="AX58" s="271"/>
      <c r="AY58" s="272"/>
      <c r="AZ58" s="273"/>
      <c r="BA58" s="271"/>
      <c r="BB58" s="271"/>
      <c r="BC58" s="271"/>
      <c r="BD58" s="272"/>
      <c r="BE58" s="273"/>
      <c r="BF58" s="271"/>
      <c r="BG58" s="271"/>
      <c r="BH58" s="271"/>
      <c r="BI58" s="274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1:89" ht="12" customHeight="1" x14ac:dyDescent="0.2">
      <c r="A59" s="265"/>
      <c r="B59" s="266"/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270"/>
      <c r="AV59" s="271"/>
      <c r="AW59" s="271"/>
      <c r="AX59" s="271"/>
      <c r="AY59" s="272"/>
      <c r="AZ59" s="273"/>
      <c r="BA59" s="271"/>
      <c r="BB59" s="271"/>
      <c r="BC59" s="271"/>
      <c r="BD59" s="272"/>
      <c r="BE59" s="273"/>
      <c r="BF59" s="271"/>
      <c r="BG59" s="271"/>
      <c r="BH59" s="271"/>
      <c r="BI59" s="274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1:89" ht="12" customHeight="1" x14ac:dyDescent="0.2">
      <c r="A60" s="265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270"/>
      <c r="AV60" s="271"/>
      <c r="AW60" s="271"/>
      <c r="AX60" s="271"/>
      <c r="AY60" s="272"/>
      <c r="AZ60" s="273"/>
      <c r="BA60" s="271"/>
      <c r="BB60" s="271"/>
      <c r="BC60" s="271"/>
      <c r="BD60" s="272"/>
      <c r="BE60" s="273"/>
      <c r="BF60" s="271"/>
      <c r="BG60" s="271"/>
      <c r="BH60" s="271"/>
      <c r="BI60" s="274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1:89" ht="12" customHeight="1" thickBot="1" x14ac:dyDescent="0.25">
      <c r="A61" s="275"/>
      <c r="B61" s="275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276"/>
      <c r="AV61" s="277"/>
      <c r="AW61" s="277"/>
      <c r="AX61" s="277"/>
      <c r="AY61" s="278"/>
      <c r="AZ61" s="279"/>
      <c r="BA61" s="277"/>
      <c r="BB61" s="277"/>
      <c r="BC61" s="277"/>
      <c r="BD61" s="278"/>
      <c r="BE61" s="279"/>
      <c r="BF61" s="277"/>
      <c r="BG61" s="277"/>
      <c r="BH61" s="277"/>
      <c r="BI61" s="280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</row>
    <row r="62" spans="1:89" ht="12" customHeight="1" x14ac:dyDescent="0.2">
      <c r="A62" s="13" t="s">
        <v>102</v>
      </c>
      <c r="B62" s="13"/>
      <c r="C62" s="13"/>
      <c r="D62" s="13"/>
      <c r="E62" s="281"/>
      <c r="F62" s="281"/>
      <c r="G62" s="281"/>
      <c r="H62" s="281"/>
      <c r="I62" s="281"/>
      <c r="J62" s="281"/>
      <c r="K62" s="281"/>
      <c r="L62" s="13"/>
      <c r="M62" s="13"/>
      <c r="N62" s="13"/>
      <c r="O62" s="13"/>
      <c r="P62" s="13"/>
      <c r="Q62" s="13" t="s">
        <v>103</v>
      </c>
      <c r="R62" s="13"/>
      <c r="S62" s="13"/>
      <c r="T62" s="13"/>
      <c r="U62" s="13"/>
      <c r="V62" s="282"/>
      <c r="W62" s="282"/>
      <c r="X62" s="282"/>
      <c r="Y62" s="282"/>
      <c r="Z62" s="282"/>
      <c r="AA62" s="282"/>
      <c r="AB62" s="282"/>
      <c r="AC62" s="282"/>
      <c r="AD62" s="282"/>
      <c r="AE62" s="282"/>
      <c r="AF62" s="282"/>
      <c r="AG62" s="282"/>
      <c r="AH62" s="282"/>
      <c r="AI62" s="282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265361EA-A33B-48C2-8FFE-D415D4F052BC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2F8DF491-A14C-4D15-820D-D1F5916BA47D}"/>
    <dataValidation allowBlank="1" showInputMessage="1" showErrorMessage="1" prompt="Typical Service Factor is 1.15. If unknown then use '---" sqref="Z15:AI15" xr:uid="{851DC494-DCE7-4F96-B934-DA77749E2EF6}"/>
    <dataValidation type="list" allowBlank="1" showInputMessage="1" showErrorMessage="1" sqref="AH24:AI24" xr:uid="{1C211216-2B4F-4D64-96F6-65A3EB8B74F5}">
      <formula1>"Hz, %"</formula1>
    </dataValidation>
    <dataValidation type="whole" allowBlank="1" showInputMessage="1" showErrorMessage="1" error="This Remarks section is limited to 5." sqref="A56:A60" xr:uid="{A7C305E8-633E-40A0-B342-2B2CEC5293D3}">
      <formula1>1</formula1>
      <formula2>5</formula2>
    </dataValidation>
    <dataValidation type="list" allowBlank="1" showInputMessage="1" showErrorMessage="1" promptTitle="Phase Selection" prompt="Select Single or Three Phase" sqref="AT18:AY18" xr:uid="{1EBD2C5E-49F2-43C1-95F0-5EA3EF976535}">
      <formula1>"Single Phase, Three Phase"</formula1>
    </dataValidation>
    <dataValidation type="list" allowBlank="1" showInputMessage="1" sqref="G13:P13" xr:uid="{0B5DC314-8F84-43E8-B389-6CE5CD6496AB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22716893-5707-42DB-84AA-C1126361236D}">
      <formula1>"CW, CCW, '---"</formula1>
    </dataValidation>
    <dataValidation type="list" allowBlank="1" showInputMessage="1" sqref="Z12:AI12" xr:uid="{F0B0C6DC-B1A4-49BF-A948-DDF77A020003}">
      <formula1>"Baldor,Dayton,Emmerson,FASCO,GE,GENTEQ,Marathon,Trane,WEG,Westinghouse"</formula1>
    </dataValidation>
    <dataValidation type="list" allowBlank="1" showInputMessage="1" sqref="Z14:AI14" xr:uid="{0ACADCF0-3BA3-488E-AD73-512DD369FBF3}">
      <formula1>".17,.25,.33,.5,.75,1,2,3,5,7.5,10,15,20,25,30,40,50,60,75,100,125,150,200"</formula1>
    </dataValidation>
    <dataValidation allowBlank="1" showInputMessage="1" showErrorMessage="1" prompt="If EFF is unatainable use .90" sqref="AT14:AY14" xr:uid="{D6477966-CE25-4E86-88FB-FF21AAC1C718}"/>
    <dataValidation allowBlank="1" showInputMessage="1" showErrorMessage="1" prompt="If PF is unattainable use .80" sqref="AT16:AY16" xr:uid="{6C032A48-6820-4734-BC07-B455E6ADBE70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745829B2-E97D-4D19-AEB5-F5F3628F06BA}"/>
    <dataValidation type="list" allowBlank="1" showInputMessage="1" showErrorMessage="1" sqref="H19:Q19" xr:uid="{D4F32F98-5598-47B6-8B06-A2964B1EA695}">
      <formula1>"Belt Drive,Direct Drive"</formula1>
    </dataValidation>
    <dataValidation type="list" allowBlank="1" showInputMessage="1" sqref="H22:Q22 H20:Q20" xr:uid="{CA92A734-1F41-4809-969F-AFD7666D6B85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C432-7CEA-41AD-818B-8EF44FC80E11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8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4" t="s">
        <v>1</v>
      </c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</row>
    <row r="2" spans="1:85" ht="12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</row>
    <row r="3" spans="1:85" ht="12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</row>
    <row r="4" spans="1:85" ht="12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</row>
    <row r="5" spans="1:85" ht="12.7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7" t="s">
        <v>142</v>
      </c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</row>
    <row r="6" spans="1:85" ht="12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</row>
    <row r="7" spans="1:85" ht="12" customHeight="1" thickBot="1" x14ac:dyDescent="0.3">
      <c r="A7" s="18" t="s">
        <v>3</v>
      </c>
      <c r="B7" s="18"/>
      <c r="C7" s="18"/>
      <c r="D7" s="18"/>
      <c r="E7" s="18"/>
      <c r="F7" s="412" t="s">
        <v>105</v>
      </c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8" t="s">
        <v>4</v>
      </c>
      <c r="AH7" s="18"/>
      <c r="AI7" s="18"/>
      <c r="AJ7" s="18"/>
      <c r="AK7" s="18"/>
      <c r="AL7" s="20" t="s">
        <v>104</v>
      </c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</row>
    <row r="8" spans="1:85" ht="12" customHeight="1" thickBo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6"/>
      <c r="AX8" s="284"/>
      <c r="AY8" s="285" t="s">
        <v>71</v>
      </c>
      <c r="AZ8" s="286"/>
      <c r="BA8" s="286"/>
      <c r="BB8" s="286"/>
      <c r="BC8" s="286"/>
      <c r="BD8" s="286"/>
      <c r="BE8" s="286"/>
      <c r="BF8" s="287"/>
      <c r="BG8" s="288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</row>
    <row r="9" spans="1:85" ht="12" customHeight="1" thickTop="1" x14ac:dyDescent="0.25">
      <c r="A9" s="18" t="s">
        <v>5</v>
      </c>
      <c r="B9" s="18"/>
      <c r="C9" s="18"/>
      <c r="D9" s="18"/>
      <c r="E9" s="18"/>
      <c r="F9" s="20" t="s">
        <v>106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8" t="s">
        <v>6</v>
      </c>
      <c r="AH9" s="18"/>
      <c r="AI9" s="18"/>
      <c r="AJ9" s="18"/>
      <c r="AK9" s="18"/>
      <c r="AL9" s="20" t="s">
        <v>107</v>
      </c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16"/>
      <c r="AX9" s="289"/>
      <c r="AY9" s="290" t="s">
        <v>72</v>
      </c>
      <c r="AZ9" s="290"/>
      <c r="BA9" s="290"/>
      <c r="BB9" s="290"/>
      <c r="BC9" s="290"/>
      <c r="BD9" s="290"/>
      <c r="BE9" s="291"/>
      <c r="BF9" s="292"/>
      <c r="BG9" s="293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</row>
    <row r="10" spans="1:85" ht="12" customHeight="1" thickBo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6"/>
      <c r="AX10" s="289"/>
      <c r="AY10" s="294" t="s">
        <v>74</v>
      </c>
      <c r="AZ10" s="294"/>
      <c r="BA10" s="294"/>
      <c r="BB10" s="294"/>
      <c r="BC10" s="294"/>
      <c r="BD10" s="294"/>
      <c r="BE10" s="295"/>
      <c r="BF10" s="296"/>
      <c r="BG10" s="297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</row>
    <row r="11" spans="1:85" ht="12" customHeight="1" thickBot="1" x14ac:dyDescent="0.3">
      <c r="A11" s="21" t="s">
        <v>108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  <c r="AW11" s="16"/>
      <c r="AX11" s="298"/>
      <c r="AY11" s="299"/>
      <c r="AZ11" s="299"/>
      <c r="BA11" s="299"/>
      <c r="BB11" s="299"/>
      <c r="BC11" s="299"/>
      <c r="BD11" s="299"/>
      <c r="BE11" s="299"/>
      <c r="BF11" s="299"/>
      <c r="BG11" s="300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</row>
    <row r="12" spans="1:85" ht="12.75" customHeight="1" thickTop="1" thickBot="1" x14ac:dyDescent="0.3">
      <c r="A12" s="301" t="s">
        <v>109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 t="s">
        <v>110</v>
      </c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 t="s">
        <v>111</v>
      </c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7"/>
      <c r="AW12" s="16"/>
      <c r="AX12" s="302" t="s">
        <v>84</v>
      </c>
      <c r="AY12" s="303"/>
      <c r="AZ12" s="303"/>
      <c r="BA12" s="303"/>
      <c r="BB12" s="303"/>
      <c r="BC12" s="303"/>
      <c r="BD12" s="303"/>
      <c r="BE12" s="303"/>
      <c r="BF12" s="303"/>
      <c r="BG12" s="304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</row>
    <row r="13" spans="1:85" ht="12" customHeight="1" thickTop="1" thickBot="1" x14ac:dyDescent="0.3">
      <c r="A13" s="64" t="s">
        <v>112</v>
      </c>
      <c r="B13" s="66"/>
      <c r="C13" s="305" t="s">
        <v>113</v>
      </c>
      <c r="D13" s="306"/>
      <c r="E13" s="306"/>
      <c r="F13" s="306"/>
      <c r="G13" s="305" t="s">
        <v>114</v>
      </c>
      <c r="H13" s="306"/>
      <c r="I13" s="306"/>
      <c r="J13" s="307"/>
      <c r="K13" s="308" t="s">
        <v>115</v>
      </c>
      <c r="L13" s="65"/>
      <c r="M13" s="65"/>
      <c r="N13" s="178" t="str">
        <f>IF(AND(D13&lt;&gt;0,H13&lt;&gt;0),D13*H13/144,"")</f>
        <v/>
      </c>
      <c r="O13" s="178"/>
      <c r="P13" s="179"/>
      <c r="Q13" s="308" t="s">
        <v>116</v>
      </c>
      <c r="R13" s="65"/>
      <c r="S13" s="65"/>
      <c r="T13" s="121" t="str">
        <f>IFERROR(ROUND((AB13/N13),2),"")</f>
        <v/>
      </c>
      <c r="U13" s="121"/>
      <c r="V13" s="121"/>
      <c r="W13" s="121"/>
      <c r="X13" s="309"/>
      <c r="Y13" s="308" t="s">
        <v>66</v>
      </c>
      <c r="Z13" s="65"/>
      <c r="AA13" s="65"/>
      <c r="AB13" s="310"/>
      <c r="AC13" s="310"/>
      <c r="AD13" s="310"/>
      <c r="AE13" s="310"/>
      <c r="AF13" s="311"/>
      <c r="AG13" s="308" t="s">
        <v>116</v>
      </c>
      <c r="AH13" s="65"/>
      <c r="AI13" s="65"/>
      <c r="AJ13" s="121" t="str">
        <f>AP37</f>
        <v/>
      </c>
      <c r="AK13" s="121"/>
      <c r="AL13" s="121"/>
      <c r="AM13" s="121"/>
      <c r="AN13" s="309"/>
      <c r="AO13" s="308" t="s">
        <v>66</v>
      </c>
      <c r="AP13" s="65"/>
      <c r="AQ13" s="65"/>
      <c r="AR13" s="121" t="str">
        <f>AP40</f>
        <v/>
      </c>
      <c r="AS13" s="121"/>
      <c r="AT13" s="121"/>
      <c r="AU13" s="121"/>
      <c r="AV13" s="122"/>
      <c r="AW13" s="16"/>
      <c r="AX13" s="31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13"/>
      <c r="AZ13" s="313"/>
      <c r="BA13" s="313"/>
      <c r="BB13" s="313"/>
      <c r="BC13" s="313"/>
      <c r="BD13" s="313"/>
      <c r="BE13" s="313"/>
      <c r="BF13" s="313"/>
      <c r="BG13" s="314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</row>
    <row r="14" spans="1:85" ht="12" customHeight="1" thickBo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315"/>
    </row>
    <row r="15" spans="1:85" s="316" customFormat="1" ht="12" customHeight="1" thickBo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5" t="s">
        <v>117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3"/>
      <c r="AG15" s="21" t="s">
        <v>118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3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</row>
    <row r="16" spans="1:85" ht="12.75" customHeight="1" thickTop="1" thickBo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317"/>
      <c r="U16" s="318"/>
      <c r="V16" s="318"/>
      <c r="W16" s="318"/>
      <c r="X16" s="318"/>
      <c r="Y16" s="318"/>
      <c r="Z16" s="318"/>
      <c r="AA16" s="318"/>
      <c r="AB16" s="319"/>
      <c r="AC16" s="320"/>
      <c r="AD16" s="321"/>
      <c r="AE16" s="322"/>
      <c r="AF16" s="13"/>
      <c r="AG16" s="323" t="s">
        <v>119</v>
      </c>
      <c r="AH16" s="324"/>
      <c r="AI16" s="324"/>
      <c r="AJ16" s="324"/>
      <c r="AK16" s="324"/>
      <c r="AL16" s="325" t="s">
        <v>120</v>
      </c>
      <c r="AM16" s="325"/>
      <c r="AN16" s="325"/>
      <c r="AO16" s="325"/>
      <c r="AP16" s="325"/>
      <c r="AQ16" s="325"/>
      <c r="AR16" s="325"/>
      <c r="AS16" s="325"/>
      <c r="AT16" s="325"/>
      <c r="AU16" s="325"/>
      <c r="AV16" s="32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</row>
    <row r="17" spans="1:84" ht="12" customHeight="1" thickBot="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</row>
    <row r="18" spans="1:84" ht="12" customHeight="1" x14ac:dyDescent="0.25">
      <c r="A18" s="327" t="s">
        <v>121</v>
      </c>
      <c r="B18" s="328"/>
      <c r="C18" s="328"/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328"/>
      <c r="AG18" s="328"/>
      <c r="AH18" s="328"/>
      <c r="AI18" s="328"/>
      <c r="AJ18" s="328"/>
      <c r="AK18" s="328"/>
      <c r="AL18" s="328"/>
      <c r="AM18" s="328"/>
      <c r="AN18" s="328"/>
      <c r="AO18" s="328"/>
      <c r="AP18" s="328"/>
      <c r="AQ18" s="328"/>
      <c r="AR18" s="328"/>
      <c r="AS18" s="328"/>
      <c r="AT18" s="328"/>
      <c r="AU18" s="328"/>
      <c r="AV18" s="329"/>
      <c r="AW18" s="16"/>
      <c r="AX18" s="330" t="s">
        <v>122</v>
      </c>
      <c r="AY18" s="331"/>
      <c r="AZ18" s="331"/>
      <c r="BA18" s="331"/>
      <c r="BB18" s="331"/>
      <c r="BC18" s="331"/>
      <c r="BD18" s="331"/>
      <c r="BE18" s="331"/>
      <c r="BF18" s="332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</row>
    <row r="19" spans="1:84" ht="12" customHeight="1" thickBot="1" x14ac:dyDescent="0.3">
      <c r="A19" s="333" t="s">
        <v>123</v>
      </c>
      <c r="B19" s="334"/>
      <c r="C19" s="334"/>
      <c r="D19" s="334"/>
      <c r="E19" s="334"/>
      <c r="F19" s="335"/>
      <c r="G19" s="336">
        <v>1</v>
      </c>
      <c r="H19" s="336"/>
      <c r="I19" s="336"/>
      <c r="J19" s="337">
        <v>2</v>
      </c>
      <c r="K19" s="336"/>
      <c r="L19" s="336"/>
      <c r="M19" s="337">
        <v>3</v>
      </c>
      <c r="N19" s="336"/>
      <c r="O19" s="336"/>
      <c r="P19" s="337">
        <v>4</v>
      </c>
      <c r="Q19" s="336"/>
      <c r="R19" s="336"/>
      <c r="S19" s="337">
        <v>5</v>
      </c>
      <c r="T19" s="336"/>
      <c r="U19" s="336"/>
      <c r="V19" s="337">
        <v>6</v>
      </c>
      <c r="W19" s="336"/>
      <c r="X19" s="336"/>
      <c r="Y19" s="337">
        <v>7</v>
      </c>
      <c r="Z19" s="336"/>
      <c r="AA19" s="336"/>
      <c r="AB19" s="337">
        <v>8</v>
      </c>
      <c r="AC19" s="336"/>
      <c r="AD19" s="336"/>
      <c r="AE19" s="337">
        <v>9</v>
      </c>
      <c r="AF19" s="336"/>
      <c r="AG19" s="336"/>
      <c r="AH19" s="337">
        <v>10</v>
      </c>
      <c r="AI19" s="336"/>
      <c r="AJ19" s="336"/>
      <c r="AK19" s="337">
        <v>11</v>
      </c>
      <c r="AL19" s="336"/>
      <c r="AM19" s="336"/>
      <c r="AN19" s="337">
        <v>12</v>
      </c>
      <c r="AO19" s="336"/>
      <c r="AP19" s="336"/>
      <c r="AQ19" s="337">
        <v>13</v>
      </c>
      <c r="AR19" s="336"/>
      <c r="AS19" s="336"/>
      <c r="AT19" s="337">
        <v>14</v>
      </c>
      <c r="AU19" s="336"/>
      <c r="AV19" s="338"/>
      <c r="AW19" s="16"/>
      <c r="AX19" s="339"/>
      <c r="AY19" s="340"/>
      <c r="AZ19" s="340"/>
      <c r="BA19" s="340"/>
      <c r="BB19" s="340"/>
      <c r="BC19" s="340"/>
      <c r="BD19" s="340"/>
      <c r="BE19" s="340"/>
      <c r="BF19" s="341"/>
      <c r="BG19" s="16"/>
      <c r="BH19" s="16"/>
      <c r="BI19" s="342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</row>
    <row r="20" spans="1:84" ht="12" customHeight="1" thickTop="1" thickBot="1" x14ac:dyDescent="0.3">
      <c r="A20" s="343" t="s">
        <v>81</v>
      </c>
      <c r="B20" s="71"/>
      <c r="C20" s="71"/>
      <c r="D20" s="71" t="s">
        <v>124</v>
      </c>
      <c r="E20" s="71"/>
      <c r="F20" s="344"/>
      <c r="G20" s="345">
        <f>IFERROR(IF(BD20&lt;12,BD20/2,6),"")</f>
        <v>6</v>
      </c>
      <c r="H20" s="345"/>
      <c r="I20" s="345"/>
      <c r="J20" s="346" t="str">
        <f>IFERROR(IF(J19&lt;=$BD$21,G20+$BD$22,""),"")</f>
        <v/>
      </c>
      <c r="K20" s="345"/>
      <c r="L20" s="345"/>
      <c r="M20" s="346" t="str">
        <f>IFERROR(IF(M19&lt;=$BD$21,J20+$BD$22,""),"")</f>
        <v/>
      </c>
      <c r="N20" s="345"/>
      <c r="O20" s="345"/>
      <c r="P20" s="346" t="str">
        <f>IFERROR(IF(P19&lt;=$BD$21,M20+$BD$22,""),"")</f>
        <v/>
      </c>
      <c r="Q20" s="345"/>
      <c r="R20" s="345"/>
      <c r="S20" s="346" t="str">
        <f>IFERROR(IF(S19&lt;=$BD$21,P20+$BD$22,""),"")</f>
        <v/>
      </c>
      <c r="T20" s="345"/>
      <c r="U20" s="345"/>
      <c r="V20" s="346" t="str">
        <f>IFERROR(IF(V19&lt;=$BD$21,S20+$BD$22,""),"")</f>
        <v/>
      </c>
      <c r="W20" s="345"/>
      <c r="X20" s="345"/>
      <c r="Y20" s="346" t="str">
        <f>IFERROR(IF(Y19&lt;=$BD$21,V20+$BD$22,""),"")</f>
        <v/>
      </c>
      <c r="Z20" s="345"/>
      <c r="AA20" s="345"/>
      <c r="AB20" s="346" t="str">
        <f>IFERROR(IF(AB19&lt;=$BD$21,Y20+$BD$22,""),"")</f>
        <v/>
      </c>
      <c r="AC20" s="345"/>
      <c r="AD20" s="345"/>
      <c r="AE20" s="346" t="str">
        <f>IFERROR(IF(AE19&lt;=$BD$21,AB20+$BD$22,""),"")</f>
        <v/>
      </c>
      <c r="AF20" s="345"/>
      <c r="AG20" s="345"/>
      <c r="AH20" s="346" t="str">
        <f>IFERROR(IF(AH19&lt;=$BD$21,AE20+$BD$22,""),"")</f>
        <v/>
      </c>
      <c r="AI20" s="345"/>
      <c r="AJ20" s="345"/>
      <c r="AK20" s="346" t="str">
        <f>IFERROR(IF(AK19&lt;=$BD$21,AH20+$BD$22,""),"")</f>
        <v/>
      </c>
      <c r="AL20" s="345"/>
      <c r="AM20" s="345"/>
      <c r="AN20" s="346" t="str">
        <f>IFERROR(IF(AN19&lt;=$BD$21,AK20+$BD$22,""),"")</f>
        <v/>
      </c>
      <c r="AO20" s="345"/>
      <c r="AP20" s="345"/>
      <c r="AQ20" s="346" t="str">
        <f>IFERROR(IF(AQ19&lt;=$BD$21,AN20+$BD$22,""),"")</f>
        <v/>
      </c>
      <c r="AR20" s="345"/>
      <c r="AS20" s="345"/>
      <c r="AT20" s="346" t="str">
        <f>IFERROR(IF(AT19&lt;=$BD$21,AQ20+$BD$22,""),"")</f>
        <v/>
      </c>
      <c r="AU20" s="345"/>
      <c r="AV20" s="347"/>
      <c r="AW20" s="16"/>
      <c r="AX20" s="123" t="s">
        <v>125</v>
      </c>
      <c r="AY20" s="124"/>
      <c r="AZ20" s="124"/>
      <c r="BA20" s="124"/>
      <c r="BB20" s="124"/>
      <c r="BC20" s="125"/>
      <c r="BD20" s="348" t="str">
        <f>IF(D13&lt;&gt;0,D13,"")</f>
        <v/>
      </c>
      <c r="BE20" s="348"/>
      <c r="BF20" s="349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</row>
    <row r="21" spans="1:84" ht="12.75" customHeight="1" thickTop="1" thickBot="1" x14ac:dyDescent="0.3">
      <c r="A21" s="301">
        <v>1</v>
      </c>
      <c r="B21" s="165"/>
      <c r="C21" s="165"/>
      <c r="D21" s="350">
        <f>IFERROR(IF(BD26&lt;12,BD26/2,6),"")</f>
        <v>6</v>
      </c>
      <c r="E21" s="350"/>
      <c r="F21" s="351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352"/>
      <c r="AW21" s="16"/>
      <c r="AX21" s="34" t="s">
        <v>126</v>
      </c>
      <c r="AY21" s="35"/>
      <c r="AZ21" s="35"/>
      <c r="BA21" s="35"/>
      <c r="BB21" s="35"/>
      <c r="BC21" s="36"/>
      <c r="BD21" s="74" t="str">
        <f>IFERROR(ROUNDUP(BD20/12,0),"")</f>
        <v/>
      </c>
      <c r="BE21" s="74"/>
      <c r="BF21" s="35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</row>
    <row r="22" spans="1:84" ht="12" customHeight="1" thickBot="1" x14ac:dyDescent="0.3">
      <c r="A22" s="333">
        <v>2</v>
      </c>
      <c r="B22" s="334"/>
      <c r="C22" s="334"/>
      <c r="D22" s="354" t="str">
        <f>IFERROR(IF(A22&lt;=$BD$27,D21+$BD$28,""),"")</f>
        <v/>
      </c>
      <c r="E22" s="354"/>
      <c r="F22" s="355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356"/>
      <c r="AW22" s="16"/>
      <c r="AX22" s="357" t="s">
        <v>127</v>
      </c>
      <c r="AY22" s="246"/>
      <c r="AZ22" s="246"/>
      <c r="BA22" s="246"/>
      <c r="BB22" s="246"/>
      <c r="BC22" s="358"/>
      <c r="BD22" s="359" t="str">
        <f>IFERROR((BD20-12)/(BD21-1),"")</f>
        <v/>
      </c>
      <c r="BE22" s="359"/>
      <c r="BF22" s="360"/>
      <c r="BG22" s="16"/>
      <c r="BH22" s="107" t="s">
        <v>101</v>
      </c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  <c r="BW22" s="16"/>
      <c r="BX22" s="16"/>
      <c r="BY22" s="16"/>
      <c r="BZ22" s="16"/>
      <c r="CA22" s="16"/>
      <c r="CB22" s="16"/>
      <c r="CC22" s="16"/>
      <c r="CD22" s="16"/>
      <c r="CE22" s="16"/>
      <c r="CF22" s="16"/>
    </row>
    <row r="23" spans="1:84" ht="12" customHeight="1" thickTop="1" thickBot="1" x14ac:dyDescent="0.3">
      <c r="A23" s="333">
        <v>3</v>
      </c>
      <c r="B23" s="334"/>
      <c r="C23" s="334"/>
      <c r="D23" s="354" t="str">
        <f t="shared" ref="D23:D30" si="0">IFERROR(IF(A23&lt;=$BD$27,D22+$BD$28,""),"")</f>
        <v/>
      </c>
      <c r="E23" s="354"/>
      <c r="F23" s="355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35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231"/>
      <c r="BI23" s="267"/>
      <c r="BJ23" s="267"/>
      <c r="BK23" s="267"/>
      <c r="BL23" s="232"/>
      <c r="BM23" s="268"/>
      <c r="BN23" s="267"/>
      <c r="BO23" s="267"/>
      <c r="BP23" s="267"/>
      <c r="BQ23" s="232"/>
      <c r="BR23" s="268"/>
      <c r="BS23" s="267"/>
      <c r="BT23" s="267"/>
      <c r="BU23" s="267"/>
      <c r="BV23" s="269"/>
      <c r="BW23" s="16"/>
      <c r="BX23" s="16"/>
      <c r="BY23" s="16"/>
      <c r="BZ23" s="16"/>
      <c r="CA23" s="16"/>
      <c r="CB23" s="16"/>
      <c r="CC23" s="16"/>
      <c r="CD23" s="16"/>
      <c r="CE23" s="16"/>
      <c r="CF23" s="16"/>
    </row>
    <row r="24" spans="1:84" ht="12" customHeight="1" x14ac:dyDescent="0.25">
      <c r="A24" s="333">
        <v>4</v>
      </c>
      <c r="B24" s="334"/>
      <c r="C24" s="334"/>
      <c r="D24" s="354" t="str">
        <f t="shared" si="0"/>
        <v/>
      </c>
      <c r="E24" s="354"/>
      <c r="F24" s="355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356"/>
      <c r="AW24" s="16"/>
      <c r="AX24" s="330" t="s">
        <v>128</v>
      </c>
      <c r="AY24" s="331"/>
      <c r="AZ24" s="331"/>
      <c r="BA24" s="331"/>
      <c r="BB24" s="331"/>
      <c r="BC24" s="331"/>
      <c r="BD24" s="331"/>
      <c r="BE24" s="331"/>
      <c r="BF24" s="332"/>
      <c r="BG24" s="16"/>
      <c r="BH24" s="270"/>
      <c r="BI24" s="271"/>
      <c r="BJ24" s="271"/>
      <c r="BK24" s="271"/>
      <c r="BL24" s="272"/>
      <c r="BM24" s="273"/>
      <c r="BN24" s="271"/>
      <c r="BO24" s="271"/>
      <c r="BP24" s="271"/>
      <c r="BQ24" s="272"/>
      <c r="BR24" s="273"/>
      <c r="BS24" s="271"/>
      <c r="BT24" s="271"/>
      <c r="BU24" s="271"/>
      <c r="BV24" s="274"/>
      <c r="BW24" s="16"/>
      <c r="BX24" s="16"/>
      <c r="BY24" s="16"/>
      <c r="BZ24" s="16"/>
      <c r="CA24" s="16"/>
      <c r="CB24" s="16"/>
      <c r="CC24" s="16"/>
      <c r="CD24" s="16"/>
      <c r="CE24" s="16"/>
      <c r="CF24" s="16"/>
    </row>
    <row r="25" spans="1:84" ht="12" customHeight="1" thickBot="1" x14ac:dyDescent="0.3">
      <c r="A25" s="333">
        <v>5</v>
      </c>
      <c r="B25" s="334"/>
      <c r="C25" s="334"/>
      <c r="D25" s="354" t="str">
        <f t="shared" si="0"/>
        <v/>
      </c>
      <c r="E25" s="354"/>
      <c r="F25" s="355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356"/>
      <c r="AW25" s="16"/>
      <c r="AX25" s="339"/>
      <c r="AY25" s="340"/>
      <c r="AZ25" s="340"/>
      <c r="BA25" s="340"/>
      <c r="BB25" s="340"/>
      <c r="BC25" s="340"/>
      <c r="BD25" s="340"/>
      <c r="BE25" s="340"/>
      <c r="BF25" s="341"/>
      <c r="BG25" s="16"/>
      <c r="BH25" s="270"/>
      <c r="BI25" s="271"/>
      <c r="BJ25" s="271"/>
      <c r="BK25" s="271"/>
      <c r="BL25" s="272"/>
      <c r="BM25" s="273"/>
      <c r="BN25" s="271"/>
      <c r="BO25" s="271"/>
      <c r="BP25" s="271"/>
      <c r="BQ25" s="272"/>
      <c r="BR25" s="273"/>
      <c r="BS25" s="271"/>
      <c r="BT25" s="271"/>
      <c r="BU25" s="271"/>
      <c r="BV25" s="274"/>
      <c r="BW25" s="16"/>
      <c r="BX25" s="16"/>
      <c r="BY25" s="16"/>
      <c r="BZ25" s="16"/>
      <c r="CA25" s="16"/>
      <c r="CB25" s="16"/>
      <c r="CC25" s="16"/>
      <c r="CD25" s="16"/>
      <c r="CE25" s="16"/>
      <c r="CF25" s="16"/>
    </row>
    <row r="26" spans="1:84" ht="12" customHeight="1" thickTop="1" x14ac:dyDescent="0.25">
      <c r="A26" s="333">
        <v>6</v>
      </c>
      <c r="B26" s="334"/>
      <c r="C26" s="334"/>
      <c r="D26" s="354" t="str">
        <f t="shared" si="0"/>
        <v/>
      </c>
      <c r="E26" s="354"/>
      <c r="F26" s="355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356"/>
      <c r="AW26" s="16"/>
      <c r="AX26" s="361" t="s">
        <v>129</v>
      </c>
      <c r="AY26" s="362"/>
      <c r="AZ26" s="362"/>
      <c r="BA26" s="362"/>
      <c r="BB26" s="362"/>
      <c r="BC26" s="363"/>
      <c r="BD26" s="348" t="str">
        <f>IF(H13&lt;&gt;0,H13,"")</f>
        <v/>
      </c>
      <c r="BE26" s="348"/>
      <c r="BF26" s="349"/>
      <c r="BG26" s="16"/>
      <c r="BH26" s="270"/>
      <c r="BI26" s="271"/>
      <c r="BJ26" s="271"/>
      <c r="BK26" s="271"/>
      <c r="BL26" s="272"/>
      <c r="BM26" s="273"/>
      <c r="BN26" s="271"/>
      <c r="BO26" s="271"/>
      <c r="BP26" s="271"/>
      <c r="BQ26" s="272"/>
      <c r="BR26" s="273"/>
      <c r="BS26" s="271"/>
      <c r="BT26" s="271"/>
      <c r="BU26" s="271"/>
      <c r="BV26" s="274"/>
      <c r="BW26" s="16"/>
      <c r="BX26" s="16"/>
      <c r="BY26" s="16"/>
      <c r="BZ26" s="16"/>
      <c r="CA26" s="16"/>
      <c r="CB26" s="16"/>
      <c r="CC26" s="16"/>
      <c r="CD26" s="16"/>
      <c r="CE26" s="16"/>
      <c r="CF26" s="16"/>
    </row>
    <row r="27" spans="1:84" ht="12" customHeight="1" x14ac:dyDescent="0.25">
      <c r="A27" s="333">
        <v>7</v>
      </c>
      <c r="B27" s="334"/>
      <c r="C27" s="334"/>
      <c r="D27" s="354" t="str">
        <f t="shared" si="0"/>
        <v/>
      </c>
      <c r="E27" s="354"/>
      <c r="F27" s="355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356"/>
      <c r="AW27" s="16"/>
      <c r="AX27" s="34" t="s">
        <v>126</v>
      </c>
      <c r="AY27" s="35"/>
      <c r="AZ27" s="35"/>
      <c r="BA27" s="35"/>
      <c r="BB27" s="35"/>
      <c r="BC27" s="36"/>
      <c r="BD27" s="74" t="str">
        <f>IFERROR(ROUNDUP(BD26/12,0),"")</f>
        <v/>
      </c>
      <c r="BE27" s="74"/>
      <c r="BF27" s="353"/>
      <c r="BG27" s="16"/>
      <c r="BH27" s="270"/>
      <c r="BI27" s="271"/>
      <c r="BJ27" s="271"/>
      <c r="BK27" s="271"/>
      <c r="BL27" s="272"/>
      <c r="BM27" s="273"/>
      <c r="BN27" s="271"/>
      <c r="BO27" s="271"/>
      <c r="BP27" s="271"/>
      <c r="BQ27" s="272"/>
      <c r="BR27" s="273"/>
      <c r="BS27" s="271"/>
      <c r="BT27" s="271"/>
      <c r="BU27" s="271"/>
      <c r="BV27" s="274"/>
      <c r="BW27" s="16"/>
      <c r="BX27" s="16"/>
      <c r="BY27" s="16"/>
      <c r="BZ27" s="16"/>
      <c r="CA27" s="16"/>
      <c r="CB27" s="16"/>
      <c r="CC27" s="16"/>
      <c r="CD27" s="16"/>
      <c r="CE27" s="16"/>
      <c r="CF27" s="16"/>
    </row>
    <row r="28" spans="1:84" ht="12" customHeight="1" thickBot="1" x14ac:dyDescent="0.3">
      <c r="A28" s="333">
        <v>8</v>
      </c>
      <c r="B28" s="334"/>
      <c r="C28" s="334"/>
      <c r="D28" s="354" t="str">
        <f t="shared" si="0"/>
        <v/>
      </c>
      <c r="E28" s="354"/>
      <c r="F28" s="355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356"/>
      <c r="AW28" s="16"/>
      <c r="AX28" s="357" t="s">
        <v>127</v>
      </c>
      <c r="AY28" s="246"/>
      <c r="AZ28" s="246"/>
      <c r="BA28" s="246"/>
      <c r="BB28" s="246"/>
      <c r="BC28" s="358"/>
      <c r="BD28" s="359" t="str">
        <f>IFERROR((BD26-12)/(BD27-1),"")</f>
        <v/>
      </c>
      <c r="BE28" s="359"/>
      <c r="BF28" s="360"/>
      <c r="BG28" s="16"/>
      <c r="BH28" s="276"/>
      <c r="BI28" s="277"/>
      <c r="BJ28" s="277"/>
      <c r="BK28" s="277"/>
      <c r="BL28" s="278"/>
      <c r="BM28" s="279"/>
      <c r="BN28" s="277"/>
      <c r="BO28" s="277"/>
      <c r="BP28" s="277"/>
      <c r="BQ28" s="278"/>
      <c r="BR28" s="279"/>
      <c r="BS28" s="277"/>
      <c r="BT28" s="277"/>
      <c r="BU28" s="277"/>
      <c r="BV28" s="280"/>
      <c r="BW28" s="16"/>
      <c r="BX28" s="16"/>
      <c r="BY28" s="16"/>
      <c r="BZ28" s="16"/>
      <c r="CA28" s="16"/>
      <c r="CB28" s="16"/>
      <c r="CC28" s="16"/>
      <c r="CD28" s="16"/>
      <c r="CE28" s="16"/>
      <c r="CF28" s="16"/>
    </row>
    <row r="29" spans="1:84" ht="12" customHeight="1" thickBot="1" x14ac:dyDescent="0.3">
      <c r="A29" s="333">
        <v>9</v>
      </c>
      <c r="B29" s="334"/>
      <c r="C29" s="334"/>
      <c r="D29" s="354" t="str">
        <f t="shared" si="0"/>
        <v/>
      </c>
      <c r="E29" s="354"/>
      <c r="F29" s="355"/>
      <c r="G29" s="364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35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</row>
    <row r="30" spans="1:84" ht="12" customHeight="1" thickBot="1" x14ac:dyDescent="0.3">
      <c r="A30" s="343">
        <v>10</v>
      </c>
      <c r="B30" s="71"/>
      <c r="C30" s="71"/>
      <c r="D30" s="365" t="str">
        <f t="shared" si="0"/>
        <v/>
      </c>
      <c r="E30" s="365"/>
      <c r="F30" s="366"/>
      <c r="G30" s="367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68"/>
      <c r="W30" s="368"/>
      <c r="X30" s="368"/>
      <c r="Y30" s="368"/>
      <c r="Z30" s="368"/>
      <c r="AA30" s="368"/>
      <c r="AB30" s="368"/>
      <c r="AC30" s="368"/>
      <c r="AD30" s="368"/>
      <c r="AE30" s="368"/>
      <c r="AF30" s="368"/>
      <c r="AG30" s="368"/>
      <c r="AH30" s="368"/>
      <c r="AI30" s="368"/>
      <c r="AJ30" s="368"/>
      <c r="AK30" s="368"/>
      <c r="AL30" s="368"/>
      <c r="AM30" s="368"/>
      <c r="AN30" s="368"/>
      <c r="AO30" s="368"/>
      <c r="AP30" s="368"/>
      <c r="AQ30" s="368"/>
      <c r="AR30" s="368"/>
      <c r="AS30" s="368"/>
      <c r="AT30" s="368"/>
      <c r="AU30" s="368"/>
      <c r="AV30" s="369"/>
      <c r="AW30" s="16"/>
      <c r="AX30" s="24" t="s">
        <v>130</v>
      </c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6"/>
      <c r="CD30" s="16"/>
      <c r="CE30" s="16"/>
      <c r="CF30" s="16"/>
    </row>
    <row r="31" spans="1:84" ht="12.75" customHeight="1" thickTop="1" thickBot="1" x14ac:dyDescent="0.3">
      <c r="A31" s="370" t="s">
        <v>100</v>
      </c>
      <c r="B31" s="371"/>
      <c r="C31" s="371"/>
      <c r="D31" s="371"/>
      <c r="E31" s="371"/>
      <c r="F31" s="371"/>
      <c r="G31" s="372">
        <f>IF(G20="CALC.","CALC.",SUM(G21:I30))</f>
        <v>0</v>
      </c>
      <c r="H31" s="373"/>
      <c r="I31" s="373"/>
      <c r="J31" s="374" t="str">
        <f>IF(J20="","",SUM(J21:L30))</f>
        <v/>
      </c>
      <c r="K31" s="375"/>
      <c r="L31" s="376"/>
      <c r="M31" s="374" t="str">
        <f>IF(M20="","",SUM(M21:O30))</f>
        <v/>
      </c>
      <c r="N31" s="375"/>
      <c r="O31" s="376"/>
      <c r="P31" s="374" t="str">
        <f>IF(P20="","",SUM(P21:R30))</f>
        <v/>
      </c>
      <c r="Q31" s="375"/>
      <c r="R31" s="376"/>
      <c r="S31" s="374" t="str">
        <f>IF(S20="","",SUM(S21:U30))</f>
        <v/>
      </c>
      <c r="T31" s="375"/>
      <c r="U31" s="376"/>
      <c r="V31" s="374" t="str">
        <f>IF(V20="","",SUM(V21:X30))</f>
        <v/>
      </c>
      <c r="W31" s="375"/>
      <c r="X31" s="376"/>
      <c r="Y31" s="374" t="str">
        <f>IF(Y20="","",SUM(Y21:AA30))</f>
        <v/>
      </c>
      <c r="Z31" s="375"/>
      <c r="AA31" s="376"/>
      <c r="AB31" s="374" t="str">
        <f>IF(AB20="","",SUM(AB21:AD30))</f>
        <v/>
      </c>
      <c r="AC31" s="375"/>
      <c r="AD31" s="376"/>
      <c r="AE31" s="374" t="str">
        <f>IF(AE20="","",SUM(AE21:AG30))</f>
        <v/>
      </c>
      <c r="AF31" s="375"/>
      <c r="AG31" s="376"/>
      <c r="AH31" s="374" t="str">
        <f>IF(AH20="","",SUM(AH21:AJ30))</f>
        <v/>
      </c>
      <c r="AI31" s="375"/>
      <c r="AJ31" s="376"/>
      <c r="AK31" s="374" t="str">
        <f>IF(AK20="","",SUM(AK21:AM30))</f>
        <v/>
      </c>
      <c r="AL31" s="375"/>
      <c r="AM31" s="376"/>
      <c r="AN31" s="374" t="str">
        <f>IF(AN20="","",SUM(AN21:AP30))</f>
        <v/>
      </c>
      <c r="AO31" s="375"/>
      <c r="AP31" s="376"/>
      <c r="AQ31" s="374" t="str">
        <f>IF(AQ20="","",SUM(AQ21:AS30))</f>
        <v/>
      </c>
      <c r="AR31" s="375"/>
      <c r="AS31" s="376"/>
      <c r="AT31" s="374" t="str">
        <f>IF(AT20="","",SUM(AT21:AV30))</f>
        <v/>
      </c>
      <c r="AU31" s="375"/>
      <c r="AV31" s="377"/>
      <c r="AW31" s="16"/>
      <c r="AX31" s="378" t="s">
        <v>131</v>
      </c>
      <c r="AY31" s="37"/>
      <c r="AZ31" s="37"/>
      <c r="BA31" s="37"/>
      <c r="BB31" s="52">
        <v>1</v>
      </c>
      <c r="BC31" s="52"/>
      <c r="BD31" s="52">
        <v>2</v>
      </c>
      <c r="BE31" s="52"/>
      <c r="BF31" s="52">
        <v>3</v>
      </c>
      <c r="BG31" s="52"/>
      <c r="BH31" s="52">
        <v>4</v>
      </c>
      <c r="BI31" s="52"/>
      <c r="BJ31" s="52">
        <v>5</v>
      </c>
      <c r="BK31" s="52"/>
      <c r="BL31" s="52">
        <v>6</v>
      </c>
      <c r="BM31" s="52"/>
      <c r="BN31" s="52">
        <v>7</v>
      </c>
      <c r="BO31" s="52"/>
      <c r="BP31" s="52">
        <v>8</v>
      </c>
      <c r="BQ31" s="52"/>
      <c r="BR31" s="52">
        <v>9</v>
      </c>
      <c r="BS31" s="52"/>
      <c r="BT31" s="52">
        <v>10</v>
      </c>
      <c r="BU31" s="52"/>
      <c r="BV31" s="52">
        <v>11</v>
      </c>
      <c r="BW31" s="52"/>
      <c r="BX31" s="52">
        <v>12</v>
      </c>
      <c r="BY31" s="52"/>
      <c r="BZ31" s="52">
        <v>13</v>
      </c>
      <c r="CA31" s="52"/>
      <c r="CB31" s="52">
        <v>14</v>
      </c>
      <c r="CC31" s="379"/>
      <c r="CD31" s="16"/>
      <c r="CE31" s="16"/>
      <c r="CF31" s="16"/>
    </row>
    <row r="32" spans="1:84" ht="12" customHeight="1" thickBo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6"/>
      <c r="AX32" s="378" t="s">
        <v>81</v>
      </c>
      <c r="AY32" s="37"/>
      <c r="AZ32" s="37" t="s">
        <v>124</v>
      </c>
      <c r="BA32" s="37"/>
      <c r="BB32" s="380">
        <f>G20</f>
        <v>6</v>
      </c>
      <c r="BC32" s="380"/>
      <c r="BD32" s="380" t="str">
        <f>J20</f>
        <v/>
      </c>
      <c r="BE32" s="380"/>
      <c r="BF32" s="380" t="str">
        <f>M20</f>
        <v/>
      </c>
      <c r="BG32" s="380"/>
      <c r="BH32" s="380" t="str">
        <f>P20</f>
        <v/>
      </c>
      <c r="BI32" s="380"/>
      <c r="BJ32" s="380" t="str">
        <f>P20</f>
        <v/>
      </c>
      <c r="BK32" s="380"/>
      <c r="BL32" s="380" t="str">
        <f>S20</f>
        <v/>
      </c>
      <c r="BM32" s="380"/>
      <c r="BN32" s="380" t="str">
        <f>V20</f>
        <v/>
      </c>
      <c r="BO32" s="380"/>
      <c r="BP32" s="380" t="str">
        <f>Y20</f>
        <v/>
      </c>
      <c r="BQ32" s="380"/>
      <c r="BR32" s="380" t="str">
        <f>AE20</f>
        <v/>
      </c>
      <c r="BS32" s="380"/>
      <c r="BT32" s="380" t="str">
        <f>AH20</f>
        <v/>
      </c>
      <c r="BU32" s="380"/>
      <c r="BV32" s="380" t="str">
        <f>AK20</f>
        <v/>
      </c>
      <c r="BW32" s="380"/>
      <c r="BX32" s="380" t="str">
        <f>AN20</f>
        <v/>
      </c>
      <c r="BY32" s="380"/>
      <c r="BZ32" s="380" t="str">
        <f>AQ20</f>
        <v/>
      </c>
      <c r="CA32" s="380"/>
      <c r="CB32" s="380" t="str">
        <f>AT20</f>
        <v/>
      </c>
      <c r="CC32" s="381"/>
      <c r="CD32" s="16"/>
      <c r="CE32" s="16"/>
      <c r="CF32" s="16"/>
    </row>
    <row r="33" spans="1:84" ht="12" customHeight="1" x14ac:dyDescent="0.25">
      <c r="A33" s="13"/>
      <c r="B33" s="13" t="s">
        <v>80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382" t="s">
        <v>132</v>
      </c>
      <c r="AG33" s="383"/>
      <c r="AH33" s="383"/>
      <c r="AI33" s="383"/>
      <c r="AJ33" s="383"/>
      <c r="AK33" s="383"/>
      <c r="AL33" s="383"/>
      <c r="AM33" s="383"/>
      <c r="AN33" s="383"/>
      <c r="AO33" s="383"/>
      <c r="AP33" s="384"/>
      <c r="AQ33" s="385"/>
      <c r="AR33" s="385"/>
      <c r="AS33" s="385"/>
      <c r="AT33" s="386" t="s">
        <v>133</v>
      </c>
      <c r="AU33" s="386"/>
      <c r="AV33" s="387"/>
      <c r="AW33" s="16"/>
      <c r="AX33" s="388">
        <v>1</v>
      </c>
      <c r="AY33" s="52"/>
      <c r="AZ33" s="389">
        <f>D21</f>
        <v>6</v>
      </c>
      <c r="BA33" s="390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</row>
    <row r="34" spans="1:84" ht="12" customHeight="1" x14ac:dyDescent="0.25">
      <c r="A34" s="265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13"/>
      <c r="AF34" s="46" t="s">
        <v>134</v>
      </c>
      <c r="AG34" s="47"/>
      <c r="AH34" s="47"/>
      <c r="AI34" s="47"/>
      <c r="AJ34" s="47"/>
      <c r="AK34" s="47"/>
      <c r="AL34" s="47"/>
      <c r="AM34" s="47"/>
      <c r="AN34" s="47"/>
      <c r="AO34" s="47"/>
      <c r="AP34" s="391"/>
      <c r="AQ34" s="392"/>
      <c r="AR34" s="392"/>
      <c r="AS34" s="392"/>
      <c r="AT34" s="42" t="s">
        <v>135</v>
      </c>
      <c r="AU34" s="42"/>
      <c r="AV34" s="393"/>
      <c r="AW34" s="16"/>
      <c r="AX34" s="388">
        <v>2</v>
      </c>
      <c r="AY34" s="52"/>
      <c r="AZ34" s="389" t="str">
        <f t="shared" ref="AZ34:AZ41" si="1">D22</f>
        <v/>
      </c>
      <c r="BA34" s="390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</row>
    <row r="35" spans="1:84" ht="12" customHeight="1" x14ac:dyDescent="0.25">
      <c r="A35" s="265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13"/>
      <c r="AF35" s="46" t="s">
        <v>136</v>
      </c>
      <c r="AG35" s="47"/>
      <c r="AH35" s="47"/>
      <c r="AI35" s="47"/>
      <c r="AJ35" s="47"/>
      <c r="AK35" s="47"/>
      <c r="AL35" s="47"/>
      <c r="AM35" s="47"/>
      <c r="AN35" s="47"/>
      <c r="AO35" s="47"/>
      <c r="AP35" s="394" t="str">
        <f>IF(SUM(G31:AV31)&lt;&gt;0,SUM(G31:AV31),"")</f>
        <v/>
      </c>
      <c r="AQ35" s="395"/>
      <c r="AR35" s="395"/>
      <c r="AS35" s="395"/>
      <c r="AT35" s="42" t="s">
        <v>116</v>
      </c>
      <c r="AU35" s="42"/>
      <c r="AV35" s="393"/>
      <c r="AW35" s="16"/>
      <c r="AX35" s="388">
        <v>3</v>
      </c>
      <c r="AY35" s="52"/>
      <c r="AZ35" s="389" t="str">
        <f t="shared" si="1"/>
        <v/>
      </c>
      <c r="BA35" s="390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</row>
    <row r="36" spans="1:84" ht="12" customHeight="1" x14ac:dyDescent="0.25">
      <c r="A36" s="265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13"/>
      <c r="AF36" s="46" t="s">
        <v>137</v>
      </c>
      <c r="AG36" s="47"/>
      <c r="AH36" s="47"/>
      <c r="AI36" s="47"/>
      <c r="AJ36" s="47"/>
      <c r="AK36" s="47"/>
      <c r="AL36" s="47"/>
      <c r="AM36" s="47"/>
      <c r="AN36" s="47"/>
      <c r="AO36" s="47"/>
      <c r="AP36" s="396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97"/>
      <c r="AR36" s="397"/>
      <c r="AS36" s="397"/>
      <c r="AT36" s="397"/>
      <c r="AU36" s="397"/>
      <c r="AV36" s="398"/>
      <c r="AW36" s="16"/>
      <c r="AX36" s="388">
        <v>4</v>
      </c>
      <c r="AY36" s="52"/>
      <c r="AZ36" s="389" t="str">
        <f t="shared" si="1"/>
        <v/>
      </c>
      <c r="BA36" s="390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</row>
    <row r="37" spans="1:84" ht="12" customHeight="1" x14ac:dyDescent="0.25">
      <c r="A37" s="265"/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13"/>
      <c r="AF37" s="46" t="s">
        <v>138</v>
      </c>
      <c r="AG37" s="47"/>
      <c r="AH37" s="47"/>
      <c r="AI37" s="47"/>
      <c r="AJ37" s="47"/>
      <c r="AK37" s="47"/>
      <c r="AL37" s="47"/>
      <c r="AM37" s="47"/>
      <c r="AN37" s="47"/>
      <c r="AO37" s="47"/>
      <c r="AP37" s="394" t="str">
        <f>IFERROR(ROUND(AP35/AP36,2),"")</f>
        <v/>
      </c>
      <c r="AQ37" s="395"/>
      <c r="AR37" s="395"/>
      <c r="AS37" s="395"/>
      <c r="AT37" s="42" t="s">
        <v>116</v>
      </c>
      <c r="AU37" s="42"/>
      <c r="AV37" s="393"/>
      <c r="AW37" s="16"/>
      <c r="AX37" s="388">
        <v>5</v>
      </c>
      <c r="AY37" s="52"/>
      <c r="AZ37" s="389" t="str">
        <f t="shared" si="1"/>
        <v/>
      </c>
      <c r="BA37" s="390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</row>
    <row r="38" spans="1:84" ht="12" customHeight="1" x14ac:dyDescent="0.25">
      <c r="A38" s="265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13"/>
      <c r="AF38" s="399" t="s">
        <v>139</v>
      </c>
      <c r="AG38" s="400"/>
      <c r="AH38" s="400"/>
      <c r="AI38" s="400"/>
      <c r="AJ38" s="400"/>
      <c r="AK38" s="400"/>
      <c r="AL38" s="400"/>
      <c r="AM38" s="400"/>
      <c r="AN38" s="400"/>
      <c r="AO38" s="401"/>
      <c r="AP38" s="168"/>
      <c r="AQ38" s="402"/>
      <c r="AR38" s="402"/>
      <c r="AS38" s="402"/>
      <c r="AT38" s="402"/>
      <c r="AU38" s="402"/>
      <c r="AV38" s="403"/>
      <c r="AW38" s="16"/>
      <c r="AX38" s="388">
        <v>6</v>
      </c>
      <c r="AY38" s="52"/>
      <c r="AZ38" s="389" t="str">
        <f t="shared" si="1"/>
        <v/>
      </c>
      <c r="BA38" s="390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</row>
    <row r="39" spans="1:84" ht="12" customHeight="1" x14ac:dyDescent="0.25">
      <c r="A39" s="265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13"/>
      <c r="AF39" s="46" t="s">
        <v>140</v>
      </c>
      <c r="AG39" s="47"/>
      <c r="AH39" s="47"/>
      <c r="AI39" s="47"/>
      <c r="AJ39" s="47"/>
      <c r="AK39" s="47"/>
      <c r="AL39" s="47"/>
      <c r="AM39" s="47"/>
      <c r="AN39" s="47"/>
      <c r="AO39" s="47"/>
      <c r="AP39" s="404" t="str">
        <f>IF(OR(AP38&lt;&gt;0,AP38&lt;&gt;""),N13*IF(AP38&lt;&gt;"N/A",AP38,1),N13)</f>
        <v/>
      </c>
      <c r="AQ39" s="405"/>
      <c r="AR39" s="405"/>
      <c r="AS39" s="405"/>
      <c r="AT39" s="42" t="s">
        <v>115</v>
      </c>
      <c r="AU39" s="42"/>
      <c r="AV39" s="393"/>
      <c r="AW39" s="16"/>
      <c r="AX39" s="388">
        <v>7</v>
      </c>
      <c r="AY39" s="52"/>
      <c r="AZ39" s="389" t="str">
        <f t="shared" si="1"/>
        <v/>
      </c>
      <c r="BA39" s="390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</row>
    <row r="40" spans="1:84" ht="12" customHeight="1" thickBot="1" x14ac:dyDescent="0.3">
      <c r="A40" s="265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13"/>
      <c r="AF40" s="118" t="s">
        <v>141</v>
      </c>
      <c r="AG40" s="119"/>
      <c r="AH40" s="119"/>
      <c r="AI40" s="119"/>
      <c r="AJ40" s="119"/>
      <c r="AK40" s="119"/>
      <c r="AL40" s="119"/>
      <c r="AM40" s="119"/>
      <c r="AN40" s="119"/>
      <c r="AO40" s="119"/>
      <c r="AP40" s="406" t="str">
        <f>IFERROR(AP39*AP37,"")</f>
        <v/>
      </c>
      <c r="AQ40" s="407"/>
      <c r="AR40" s="407"/>
      <c r="AS40" s="407"/>
      <c r="AT40" s="65" t="s">
        <v>66</v>
      </c>
      <c r="AU40" s="65"/>
      <c r="AV40" s="408"/>
      <c r="AW40" s="16"/>
      <c r="AX40" s="388">
        <v>8</v>
      </c>
      <c r="AY40" s="52"/>
      <c r="AZ40" s="389" t="str">
        <f t="shared" si="1"/>
        <v/>
      </c>
      <c r="BA40" s="390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</row>
    <row r="41" spans="1:84" ht="12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6"/>
      <c r="AX41" s="388">
        <v>9</v>
      </c>
      <c r="AY41" s="52"/>
      <c r="AZ41" s="389" t="str">
        <f t="shared" si="1"/>
        <v/>
      </c>
      <c r="BA41" s="390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</row>
    <row r="42" spans="1:84" ht="12" customHeight="1" thickBot="1" x14ac:dyDescent="0.3">
      <c r="A42" s="409" t="s">
        <v>102</v>
      </c>
      <c r="B42" s="409"/>
      <c r="C42" s="409"/>
      <c r="D42" s="409"/>
      <c r="E42" s="281"/>
      <c r="F42" s="281"/>
      <c r="G42" s="281"/>
      <c r="H42" s="281"/>
      <c r="I42" s="281"/>
      <c r="J42" s="281"/>
      <c r="K42" s="281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409" t="s">
        <v>103</v>
      </c>
      <c r="AE42" s="409"/>
      <c r="AF42" s="409"/>
      <c r="AG42" s="409"/>
      <c r="AH42" s="409"/>
      <c r="AI42" s="282"/>
      <c r="AJ42" s="282"/>
      <c r="AK42" s="282"/>
      <c r="AL42" s="282"/>
      <c r="AM42" s="282"/>
      <c r="AN42" s="282"/>
      <c r="AO42" s="282"/>
      <c r="AP42" s="282"/>
      <c r="AQ42" s="282"/>
      <c r="AR42" s="282"/>
      <c r="AS42" s="282"/>
      <c r="AT42" s="282"/>
      <c r="AU42" s="282"/>
      <c r="AV42" s="282"/>
      <c r="AW42" s="16"/>
      <c r="AX42" s="410">
        <v>10</v>
      </c>
      <c r="AY42" s="411"/>
      <c r="AZ42" s="380" t="str">
        <f>D30</f>
        <v/>
      </c>
      <c r="BA42" s="381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9D1C9AA9-C442-4FF1-AC85-53BC5C1942DE}">
      <formula1>"VFD SETTING, ECM SETTING, FIXED SPEED"</formula1>
    </dataValidation>
    <dataValidation type="list" allowBlank="1" showInputMessage="1" showErrorMessage="1" sqref="AD16:AE16" xr:uid="{1EBC1D4A-F3BE-4AA9-901B-22344CBF2836}">
      <formula1>"Hz, %"</formula1>
    </dataValidation>
    <dataValidation type="list" allowBlank="1" showInputMessage="1" sqref="AL16:AV16" xr:uid="{08E358ED-5B6E-41EC-9AA5-E22A31B895D7}">
      <formula1>"Air Data Multimeter - Velocity Grid"</formula1>
    </dataValidation>
    <dataValidation type="list" allowBlank="1" showInputMessage="1" sqref="AP38:AV38" xr:uid="{D8964E27-ED9D-4091-A756-275ECC920FC3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AF9012E4-C618-4D8D-AE3A-24BE004A5F51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B60228C8-DC31-452A-9A96-7B3C389EEF63}">
      <formula1>168</formula1>
    </dataValidation>
    <dataValidation type="whole" allowBlank="1" showInputMessage="1" showErrorMessage="1" error="This Remarks section is limited to 7." sqref="A34:A40" xr:uid="{E6EABD7B-D83B-42F2-AE04-9A9B865B379A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D6F3-A6FB-49FA-8E33-6ABAF2021C85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8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413" t="s">
        <v>1</v>
      </c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</row>
    <row r="2" spans="1:90" ht="12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</row>
    <row r="3" spans="1:90" ht="12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</row>
    <row r="4" spans="1:90" ht="12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</row>
    <row r="5" spans="1:90" ht="12.7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7" t="s">
        <v>142</v>
      </c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</row>
    <row r="6" spans="1:90" ht="12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</row>
    <row r="7" spans="1:90" ht="12" customHeight="1" thickBot="1" x14ac:dyDescent="0.3">
      <c r="A7" s="18" t="s">
        <v>3</v>
      </c>
      <c r="B7" s="18"/>
      <c r="C7" s="18"/>
      <c r="D7" s="18"/>
      <c r="E7" s="18"/>
      <c r="F7" s="412" t="s">
        <v>105</v>
      </c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8" t="s">
        <v>4</v>
      </c>
      <c r="AH7" s="18"/>
      <c r="AI7" s="18"/>
      <c r="AJ7" s="18"/>
      <c r="AK7" s="18"/>
      <c r="AL7" s="20" t="s">
        <v>104</v>
      </c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</row>
    <row r="8" spans="1:90" ht="12" customHeight="1" thickBo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6"/>
      <c r="AX8" s="284"/>
      <c r="AY8" s="285" t="s">
        <v>71</v>
      </c>
      <c r="AZ8" s="286"/>
      <c r="BA8" s="286"/>
      <c r="BB8" s="286"/>
      <c r="BC8" s="286"/>
      <c r="BD8" s="286"/>
      <c r="BE8" s="286"/>
      <c r="BF8" s="287"/>
      <c r="BG8" s="288"/>
      <c r="BH8" s="16"/>
      <c r="BI8" s="414" t="s">
        <v>130</v>
      </c>
      <c r="BJ8" s="415"/>
      <c r="BK8" s="415"/>
      <c r="BL8" s="415"/>
      <c r="BM8" s="415"/>
      <c r="BN8" s="415"/>
      <c r="BO8" s="415"/>
      <c r="BP8" s="415"/>
      <c r="BQ8" s="415"/>
      <c r="BR8" s="415"/>
      <c r="BS8" s="415"/>
      <c r="BT8" s="415"/>
      <c r="BU8" s="415"/>
      <c r="BV8" s="415"/>
      <c r="BW8" s="415"/>
      <c r="BX8" s="415"/>
      <c r="BY8" s="415"/>
      <c r="BZ8" s="415"/>
      <c r="CA8" s="415"/>
      <c r="CB8" s="415"/>
      <c r="CC8" s="415"/>
      <c r="CD8" s="415"/>
      <c r="CE8" s="415"/>
      <c r="CF8" s="415"/>
      <c r="CG8" s="415"/>
      <c r="CH8" s="315"/>
      <c r="CI8" s="16"/>
      <c r="CJ8" s="16"/>
      <c r="CK8" s="16"/>
      <c r="CL8" s="16"/>
    </row>
    <row r="9" spans="1:90" ht="12" customHeight="1" thickTop="1" x14ac:dyDescent="0.25">
      <c r="A9" s="18" t="s">
        <v>5</v>
      </c>
      <c r="B9" s="18"/>
      <c r="C9" s="18"/>
      <c r="D9" s="18"/>
      <c r="E9" s="18"/>
      <c r="F9" s="20" t="s">
        <v>106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8" t="s">
        <v>6</v>
      </c>
      <c r="AH9" s="18"/>
      <c r="AI9" s="18"/>
      <c r="AJ9" s="18"/>
      <c r="AK9" s="18"/>
      <c r="AL9" s="20" t="s">
        <v>107</v>
      </c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16"/>
      <c r="AX9" s="289"/>
      <c r="AY9" s="290" t="s">
        <v>72</v>
      </c>
      <c r="AZ9" s="290"/>
      <c r="BA9" s="290"/>
      <c r="BB9" s="290"/>
      <c r="BC9" s="290"/>
      <c r="BD9" s="290"/>
      <c r="BE9" s="291"/>
      <c r="BF9" s="292"/>
      <c r="BG9" s="293"/>
      <c r="BH9" s="16"/>
      <c r="BI9" s="416" t="s">
        <v>123</v>
      </c>
      <c r="BJ9" s="417"/>
      <c r="BK9" s="417"/>
      <c r="BL9" s="417"/>
      <c r="BM9" s="52">
        <v>1</v>
      </c>
      <c r="BN9" s="52"/>
      <c r="BO9" s="52">
        <v>2</v>
      </c>
      <c r="BP9" s="52"/>
      <c r="BQ9" s="52">
        <v>3</v>
      </c>
      <c r="BR9" s="52"/>
      <c r="BS9" s="52">
        <v>4</v>
      </c>
      <c r="BT9" s="52"/>
      <c r="BU9" s="52">
        <v>5</v>
      </c>
      <c r="BV9" s="52"/>
      <c r="BW9" s="52">
        <v>6</v>
      </c>
      <c r="BX9" s="52"/>
      <c r="BY9" s="52">
        <v>7</v>
      </c>
      <c r="BZ9" s="52"/>
      <c r="CA9" s="52">
        <v>8</v>
      </c>
      <c r="CB9" s="52"/>
      <c r="CC9" s="52">
        <v>9</v>
      </c>
      <c r="CD9" s="52"/>
      <c r="CE9" s="52">
        <v>10</v>
      </c>
      <c r="CF9" s="418"/>
      <c r="CG9" s="419">
        <v>11</v>
      </c>
      <c r="CH9" s="418"/>
      <c r="CI9" s="16"/>
      <c r="CJ9" s="16"/>
      <c r="CK9" s="16"/>
      <c r="CL9" s="16"/>
    </row>
    <row r="10" spans="1:90" ht="12" customHeight="1" thickBo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6"/>
      <c r="AX10" s="289"/>
      <c r="AY10" s="294" t="s">
        <v>74</v>
      </c>
      <c r="AZ10" s="294"/>
      <c r="BA10" s="294"/>
      <c r="BB10" s="294"/>
      <c r="BC10" s="294"/>
      <c r="BD10" s="294"/>
      <c r="BE10" s="295"/>
      <c r="BF10" s="296"/>
      <c r="BG10" s="297"/>
      <c r="BH10" s="16"/>
      <c r="BI10" s="416" t="s">
        <v>81</v>
      </c>
      <c r="BJ10" s="417"/>
      <c r="BK10" s="417" t="s">
        <v>124</v>
      </c>
      <c r="BL10" s="417"/>
      <c r="BM10" s="380" t="str">
        <f>E18</f>
        <v/>
      </c>
      <c r="BN10" s="380"/>
      <c r="BO10" s="380" t="str">
        <f>I18</f>
        <v/>
      </c>
      <c r="BP10" s="380"/>
      <c r="BQ10" s="380" t="str">
        <f>M18</f>
        <v/>
      </c>
      <c r="BR10" s="380"/>
      <c r="BS10" s="380" t="str">
        <f>Q18</f>
        <v/>
      </c>
      <c r="BT10" s="380"/>
      <c r="BU10" s="380" t="str">
        <f>U18</f>
        <v/>
      </c>
      <c r="BV10" s="380"/>
      <c r="BW10" s="380" t="str">
        <f>Y18</f>
        <v/>
      </c>
      <c r="BX10" s="380"/>
      <c r="BY10" s="380" t="str">
        <f>AC18</f>
        <v/>
      </c>
      <c r="BZ10" s="380"/>
      <c r="CA10" s="380" t="str">
        <f>AG18</f>
        <v/>
      </c>
      <c r="CB10" s="380"/>
      <c r="CC10" s="380" t="str">
        <f>AK18</f>
        <v/>
      </c>
      <c r="CD10" s="380"/>
      <c r="CE10" s="380" t="str">
        <f>AO18</f>
        <v/>
      </c>
      <c r="CF10" s="380"/>
      <c r="CG10" s="380" t="str">
        <f>AS18</f>
        <v/>
      </c>
      <c r="CH10" s="381"/>
      <c r="CI10" s="16"/>
      <c r="CJ10" s="16"/>
      <c r="CK10" s="16"/>
      <c r="CL10" s="16"/>
    </row>
    <row r="11" spans="1:90" ht="12" customHeight="1" thickBot="1" x14ac:dyDescent="0.3">
      <c r="A11" s="21" t="s">
        <v>108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  <c r="AW11" s="16"/>
      <c r="AX11" s="298"/>
      <c r="AY11" s="299"/>
      <c r="AZ11" s="299"/>
      <c r="BA11" s="299"/>
      <c r="BB11" s="299"/>
      <c r="BC11" s="299"/>
      <c r="BD11" s="299"/>
      <c r="BE11" s="299"/>
      <c r="BF11" s="299"/>
      <c r="BG11" s="300"/>
      <c r="BH11" s="16"/>
      <c r="BI11" s="388">
        <v>1</v>
      </c>
      <c r="BJ11" s="52"/>
      <c r="BK11" s="389" t="str">
        <f t="shared" ref="BK11:BK20" si="0">C20</f>
        <v/>
      </c>
      <c r="BL11" s="390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</row>
    <row r="12" spans="1:90" ht="12.75" customHeight="1" thickTop="1" thickBot="1" x14ac:dyDescent="0.3">
      <c r="A12" s="420" t="s">
        <v>143</v>
      </c>
      <c r="B12" s="421"/>
      <c r="C12" s="421"/>
      <c r="D12" s="421"/>
      <c r="E12" s="421"/>
      <c r="F12" s="421"/>
      <c r="G12" s="421"/>
      <c r="H12" s="421"/>
      <c r="I12" s="421"/>
      <c r="J12" s="421"/>
      <c r="K12" s="421"/>
      <c r="L12" s="421"/>
      <c r="M12" s="421"/>
      <c r="N12" s="421"/>
      <c r="O12" s="421"/>
      <c r="P12" s="421"/>
      <c r="Q12" s="165" t="s">
        <v>110</v>
      </c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 t="s">
        <v>111</v>
      </c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7"/>
      <c r="AW12" s="16"/>
      <c r="AX12" s="302" t="s">
        <v>84</v>
      </c>
      <c r="AY12" s="303"/>
      <c r="AZ12" s="303"/>
      <c r="BA12" s="303"/>
      <c r="BB12" s="303"/>
      <c r="BC12" s="303"/>
      <c r="BD12" s="303"/>
      <c r="BE12" s="303"/>
      <c r="BF12" s="303"/>
      <c r="BG12" s="304"/>
      <c r="BH12" s="16"/>
      <c r="BI12" s="388">
        <v>2</v>
      </c>
      <c r="BJ12" s="52"/>
      <c r="BK12" s="389" t="str">
        <f t="shared" si="0"/>
        <v/>
      </c>
      <c r="BL12" s="390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</row>
    <row r="13" spans="1:90" ht="12" customHeight="1" thickTop="1" thickBot="1" x14ac:dyDescent="0.3">
      <c r="A13" s="422" t="s">
        <v>113</v>
      </c>
      <c r="B13" s="402"/>
      <c r="C13" s="402"/>
      <c r="D13" s="402"/>
      <c r="E13" s="423" t="s">
        <v>144</v>
      </c>
      <c r="F13" s="423"/>
      <c r="G13" s="423"/>
      <c r="H13" s="397" t="str">
        <f>BD18</f>
        <v/>
      </c>
      <c r="I13" s="397"/>
      <c r="J13" s="397"/>
      <c r="K13" s="65" t="s">
        <v>115</v>
      </c>
      <c r="L13" s="65"/>
      <c r="M13" s="65"/>
      <c r="N13" s="178" t="str">
        <f>IF(AND(B13&lt;&gt;0,B14&lt;&gt;0),ROUND(B13*B14/144,2),"")</f>
        <v/>
      </c>
      <c r="O13" s="178"/>
      <c r="P13" s="179"/>
      <c r="Q13" s="65" t="s">
        <v>116</v>
      </c>
      <c r="R13" s="65"/>
      <c r="S13" s="65"/>
      <c r="T13" s="121" t="str">
        <f>IFERROR((AB13/N13),"")</f>
        <v/>
      </c>
      <c r="U13" s="121"/>
      <c r="V13" s="121"/>
      <c r="W13" s="121"/>
      <c r="X13" s="309"/>
      <c r="Y13" s="308" t="s">
        <v>66</v>
      </c>
      <c r="Z13" s="65"/>
      <c r="AA13" s="65"/>
      <c r="AB13" s="310"/>
      <c r="AC13" s="310"/>
      <c r="AD13" s="310"/>
      <c r="AE13" s="310"/>
      <c r="AF13" s="311"/>
      <c r="AG13" s="308" t="s">
        <v>116</v>
      </c>
      <c r="AH13" s="65"/>
      <c r="AI13" s="65"/>
      <c r="AJ13" s="121" t="str">
        <f>AP37</f>
        <v/>
      </c>
      <c r="AK13" s="121"/>
      <c r="AL13" s="121"/>
      <c r="AM13" s="121"/>
      <c r="AN13" s="309"/>
      <c r="AO13" s="308" t="s">
        <v>66</v>
      </c>
      <c r="AP13" s="65"/>
      <c r="AQ13" s="65"/>
      <c r="AR13" s="121" t="str">
        <f>AP40</f>
        <v/>
      </c>
      <c r="AS13" s="121"/>
      <c r="AT13" s="121"/>
      <c r="AU13" s="121"/>
      <c r="AV13" s="122"/>
      <c r="AW13" s="16"/>
      <c r="AX13" s="424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25"/>
      <c r="AZ13" s="425"/>
      <c r="BA13" s="425"/>
      <c r="BB13" s="425"/>
      <c r="BC13" s="425"/>
      <c r="BD13" s="425"/>
      <c r="BE13" s="425"/>
      <c r="BF13" s="425"/>
      <c r="BG13" s="426"/>
      <c r="BH13" s="16"/>
      <c r="BI13" s="388">
        <v>3</v>
      </c>
      <c r="BJ13" s="52"/>
      <c r="BK13" s="389" t="str">
        <f t="shared" si="0"/>
        <v/>
      </c>
      <c r="BL13" s="390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</row>
    <row r="14" spans="1:90" ht="12" customHeight="1" thickBot="1" x14ac:dyDescent="0.3">
      <c r="A14" s="427" t="s">
        <v>114</v>
      </c>
      <c r="B14" s="306"/>
      <c r="C14" s="306"/>
      <c r="D14" s="306"/>
      <c r="E14" s="428" t="s">
        <v>144</v>
      </c>
      <c r="F14" s="428"/>
      <c r="G14" s="428"/>
      <c r="H14" s="121" t="str">
        <f>BD24</f>
        <v/>
      </c>
      <c r="I14" s="121"/>
      <c r="J14" s="122"/>
      <c r="K14" s="429"/>
      <c r="L14" s="430"/>
      <c r="M14" s="430"/>
      <c r="N14" s="430"/>
      <c r="O14" s="430"/>
      <c r="P14" s="430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388">
        <v>4</v>
      </c>
      <c r="BJ14" s="52"/>
      <c r="BK14" s="389" t="str">
        <f t="shared" si="0"/>
        <v/>
      </c>
      <c r="BL14" s="390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</row>
    <row r="15" spans="1:90" s="316" customFormat="1" ht="12" customHeight="1" thickBo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5" t="s">
        <v>117</v>
      </c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7"/>
      <c r="Y15" s="13"/>
      <c r="Z15" s="431" t="s">
        <v>145</v>
      </c>
      <c r="AA15" s="432"/>
      <c r="AB15" s="432"/>
      <c r="AC15" s="432"/>
      <c r="AD15" s="432"/>
      <c r="AE15" s="432"/>
      <c r="AF15" s="432"/>
      <c r="AG15" s="432"/>
      <c r="AH15" s="432"/>
      <c r="AI15" s="432"/>
      <c r="AJ15" s="432"/>
      <c r="AK15" s="432"/>
      <c r="AL15" s="433" t="s">
        <v>146</v>
      </c>
      <c r="AM15" s="433"/>
      <c r="AN15" s="433"/>
      <c r="AO15" s="433"/>
      <c r="AP15" s="433"/>
      <c r="AQ15" s="433"/>
      <c r="AR15" s="433"/>
      <c r="AS15" s="433"/>
      <c r="AT15" s="433"/>
      <c r="AU15" s="433"/>
      <c r="AV15" s="434"/>
      <c r="AW15" s="16"/>
      <c r="AX15" s="330" t="s">
        <v>122</v>
      </c>
      <c r="AY15" s="331"/>
      <c r="AZ15" s="331"/>
      <c r="BA15" s="331"/>
      <c r="BB15" s="331"/>
      <c r="BC15" s="331"/>
      <c r="BD15" s="331"/>
      <c r="BE15" s="331"/>
      <c r="BF15" s="332"/>
      <c r="BG15" s="16"/>
      <c r="BH15" s="16"/>
      <c r="BI15" s="388">
        <v>5</v>
      </c>
      <c r="BJ15" s="52"/>
      <c r="BK15" s="389" t="str">
        <f t="shared" si="0"/>
        <v/>
      </c>
      <c r="BL15" s="390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</row>
    <row r="16" spans="1:90" ht="12.75" customHeight="1" thickTop="1" thickBo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17"/>
      <c r="N16" s="318"/>
      <c r="O16" s="318"/>
      <c r="P16" s="318"/>
      <c r="Q16" s="318"/>
      <c r="R16" s="318"/>
      <c r="S16" s="318"/>
      <c r="T16" s="318"/>
      <c r="U16" s="319"/>
      <c r="V16" s="320"/>
      <c r="W16" s="321"/>
      <c r="X16" s="322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6"/>
      <c r="AX16" s="339"/>
      <c r="AY16" s="340"/>
      <c r="AZ16" s="340"/>
      <c r="BA16" s="340"/>
      <c r="BB16" s="340"/>
      <c r="BC16" s="340"/>
      <c r="BD16" s="340"/>
      <c r="BE16" s="340"/>
      <c r="BF16" s="341"/>
      <c r="BG16" s="16"/>
      <c r="BH16" s="16"/>
      <c r="BI16" s="388">
        <v>6</v>
      </c>
      <c r="BJ16" s="52"/>
      <c r="BK16" s="389" t="str">
        <f t="shared" si="0"/>
        <v/>
      </c>
      <c r="BL16" s="390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</row>
    <row r="17" spans="1:90" ht="12" customHeight="1" thickTop="1" thickBot="1" x14ac:dyDescent="0.3">
      <c r="A17" s="435" t="s">
        <v>121</v>
      </c>
      <c r="B17" s="436"/>
      <c r="C17" s="436"/>
      <c r="D17" s="436"/>
      <c r="E17" s="436"/>
      <c r="F17" s="436"/>
      <c r="G17" s="436"/>
      <c r="H17" s="436"/>
      <c r="I17" s="436"/>
      <c r="J17" s="437"/>
      <c r="K17" s="438"/>
      <c r="L17" s="439"/>
      <c r="M17" s="439"/>
      <c r="N17" s="439"/>
      <c r="O17" s="439"/>
      <c r="P17" s="439"/>
      <c r="Q17" s="439"/>
      <c r="R17" s="439"/>
      <c r="S17" s="439"/>
      <c r="T17" s="439"/>
      <c r="U17" s="439"/>
      <c r="V17" s="439"/>
      <c r="W17" s="439"/>
      <c r="X17" s="439"/>
      <c r="Y17" s="439"/>
      <c r="Z17" s="439"/>
      <c r="AA17" s="439"/>
      <c r="AB17" s="439"/>
      <c r="AC17" s="439"/>
      <c r="AD17" s="439"/>
      <c r="AE17" s="439"/>
      <c r="AF17" s="439"/>
      <c r="AG17" s="439"/>
      <c r="AH17" s="439"/>
      <c r="AI17" s="439"/>
      <c r="AJ17" s="439"/>
      <c r="AK17" s="439"/>
      <c r="AL17" s="439"/>
      <c r="AM17" s="439"/>
      <c r="AN17" s="439"/>
      <c r="AO17" s="439"/>
      <c r="AP17" s="439"/>
      <c r="AQ17" s="439"/>
      <c r="AR17" s="439"/>
      <c r="AS17" s="439"/>
      <c r="AT17" s="439"/>
      <c r="AU17" s="439"/>
      <c r="AV17" s="439"/>
      <c r="AW17" s="16"/>
      <c r="AX17" s="123" t="s">
        <v>125</v>
      </c>
      <c r="AY17" s="124"/>
      <c r="AZ17" s="124"/>
      <c r="BA17" s="124"/>
      <c r="BB17" s="124"/>
      <c r="BC17" s="125"/>
      <c r="BD17" s="348" t="str">
        <f>IF(B13&lt;&gt;0,B13,"")</f>
        <v/>
      </c>
      <c r="BE17" s="348"/>
      <c r="BF17" s="349"/>
      <c r="BG17" s="16"/>
      <c r="BH17" s="16"/>
      <c r="BI17" s="388">
        <v>7</v>
      </c>
      <c r="BJ17" s="52"/>
      <c r="BK17" s="389" t="str">
        <f t="shared" si="0"/>
        <v/>
      </c>
      <c r="BL17" s="390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</row>
    <row r="18" spans="1:90" ht="12" customHeight="1" x14ac:dyDescent="0.25">
      <c r="A18" s="440" t="s">
        <v>123</v>
      </c>
      <c r="B18" s="441"/>
      <c r="C18" s="441"/>
      <c r="D18" s="442"/>
      <c r="E18" s="443" t="str">
        <f>IFERROR(B13/H13/2,"")</f>
        <v/>
      </c>
      <c r="F18" s="444"/>
      <c r="G18" s="444"/>
      <c r="H18" s="445"/>
      <c r="I18" s="446" t="str">
        <f>IFERROR(IF(BO9&lt;=$BD$18,E18+$BD$19,""),"")</f>
        <v/>
      </c>
      <c r="J18" s="447"/>
      <c r="K18" s="447"/>
      <c r="L18" s="448"/>
      <c r="M18" s="446" t="str">
        <f>IFERROR(IF(BQ9&lt;=$BD$18,I18+$BD$19,""),"")</f>
        <v/>
      </c>
      <c r="N18" s="447"/>
      <c r="O18" s="447"/>
      <c r="P18" s="448"/>
      <c r="Q18" s="446" t="str">
        <f>IFERROR(IF(BS9&lt;=$BD$18,M18+$BD$19,""),"")</f>
        <v/>
      </c>
      <c r="R18" s="447"/>
      <c r="S18" s="447"/>
      <c r="T18" s="448"/>
      <c r="U18" s="446" t="str">
        <f>IFERROR(IF(BU9&lt;=$BD$18,Q18+$BD$19,""),"")</f>
        <v/>
      </c>
      <c r="V18" s="447"/>
      <c r="W18" s="447"/>
      <c r="X18" s="448"/>
      <c r="Y18" s="446" t="str">
        <f>IFERROR(IF(BW9&lt;=$BD$18,U18+$BD$19,""),"")</f>
        <v/>
      </c>
      <c r="Z18" s="447"/>
      <c r="AA18" s="447"/>
      <c r="AB18" s="448"/>
      <c r="AC18" s="446" t="str">
        <f>IFERROR(IF(BY9&lt;=$BD$18,Y18+$BD$19,""),"")</f>
        <v/>
      </c>
      <c r="AD18" s="447"/>
      <c r="AE18" s="447"/>
      <c r="AF18" s="448"/>
      <c r="AG18" s="446" t="str">
        <f>IFERROR(IF(CA9&lt;=$BD$18,AC18+$BD$19,""),"")</f>
        <v/>
      </c>
      <c r="AH18" s="447"/>
      <c r="AI18" s="447"/>
      <c r="AJ18" s="448"/>
      <c r="AK18" s="446" t="str">
        <f>IFERROR(IF(CC9&lt;=$BD$18,AG18+$BD$19,""),"")</f>
        <v/>
      </c>
      <c r="AL18" s="447"/>
      <c r="AM18" s="447"/>
      <c r="AN18" s="448"/>
      <c r="AO18" s="446" t="str">
        <f>IFERROR(IF(CE9&lt;=$BD$18,AK18+$BD$19,""),"")</f>
        <v/>
      </c>
      <c r="AP18" s="447"/>
      <c r="AQ18" s="447"/>
      <c r="AR18" s="448"/>
      <c r="AS18" s="449" t="str">
        <f>IFERROR(IF(CG9&lt;=$BD$18,AO18+$BD$19,""),"")</f>
        <v/>
      </c>
      <c r="AT18" s="450"/>
      <c r="AU18" s="450"/>
      <c r="AV18" s="451"/>
      <c r="AW18" s="16"/>
      <c r="AX18" s="34" t="s">
        <v>126</v>
      </c>
      <c r="AY18" s="35"/>
      <c r="AZ18" s="35"/>
      <c r="BA18" s="35"/>
      <c r="BB18" s="35"/>
      <c r="BC18" s="36"/>
      <c r="BD18" s="74" t="str">
        <f>IFERROR(IF(BD17&lt;=20,4,ROUNDUP(BD17/6,0)),"")</f>
        <v/>
      </c>
      <c r="BE18" s="74"/>
      <c r="BF18" s="353"/>
      <c r="BG18" s="16"/>
      <c r="BH18" s="16"/>
      <c r="BI18" s="388">
        <v>8</v>
      </c>
      <c r="BJ18" s="52"/>
      <c r="BK18" s="389" t="str">
        <f t="shared" si="0"/>
        <v/>
      </c>
      <c r="BL18" s="390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</row>
    <row r="19" spans="1:90" ht="12" customHeight="1" thickBot="1" x14ac:dyDescent="0.3">
      <c r="A19" s="452" t="s">
        <v>81</v>
      </c>
      <c r="B19" s="453"/>
      <c r="C19" s="454" t="s">
        <v>124</v>
      </c>
      <c r="D19" s="453"/>
      <c r="E19" s="455" t="s">
        <v>147</v>
      </c>
      <c r="F19" s="455"/>
      <c r="G19" s="455" t="s">
        <v>148</v>
      </c>
      <c r="H19" s="455"/>
      <c r="I19" s="455" t="s">
        <v>147</v>
      </c>
      <c r="J19" s="455"/>
      <c r="K19" s="455" t="s">
        <v>148</v>
      </c>
      <c r="L19" s="455"/>
      <c r="M19" s="455" t="s">
        <v>147</v>
      </c>
      <c r="N19" s="455"/>
      <c r="O19" s="455" t="s">
        <v>148</v>
      </c>
      <c r="P19" s="455"/>
      <c r="Q19" s="455" t="s">
        <v>147</v>
      </c>
      <c r="R19" s="455"/>
      <c r="S19" s="455" t="s">
        <v>148</v>
      </c>
      <c r="T19" s="455"/>
      <c r="U19" s="455" t="s">
        <v>147</v>
      </c>
      <c r="V19" s="455"/>
      <c r="W19" s="455" t="s">
        <v>148</v>
      </c>
      <c r="X19" s="455"/>
      <c r="Y19" s="455" t="s">
        <v>147</v>
      </c>
      <c r="Z19" s="455"/>
      <c r="AA19" s="455" t="s">
        <v>148</v>
      </c>
      <c r="AB19" s="455"/>
      <c r="AC19" s="455" t="s">
        <v>147</v>
      </c>
      <c r="AD19" s="455"/>
      <c r="AE19" s="455" t="s">
        <v>148</v>
      </c>
      <c r="AF19" s="455"/>
      <c r="AG19" s="455" t="s">
        <v>147</v>
      </c>
      <c r="AH19" s="455"/>
      <c r="AI19" s="455" t="s">
        <v>148</v>
      </c>
      <c r="AJ19" s="455"/>
      <c r="AK19" s="455" t="s">
        <v>147</v>
      </c>
      <c r="AL19" s="455"/>
      <c r="AM19" s="455" t="s">
        <v>148</v>
      </c>
      <c r="AN19" s="455"/>
      <c r="AO19" s="455" t="s">
        <v>147</v>
      </c>
      <c r="AP19" s="455"/>
      <c r="AQ19" s="455" t="s">
        <v>148</v>
      </c>
      <c r="AR19" s="455"/>
      <c r="AS19" s="456" t="s">
        <v>147</v>
      </c>
      <c r="AT19" s="455"/>
      <c r="AU19" s="455" t="s">
        <v>148</v>
      </c>
      <c r="AV19" s="457"/>
      <c r="AW19" s="16"/>
      <c r="AX19" s="357" t="s">
        <v>127</v>
      </c>
      <c r="AY19" s="246"/>
      <c r="AZ19" s="246"/>
      <c r="BA19" s="246"/>
      <c r="BB19" s="246"/>
      <c r="BC19" s="358"/>
      <c r="BD19" s="359" t="str">
        <f>IFERROR(IF(BD18&lt;=20,((BD17-(BD17/BD18))/(BD18-1)),(BD17-6)/(BD18-1)),"")</f>
        <v/>
      </c>
      <c r="BE19" s="359"/>
      <c r="BF19" s="360"/>
      <c r="BG19" s="16"/>
      <c r="BH19" s="16"/>
      <c r="BI19" s="388">
        <v>9</v>
      </c>
      <c r="BJ19" s="52"/>
      <c r="BK19" s="389" t="str">
        <f t="shared" si="0"/>
        <v/>
      </c>
      <c r="BL19" s="390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</row>
    <row r="20" spans="1:90" ht="12" customHeight="1" thickTop="1" thickBot="1" x14ac:dyDescent="0.3">
      <c r="A20" s="458">
        <v>1</v>
      </c>
      <c r="B20" s="459"/>
      <c r="C20" s="460" t="str">
        <f>IFERROR(B14/H14/2,"")</f>
        <v/>
      </c>
      <c r="D20" s="461"/>
      <c r="E20" s="462"/>
      <c r="F20" s="463"/>
      <c r="G20" s="464" t="str">
        <f>IF(E20="","",ROUND(SQRT(E20)*4005,0))</f>
        <v/>
      </c>
      <c r="H20" s="464"/>
      <c r="I20" s="465"/>
      <c r="J20" s="465"/>
      <c r="K20" s="464" t="str">
        <f>IF(I20="","",ROUND(SQRT(I20)*4005,0))</f>
        <v/>
      </c>
      <c r="L20" s="464"/>
      <c r="M20" s="465"/>
      <c r="N20" s="465"/>
      <c r="O20" s="464" t="str">
        <f>IF(M20="","",ROUND(SQRT(M20)*4005,0))</f>
        <v/>
      </c>
      <c r="P20" s="464"/>
      <c r="Q20" s="465"/>
      <c r="R20" s="465"/>
      <c r="S20" s="464" t="str">
        <f>IF(Q20="","",ROUND(SQRT(Q20)*4005,0))</f>
        <v/>
      </c>
      <c r="T20" s="464"/>
      <c r="U20" s="465"/>
      <c r="V20" s="465"/>
      <c r="W20" s="464" t="str">
        <f>IF(U20="","",ROUND(SQRT(U20)*4005,0))</f>
        <v/>
      </c>
      <c r="X20" s="464"/>
      <c r="Y20" s="465"/>
      <c r="Z20" s="465"/>
      <c r="AA20" s="464" t="str">
        <f>IF(Y20="","",ROUND(SQRT(Y20)*4005,0))</f>
        <v/>
      </c>
      <c r="AB20" s="464"/>
      <c r="AC20" s="465"/>
      <c r="AD20" s="465"/>
      <c r="AE20" s="464" t="str">
        <f>IF(AC20="","",ROUND(SQRT(AC20)*4005,0))</f>
        <v/>
      </c>
      <c r="AF20" s="464"/>
      <c r="AG20" s="465"/>
      <c r="AH20" s="465"/>
      <c r="AI20" s="464" t="str">
        <f>IF(AG20="","",ROUND(SQRT(AG20)*4005,0))</f>
        <v/>
      </c>
      <c r="AJ20" s="464"/>
      <c r="AK20" s="465"/>
      <c r="AL20" s="465"/>
      <c r="AM20" s="464" t="str">
        <f>IF(AK20="","",ROUND(SQRT(AK20)*4005,0))</f>
        <v/>
      </c>
      <c r="AN20" s="464"/>
      <c r="AO20" s="465"/>
      <c r="AP20" s="465"/>
      <c r="AQ20" s="464" t="str">
        <f>IF(AO20="","",ROUND(SQRT(AO20)*4005,0))</f>
        <v/>
      </c>
      <c r="AR20" s="464"/>
      <c r="AS20" s="466"/>
      <c r="AT20" s="465"/>
      <c r="AU20" s="464" t="str">
        <f>IF(AS20="","",ROUND(SQRT(AS20)*4005,0))</f>
        <v/>
      </c>
      <c r="AV20" s="467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410">
        <v>10</v>
      </c>
      <c r="BJ20" s="411"/>
      <c r="BK20" s="380" t="str">
        <f t="shared" si="0"/>
        <v/>
      </c>
      <c r="BL20" s="381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</row>
    <row r="21" spans="1:90" ht="12.75" customHeight="1" x14ac:dyDescent="0.25">
      <c r="A21" s="468">
        <v>2</v>
      </c>
      <c r="B21" s="469"/>
      <c r="C21" s="443" t="str">
        <f t="shared" ref="C21:C29" si="1">IFERROR(IF($A21&lt;=$BD$24,C20+$BD$25,""),"")</f>
        <v/>
      </c>
      <c r="D21" s="445"/>
      <c r="E21" s="465"/>
      <c r="F21" s="465"/>
      <c r="G21" s="464" t="str">
        <f t="shared" ref="G21:G29" si="2">IF(E21="","",ROUND(SQRT(E21)*4005,0))</f>
        <v/>
      </c>
      <c r="H21" s="464"/>
      <c r="I21" s="465"/>
      <c r="J21" s="465"/>
      <c r="K21" s="464" t="str">
        <f t="shared" ref="K21:K29" si="3">IF(I21="","",ROUND(SQRT(I21)*4005,0))</f>
        <v/>
      </c>
      <c r="L21" s="464"/>
      <c r="M21" s="465"/>
      <c r="N21" s="465"/>
      <c r="O21" s="464" t="str">
        <f t="shared" ref="O21:O29" si="4">IF(M21="","",ROUND(SQRT(M21)*4005,0))</f>
        <v/>
      </c>
      <c r="P21" s="464"/>
      <c r="Q21" s="465"/>
      <c r="R21" s="465"/>
      <c r="S21" s="464" t="str">
        <f t="shared" ref="S21:S29" si="5">IF(Q21="","",ROUND(SQRT(Q21)*4005,0))</f>
        <v/>
      </c>
      <c r="T21" s="464"/>
      <c r="U21" s="465"/>
      <c r="V21" s="465"/>
      <c r="W21" s="464" t="str">
        <f t="shared" ref="W21:W29" si="6">IF(U21="","",ROUND(SQRT(U21)*4005,0))</f>
        <v/>
      </c>
      <c r="X21" s="464"/>
      <c r="Y21" s="465"/>
      <c r="Z21" s="465"/>
      <c r="AA21" s="464" t="str">
        <f t="shared" ref="AA21:AA29" si="7">IF(Y21="","",ROUND(SQRT(Y21)*4005,0))</f>
        <v/>
      </c>
      <c r="AB21" s="464"/>
      <c r="AC21" s="465"/>
      <c r="AD21" s="465"/>
      <c r="AE21" s="464" t="str">
        <f t="shared" ref="AE21:AE29" si="8">IF(AC21="","",ROUND(SQRT(AC21)*4005,0))</f>
        <v/>
      </c>
      <c r="AF21" s="464"/>
      <c r="AG21" s="465"/>
      <c r="AH21" s="465"/>
      <c r="AI21" s="464" t="str">
        <f t="shared" ref="AI21:AI29" si="9">IF(AG21="","",ROUND(SQRT(AG21)*4005,0))</f>
        <v/>
      </c>
      <c r="AJ21" s="464"/>
      <c r="AK21" s="465"/>
      <c r="AL21" s="465"/>
      <c r="AM21" s="464" t="str">
        <f t="shared" ref="AM21:AM29" si="10">IF(AK21="","",ROUND(SQRT(AK21)*4005,0))</f>
        <v/>
      </c>
      <c r="AN21" s="464"/>
      <c r="AO21" s="465"/>
      <c r="AP21" s="465"/>
      <c r="AQ21" s="464" t="str">
        <f t="shared" ref="AQ21:AQ29" si="11">IF(AO21="","",ROUND(SQRT(AO21)*4005,0))</f>
        <v/>
      </c>
      <c r="AR21" s="464"/>
      <c r="AS21" s="466"/>
      <c r="AT21" s="465"/>
      <c r="AU21" s="464" t="str">
        <f t="shared" ref="AU21:AU29" si="12">IF(AS21="","",ROUND(SQRT(AS21)*4005,0))</f>
        <v/>
      </c>
      <c r="AV21" s="467"/>
      <c r="AW21" s="16"/>
      <c r="AX21" s="330" t="s">
        <v>128</v>
      </c>
      <c r="AY21" s="331"/>
      <c r="AZ21" s="331"/>
      <c r="BA21" s="331"/>
      <c r="BB21" s="331"/>
      <c r="BC21" s="331"/>
      <c r="BD21" s="331"/>
      <c r="BE21" s="331"/>
      <c r="BF21" s="332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</row>
    <row r="22" spans="1:90" ht="12" customHeight="1" thickBot="1" x14ac:dyDescent="0.3">
      <c r="A22" s="468">
        <v>3</v>
      </c>
      <c r="B22" s="469"/>
      <c r="C22" s="443" t="str">
        <f t="shared" si="1"/>
        <v/>
      </c>
      <c r="D22" s="445"/>
      <c r="E22" s="465"/>
      <c r="F22" s="465"/>
      <c r="G22" s="464" t="str">
        <f t="shared" si="2"/>
        <v/>
      </c>
      <c r="H22" s="464"/>
      <c r="I22" s="465"/>
      <c r="J22" s="465"/>
      <c r="K22" s="464" t="str">
        <f t="shared" si="3"/>
        <v/>
      </c>
      <c r="L22" s="464"/>
      <c r="M22" s="465"/>
      <c r="N22" s="465"/>
      <c r="O22" s="464" t="str">
        <f t="shared" si="4"/>
        <v/>
      </c>
      <c r="P22" s="464"/>
      <c r="Q22" s="465"/>
      <c r="R22" s="465"/>
      <c r="S22" s="464" t="str">
        <f t="shared" si="5"/>
        <v/>
      </c>
      <c r="T22" s="464"/>
      <c r="U22" s="465"/>
      <c r="V22" s="465"/>
      <c r="W22" s="464" t="str">
        <f t="shared" si="6"/>
        <v/>
      </c>
      <c r="X22" s="464"/>
      <c r="Y22" s="465"/>
      <c r="Z22" s="465"/>
      <c r="AA22" s="464" t="str">
        <f t="shared" si="7"/>
        <v/>
      </c>
      <c r="AB22" s="464"/>
      <c r="AC22" s="465"/>
      <c r="AD22" s="465"/>
      <c r="AE22" s="464" t="str">
        <f t="shared" si="8"/>
        <v/>
      </c>
      <c r="AF22" s="464"/>
      <c r="AG22" s="465"/>
      <c r="AH22" s="465"/>
      <c r="AI22" s="464" t="str">
        <f t="shared" si="9"/>
        <v/>
      </c>
      <c r="AJ22" s="464"/>
      <c r="AK22" s="465"/>
      <c r="AL22" s="465"/>
      <c r="AM22" s="464" t="str">
        <f t="shared" si="10"/>
        <v/>
      </c>
      <c r="AN22" s="464"/>
      <c r="AO22" s="465"/>
      <c r="AP22" s="465"/>
      <c r="AQ22" s="464" t="str">
        <f t="shared" si="11"/>
        <v/>
      </c>
      <c r="AR22" s="464"/>
      <c r="AS22" s="466"/>
      <c r="AT22" s="465"/>
      <c r="AU22" s="464" t="str">
        <f t="shared" si="12"/>
        <v/>
      </c>
      <c r="AV22" s="467"/>
      <c r="AW22" s="16"/>
      <c r="AX22" s="339"/>
      <c r="AY22" s="340"/>
      <c r="AZ22" s="340"/>
      <c r="BA22" s="340"/>
      <c r="BB22" s="340"/>
      <c r="BC22" s="340"/>
      <c r="BD22" s="340"/>
      <c r="BE22" s="340"/>
      <c r="BF22" s="341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</row>
    <row r="23" spans="1:90" ht="12" customHeight="1" thickTop="1" x14ac:dyDescent="0.25">
      <c r="A23" s="468">
        <v>4</v>
      </c>
      <c r="B23" s="469"/>
      <c r="C23" s="443" t="str">
        <f t="shared" si="1"/>
        <v/>
      </c>
      <c r="D23" s="445"/>
      <c r="E23" s="465"/>
      <c r="F23" s="465"/>
      <c r="G23" s="464" t="str">
        <f t="shared" si="2"/>
        <v/>
      </c>
      <c r="H23" s="464"/>
      <c r="I23" s="465"/>
      <c r="J23" s="465"/>
      <c r="K23" s="464" t="str">
        <f t="shared" si="3"/>
        <v/>
      </c>
      <c r="L23" s="464"/>
      <c r="M23" s="465"/>
      <c r="N23" s="465"/>
      <c r="O23" s="464" t="str">
        <f t="shared" si="4"/>
        <v/>
      </c>
      <c r="P23" s="464"/>
      <c r="Q23" s="465"/>
      <c r="R23" s="465"/>
      <c r="S23" s="464" t="str">
        <f t="shared" si="5"/>
        <v/>
      </c>
      <c r="T23" s="464"/>
      <c r="U23" s="465"/>
      <c r="V23" s="465"/>
      <c r="W23" s="464" t="str">
        <f t="shared" si="6"/>
        <v/>
      </c>
      <c r="X23" s="464"/>
      <c r="Y23" s="465"/>
      <c r="Z23" s="465"/>
      <c r="AA23" s="464" t="str">
        <f t="shared" si="7"/>
        <v/>
      </c>
      <c r="AB23" s="464"/>
      <c r="AC23" s="465"/>
      <c r="AD23" s="465"/>
      <c r="AE23" s="464" t="str">
        <f t="shared" si="8"/>
        <v/>
      </c>
      <c r="AF23" s="464"/>
      <c r="AG23" s="465"/>
      <c r="AH23" s="465"/>
      <c r="AI23" s="464" t="str">
        <f t="shared" si="9"/>
        <v/>
      </c>
      <c r="AJ23" s="464"/>
      <c r="AK23" s="465"/>
      <c r="AL23" s="465"/>
      <c r="AM23" s="464" t="str">
        <f t="shared" si="10"/>
        <v/>
      </c>
      <c r="AN23" s="464"/>
      <c r="AO23" s="465"/>
      <c r="AP23" s="465"/>
      <c r="AQ23" s="464" t="str">
        <f t="shared" si="11"/>
        <v/>
      </c>
      <c r="AR23" s="464"/>
      <c r="AS23" s="466"/>
      <c r="AT23" s="465"/>
      <c r="AU23" s="464" t="str">
        <f t="shared" si="12"/>
        <v/>
      </c>
      <c r="AV23" s="467"/>
      <c r="AW23" s="16"/>
      <c r="AX23" s="361" t="s">
        <v>129</v>
      </c>
      <c r="AY23" s="362"/>
      <c r="AZ23" s="362"/>
      <c r="BA23" s="362"/>
      <c r="BB23" s="362"/>
      <c r="BC23" s="363"/>
      <c r="BD23" s="348" t="str">
        <f>IF(B14&lt;&gt;0,B14,"")</f>
        <v/>
      </c>
      <c r="BE23" s="348"/>
      <c r="BF23" s="349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</row>
    <row r="24" spans="1:90" ht="12" customHeight="1" x14ac:dyDescent="0.25">
      <c r="A24" s="468">
        <v>5</v>
      </c>
      <c r="B24" s="469"/>
      <c r="C24" s="443" t="str">
        <f t="shared" si="1"/>
        <v/>
      </c>
      <c r="D24" s="445"/>
      <c r="E24" s="465"/>
      <c r="F24" s="465"/>
      <c r="G24" s="464" t="str">
        <f t="shared" si="2"/>
        <v/>
      </c>
      <c r="H24" s="464"/>
      <c r="I24" s="465"/>
      <c r="J24" s="465"/>
      <c r="K24" s="464" t="str">
        <f t="shared" si="3"/>
        <v/>
      </c>
      <c r="L24" s="464"/>
      <c r="M24" s="465"/>
      <c r="N24" s="465"/>
      <c r="O24" s="464" t="str">
        <f t="shared" si="4"/>
        <v/>
      </c>
      <c r="P24" s="464"/>
      <c r="Q24" s="465"/>
      <c r="R24" s="465"/>
      <c r="S24" s="464" t="str">
        <f t="shared" si="5"/>
        <v/>
      </c>
      <c r="T24" s="464"/>
      <c r="U24" s="465"/>
      <c r="V24" s="465"/>
      <c r="W24" s="464" t="str">
        <f t="shared" si="6"/>
        <v/>
      </c>
      <c r="X24" s="464"/>
      <c r="Y24" s="465"/>
      <c r="Z24" s="465"/>
      <c r="AA24" s="464" t="str">
        <f t="shared" si="7"/>
        <v/>
      </c>
      <c r="AB24" s="464"/>
      <c r="AC24" s="465"/>
      <c r="AD24" s="465"/>
      <c r="AE24" s="464" t="str">
        <f t="shared" si="8"/>
        <v/>
      </c>
      <c r="AF24" s="464"/>
      <c r="AG24" s="465"/>
      <c r="AH24" s="465"/>
      <c r="AI24" s="464" t="str">
        <f t="shared" si="9"/>
        <v/>
      </c>
      <c r="AJ24" s="464"/>
      <c r="AK24" s="465"/>
      <c r="AL24" s="465"/>
      <c r="AM24" s="464" t="str">
        <f t="shared" si="10"/>
        <v/>
      </c>
      <c r="AN24" s="464"/>
      <c r="AO24" s="465"/>
      <c r="AP24" s="465"/>
      <c r="AQ24" s="464" t="str">
        <f t="shared" si="11"/>
        <v/>
      </c>
      <c r="AR24" s="464"/>
      <c r="AS24" s="466"/>
      <c r="AT24" s="465"/>
      <c r="AU24" s="464" t="str">
        <f t="shared" si="12"/>
        <v/>
      </c>
      <c r="AV24" s="467"/>
      <c r="AW24" s="16"/>
      <c r="AX24" s="34" t="s">
        <v>126</v>
      </c>
      <c r="AY24" s="35"/>
      <c r="AZ24" s="35"/>
      <c r="BA24" s="35"/>
      <c r="BB24" s="35"/>
      <c r="BC24" s="36"/>
      <c r="BD24" s="74" t="str">
        <f>IFERROR(IF(BD23&lt;=20,4,ROUNDUP(BD23/6,0)),"")</f>
        <v/>
      </c>
      <c r="BE24" s="74"/>
      <c r="BF24" s="353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</row>
    <row r="25" spans="1:90" ht="12" customHeight="1" thickBot="1" x14ac:dyDescent="0.3">
      <c r="A25" s="468">
        <v>6</v>
      </c>
      <c r="B25" s="469"/>
      <c r="C25" s="443" t="str">
        <f t="shared" si="1"/>
        <v/>
      </c>
      <c r="D25" s="445"/>
      <c r="E25" s="465"/>
      <c r="F25" s="465"/>
      <c r="G25" s="464" t="str">
        <f t="shared" si="2"/>
        <v/>
      </c>
      <c r="H25" s="464"/>
      <c r="I25" s="465"/>
      <c r="J25" s="465"/>
      <c r="K25" s="464" t="str">
        <f t="shared" si="3"/>
        <v/>
      </c>
      <c r="L25" s="464"/>
      <c r="M25" s="465"/>
      <c r="N25" s="465"/>
      <c r="O25" s="464" t="str">
        <f t="shared" si="4"/>
        <v/>
      </c>
      <c r="P25" s="464"/>
      <c r="Q25" s="465"/>
      <c r="R25" s="465"/>
      <c r="S25" s="464" t="str">
        <f t="shared" si="5"/>
        <v/>
      </c>
      <c r="T25" s="464"/>
      <c r="U25" s="465"/>
      <c r="V25" s="465"/>
      <c r="W25" s="464" t="str">
        <f t="shared" si="6"/>
        <v/>
      </c>
      <c r="X25" s="464"/>
      <c r="Y25" s="465"/>
      <c r="Z25" s="465"/>
      <c r="AA25" s="464" t="str">
        <f t="shared" si="7"/>
        <v/>
      </c>
      <c r="AB25" s="464"/>
      <c r="AC25" s="465"/>
      <c r="AD25" s="465"/>
      <c r="AE25" s="464" t="str">
        <f t="shared" si="8"/>
        <v/>
      </c>
      <c r="AF25" s="464"/>
      <c r="AG25" s="465"/>
      <c r="AH25" s="465"/>
      <c r="AI25" s="464" t="str">
        <f t="shared" si="9"/>
        <v/>
      </c>
      <c r="AJ25" s="464"/>
      <c r="AK25" s="465"/>
      <c r="AL25" s="465"/>
      <c r="AM25" s="464" t="str">
        <f t="shared" si="10"/>
        <v/>
      </c>
      <c r="AN25" s="464"/>
      <c r="AO25" s="465"/>
      <c r="AP25" s="465"/>
      <c r="AQ25" s="464" t="str">
        <f t="shared" si="11"/>
        <v/>
      </c>
      <c r="AR25" s="464"/>
      <c r="AS25" s="466"/>
      <c r="AT25" s="465"/>
      <c r="AU25" s="464" t="str">
        <f t="shared" si="12"/>
        <v/>
      </c>
      <c r="AV25" s="467"/>
      <c r="AW25" s="16"/>
      <c r="AX25" s="357" t="s">
        <v>127</v>
      </c>
      <c r="AY25" s="246"/>
      <c r="AZ25" s="246"/>
      <c r="BA25" s="246"/>
      <c r="BB25" s="246"/>
      <c r="BC25" s="358"/>
      <c r="BD25" s="359" t="str">
        <f>IFERROR(IF(BD24&lt;=20,((BD23-(BD23/BD24))/(BD24-1)),(BD23-6)/(BD24-1)),"")</f>
        <v/>
      </c>
      <c r="BE25" s="359"/>
      <c r="BF25" s="360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</row>
    <row r="26" spans="1:90" ht="12" customHeight="1" thickBot="1" x14ac:dyDescent="0.3">
      <c r="A26" s="468">
        <v>7</v>
      </c>
      <c r="B26" s="469"/>
      <c r="C26" s="443" t="str">
        <f t="shared" si="1"/>
        <v/>
      </c>
      <c r="D26" s="445"/>
      <c r="E26" s="465"/>
      <c r="F26" s="465"/>
      <c r="G26" s="464" t="str">
        <f t="shared" si="2"/>
        <v/>
      </c>
      <c r="H26" s="464"/>
      <c r="I26" s="465"/>
      <c r="J26" s="465"/>
      <c r="K26" s="464" t="str">
        <f t="shared" si="3"/>
        <v/>
      </c>
      <c r="L26" s="464"/>
      <c r="M26" s="465"/>
      <c r="N26" s="465"/>
      <c r="O26" s="464" t="str">
        <f t="shared" si="4"/>
        <v/>
      </c>
      <c r="P26" s="464"/>
      <c r="Q26" s="465"/>
      <c r="R26" s="465"/>
      <c r="S26" s="464" t="str">
        <f t="shared" si="5"/>
        <v/>
      </c>
      <c r="T26" s="464"/>
      <c r="U26" s="465"/>
      <c r="V26" s="465"/>
      <c r="W26" s="464" t="str">
        <f t="shared" si="6"/>
        <v/>
      </c>
      <c r="X26" s="464"/>
      <c r="Y26" s="465"/>
      <c r="Z26" s="465"/>
      <c r="AA26" s="464" t="str">
        <f t="shared" si="7"/>
        <v/>
      </c>
      <c r="AB26" s="464"/>
      <c r="AC26" s="465"/>
      <c r="AD26" s="465"/>
      <c r="AE26" s="464" t="str">
        <f t="shared" si="8"/>
        <v/>
      </c>
      <c r="AF26" s="464"/>
      <c r="AG26" s="465"/>
      <c r="AH26" s="465"/>
      <c r="AI26" s="464" t="str">
        <f t="shared" si="9"/>
        <v/>
      </c>
      <c r="AJ26" s="464"/>
      <c r="AK26" s="465"/>
      <c r="AL26" s="465"/>
      <c r="AM26" s="464" t="str">
        <f t="shared" si="10"/>
        <v/>
      </c>
      <c r="AN26" s="464"/>
      <c r="AO26" s="465"/>
      <c r="AP26" s="465"/>
      <c r="AQ26" s="464" t="str">
        <f t="shared" si="11"/>
        <v/>
      </c>
      <c r="AR26" s="464"/>
      <c r="AS26" s="466"/>
      <c r="AT26" s="465"/>
      <c r="AU26" s="464" t="str">
        <f t="shared" si="12"/>
        <v/>
      </c>
      <c r="AV26" s="467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</row>
    <row r="27" spans="1:90" ht="12" customHeight="1" thickBot="1" x14ac:dyDescent="0.3">
      <c r="A27" s="468">
        <v>8</v>
      </c>
      <c r="B27" s="469"/>
      <c r="C27" s="443" t="str">
        <f t="shared" si="1"/>
        <v/>
      </c>
      <c r="D27" s="445"/>
      <c r="E27" s="465"/>
      <c r="F27" s="465"/>
      <c r="G27" s="464" t="str">
        <f t="shared" si="2"/>
        <v/>
      </c>
      <c r="H27" s="464"/>
      <c r="I27" s="465"/>
      <c r="J27" s="465"/>
      <c r="K27" s="464" t="str">
        <f t="shared" si="3"/>
        <v/>
      </c>
      <c r="L27" s="464"/>
      <c r="M27" s="465"/>
      <c r="N27" s="465"/>
      <c r="O27" s="464" t="str">
        <f t="shared" si="4"/>
        <v/>
      </c>
      <c r="P27" s="464"/>
      <c r="Q27" s="465"/>
      <c r="R27" s="465"/>
      <c r="S27" s="464" t="str">
        <f t="shared" si="5"/>
        <v/>
      </c>
      <c r="T27" s="464"/>
      <c r="U27" s="465"/>
      <c r="V27" s="465"/>
      <c r="W27" s="464" t="str">
        <f t="shared" si="6"/>
        <v/>
      </c>
      <c r="X27" s="464"/>
      <c r="Y27" s="465"/>
      <c r="Z27" s="465"/>
      <c r="AA27" s="464" t="str">
        <f t="shared" si="7"/>
        <v/>
      </c>
      <c r="AB27" s="464"/>
      <c r="AC27" s="465"/>
      <c r="AD27" s="465"/>
      <c r="AE27" s="464" t="str">
        <f t="shared" si="8"/>
        <v/>
      </c>
      <c r="AF27" s="464"/>
      <c r="AG27" s="465"/>
      <c r="AH27" s="465"/>
      <c r="AI27" s="464" t="str">
        <f t="shared" si="9"/>
        <v/>
      </c>
      <c r="AJ27" s="464"/>
      <c r="AK27" s="465"/>
      <c r="AL27" s="465"/>
      <c r="AM27" s="464" t="str">
        <f t="shared" si="10"/>
        <v/>
      </c>
      <c r="AN27" s="464"/>
      <c r="AO27" s="465"/>
      <c r="AP27" s="465"/>
      <c r="AQ27" s="464" t="str">
        <f t="shared" si="11"/>
        <v/>
      </c>
      <c r="AR27" s="464"/>
      <c r="AS27" s="466"/>
      <c r="AT27" s="465"/>
      <c r="AU27" s="464" t="str">
        <f t="shared" si="12"/>
        <v/>
      </c>
      <c r="AV27" s="467"/>
      <c r="AW27" s="16"/>
      <c r="AX27" s="107" t="s">
        <v>101</v>
      </c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9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</row>
    <row r="28" spans="1:90" ht="12" customHeight="1" thickTop="1" x14ac:dyDescent="0.25">
      <c r="A28" s="468">
        <v>9</v>
      </c>
      <c r="B28" s="469"/>
      <c r="C28" s="443" t="str">
        <f t="shared" si="1"/>
        <v/>
      </c>
      <c r="D28" s="445"/>
      <c r="E28" s="465"/>
      <c r="F28" s="465"/>
      <c r="G28" s="464" t="str">
        <f t="shared" si="2"/>
        <v/>
      </c>
      <c r="H28" s="464"/>
      <c r="I28" s="465"/>
      <c r="J28" s="465"/>
      <c r="K28" s="464" t="str">
        <f t="shared" si="3"/>
        <v/>
      </c>
      <c r="L28" s="464"/>
      <c r="M28" s="465"/>
      <c r="N28" s="465"/>
      <c r="O28" s="464" t="str">
        <f t="shared" si="4"/>
        <v/>
      </c>
      <c r="P28" s="464"/>
      <c r="Q28" s="465"/>
      <c r="R28" s="465"/>
      <c r="S28" s="464" t="str">
        <f t="shared" si="5"/>
        <v/>
      </c>
      <c r="T28" s="464"/>
      <c r="U28" s="465"/>
      <c r="V28" s="465"/>
      <c r="W28" s="464" t="str">
        <f t="shared" si="6"/>
        <v/>
      </c>
      <c r="X28" s="464"/>
      <c r="Y28" s="465"/>
      <c r="Z28" s="465"/>
      <c r="AA28" s="464" t="str">
        <f t="shared" si="7"/>
        <v/>
      </c>
      <c r="AB28" s="464"/>
      <c r="AC28" s="465"/>
      <c r="AD28" s="465"/>
      <c r="AE28" s="464" t="str">
        <f t="shared" si="8"/>
        <v/>
      </c>
      <c r="AF28" s="464"/>
      <c r="AG28" s="465"/>
      <c r="AH28" s="465"/>
      <c r="AI28" s="464" t="str">
        <f t="shared" si="9"/>
        <v/>
      </c>
      <c r="AJ28" s="464"/>
      <c r="AK28" s="465"/>
      <c r="AL28" s="465"/>
      <c r="AM28" s="464" t="str">
        <f t="shared" si="10"/>
        <v/>
      </c>
      <c r="AN28" s="464"/>
      <c r="AO28" s="465"/>
      <c r="AP28" s="465"/>
      <c r="AQ28" s="464" t="str">
        <f t="shared" si="11"/>
        <v/>
      </c>
      <c r="AR28" s="464"/>
      <c r="AS28" s="466"/>
      <c r="AT28" s="465"/>
      <c r="AU28" s="464" t="str">
        <f t="shared" si="12"/>
        <v/>
      </c>
      <c r="AV28" s="467"/>
      <c r="AW28" s="16"/>
      <c r="AX28" s="231"/>
      <c r="AY28" s="267"/>
      <c r="AZ28" s="267"/>
      <c r="BA28" s="267"/>
      <c r="BB28" s="232"/>
      <c r="BC28" s="268"/>
      <c r="BD28" s="267"/>
      <c r="BE28" s="267"/>
      <c r="BF28" s="267"/>
      <c r="BG28" s="232"/>
      <c r="BH28" s="268"/>
      <c r="BI28" s="267"/>
      <c r="BJ28" s="267"/>
      <c r="BK28" s="267"/>
      <c r="BL28" s="269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</row>
    <row r="29" spans="1:90" ht="12" customHeight="1" thickBot="1" x14ac:dyDescent="0.3">
      <c r="A29" s="468">
        <v>10</v>
      </c>
      <c r="B29" s="469"/>
      <c r="C29" s="443" t="str">
        <f t="shared" si="1"/>
        <v/>
      </c>
      <c r="D29" s="445"/>
      <c r="E29" s="470"/>
      <c r="F29" s="470"/>
      <c r="G29" s="471" t="str">
        <f t="shared" si="2"/>
        <v/>
      </c>
      <c r="H29" s="471"/>
      <c r="I29" s="470"/>
      <c r="J29" s="470"/>
      <c r="K29" s="471" t="str">
        <f t="shared" si="3"/>
        <v/>
      </c>
      <c r="L29" s="471"/>
      <c r="M29" s="465"/>
      <c r="N29" s="465"/>
      <c r="O29" s="464" t="str">
        <f t="shared" si="4"/>
        <v/>
      </c>
      <c r="P29" s="464"/>
      <c r="Q29" s="465"/>
      <c r="R29" s="465"/>
      <c r="S29" s="464" t="str">
        <f t="shared" si="5"/>
        <v/>
      </c>
      <c r="T29" s="464"/>
      <c r="U29" s="465"/>
      <c r="V29" s="465"/>
      <c r="W29" s="464" t="str">
        <f t="shared" si="6"/>
        <v/>
      </c>
      <c r="X29" s="464"/>
      <c r="Y29" s="465"/>
      <c r="Z29" s="465"/>
      <c r="AA29" s="464" t="str">
        <f t="shared" si="7"/>
        <v/>
      </c>
      <c r="AB29" s="464"/>
      <c r="AC29" s="465"/>
      <c r="AD29" s="465"/>
      <c r="AE29" s="464" t="str">
        <f t="shared" si="8"/>
        <v/>
      </c>
      <c r="AF29" s="464"/>
      <c r="AG29" s="465"/>
      <c r="AH29" s="465"/>
      <c r="AI29" s="464" t="str">
        <f t="shared" si="9"/>
        <v/>
      </c>
      <c r="AJ29" s="464"/>
      <c r="AK29" s="465"/>
      <c r="AL29" s="465"/>
      <c r="AM29" s="464" t="str">
        <f t="shared" si="10"/>
        <v/>
      </c>
      <c r="AN29" s="464"/>
      <c r="AO29" s="465"/>
      <c r="AP29" s="465"/>
      <c r="AQ29" s="464" t="str">
        <f t="shared" si="11"/>
        <v/>
      </c>
      <c r="AR29" s="464"/>
      <c r="AS29" s="466"/>
      <c r="AT29" s="465"/>
      <c r="AU29" s="464" t="str">
        <f t="shared" si="12"/>
        <v/>
      </c>
      <c r="AV29" s="467"/>
      <c r="AW29" s="16"/>
      <c r="AX29" s="270"/>
      <c r="AY29" s="271"/>
      <c r="AZ29" s="271"/>
      <c r="BA29" s="271"/>
      <c r="BB29" s="272"/>
      <c r="BC29" s="273"/>
      <c r="BD29" s="271"/>
      <c r="BE29" s="271"/>
      <c r="BF29" s="271"/>
      <c r="BG29" s="272"/>
      <c r="BH29" s="273"/>
      <c r="BI29" s="271"/>
      <c r="BJ29" s="271"/>
      <c r="BK29" s="271"/>
      <c r="BL29" s="274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</row>
    <row r="30" spans="1:90" ht="12" customHeight="1" thickTop="1" thickBot="1" x14ac:dyDescent="0.3">
      <c r="A30" s="472" t="s">
        <v>100</v>
      </c>
      <c r="B30" s="473"/>
      <c r="C30" s="473"/>
      <c r="D30" s="473"/>
      <c r="E30" s="474"/>
      <c r="F30" s="475"/>
      <c r="G30" s="374" t="str">
        <f>IF(E18="","",ROUND(SUM(G20:H29),0))</f>
        <v/>
      </c>
      <c r="H30" s="375"/>
      <c r="I30" s="476"/>
      <c r="J30" s="475"/>
      <c r="K30" s="374" t="str">
        <f>IF(I18="","",ROUND(SUM(K20:L29),0))</f>
        <v/>
      </c>
      <c r="L30" s="376"/>
      <c r="M30" s="476"/>
      <c r="N30" s="477"/>
      <c r="O30" s="374" t="str">
        <f>IF(M18="","",ROUND(SUM(O20:P29),0))</f>
        <v/>
      </c>
      <c r="P30" s="375"/>
      <c r="Q30" s="476"/>
      <c r="R30" s="475"/>
      <c r="S30" s="374" t="str">
        <f>IF(Q18="","",ROUND(SUM(S20:T29),0))</f>
        <v/>
      </c>
      <c r="T30" s="376"/>
      <c r="U30" s="475"/>
      <c r="V30" s="475"/>
      <c r="W30" s="374" t="str">
        <f>IF(U18="","",ROUND(SUM(W20:X29),0))</f>
        <v/>
      </c>
      <c r="X30" s="375"/>
      <c r="Y30" s="476"/>
      <c r="Z30" s="475"/>
      <c r="AA30" s="374" t="str">
        <f>IF(Y18="","",ROUND(SUM(AA20:AB29),0))</f>
        <v/>
      </c>
      <c r="AB30" s="376"/>
      <c r="AC30" s="475"/>
      <c r="AD30" s="475"/>
      <c r="AE30" s="374" t="str">
        <f>IF(AC18="","",ROUND(SUM(AE20:AF29),0))</f>
        <v/>
      </c>
      <c r="AF30" s="375"/>
      <c r="AG30" s="476"/>
      <c r="AH30" s="475"/>
      <c r="AI30" s="374" t="str">
        <f>IF(AG18="","",ROUND(SUM(AI20:AJ29),0))</f>
        <v/>
      </c>
      <c r="AJ30" s="375"/>
      <c r="AK30" s="476"/>
      <c r="AL30" s="477"/>
      <c r="AM30" s="374" t="str">
        <f>IF(AK18="","",ROUND(SUM(AM20:AN29),0))</f>
        <v/>
      </c>
      <c r="AN30" s="375"/>
      <c r="AO30" s="476"/>
      <c r="AP30" s="477"/>
      <c r="AQ30" s="374" t="str">
        <f>IF(AO18="","",ROUND(SUM(AQ20:AR29),0))</f>
        <v/>
      </c>
      <c r="AR30" s="376"/>
      <c r="AS30" s="475"/>
      <c r="AT30" s="477"/>
      <c r="AU30" s="374" t="str">
        <f>IF(AS18="","",ROUND(SUM(AU20:AV29),0))</f>
        <v/>
      </c>
      <c r="AV30" s="377"/>
      <c r="AW30" s="16"/>
      <c r="AX30" s="270"/>
      <c r="AY30" s="271"/>
      <c r="AZ30" s="271"/>
      <c r="BA30" s="271"/>
      <c r="BB30" s="272"/>
      <c r="BC30" s="273"/>
      <c r="BD30" s="271"/>
      <c r="BE30" s="271"/>
      <c r="BF30" s="271"/>
      <c r="BG30" s="272"/>
      <c r="BH30" s="273"/>
      <c r="BI30" s="271"/>
      <c r="BJ30" s="271"/>
      <c r="BK30" s="271"/>
      <c r="BL30" s="274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</row>
    <row r="31" spans="1:90" ht="12.75" customHeight="1" x14ac:dyDescent="0.25">
      <c r="A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6"/>
      <c r="AX31" s="270"/>
      <c r="AY31" s="271"/>
      <c r="AZ31" s="271"/>
      <c r="BA31" s="271"/>
      <c r="BB31" s="272"/>
      <c r="BC31" s="273"/>
      <c r="BD31" s="271"/>
      <c r="BE31" s="271"/>
      <c r="BF31" s="271"/>
      <c r="BG31" s="272"/>
      <c r="BH31" s="273"/>
      <c r="BI31" s="271"/>
      <c r="BJ31" s="271"/>
      <c r="BK31" s="271"/>
      <c r="BL31" s="274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</row>
    <row r="32" spans="1:90" ht="12" customHeight="1" thickBot="1" x14ac:dyDescent="0.3">
      <c r="A32" s="13"/>
      <c r="B32" s="13" t="s">
        <v>80</v>
      </c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6"/>
      <c r="AX32" s="270"/>
      <c r="AY32" s="271"/>
      <c r="AZ32" s="271"/>
      <c r="BA32" s="271"/>
      <c r="BB32" s="272"/>
      <c r="BC32" s="273"/>
      <c r="BD32" s="271"/>
      <c r="BE32" s="271"/>
      <c r="BF32" s="271"/>
      <c r="BG32" s="272"/>
      <c r="BH32" s="273"/>
      <c r="BI32" s="271"/>
      <c r="BJ32" s="271"/>
      <c r="BK32" s="271"/>
      <c r="BL32" s="274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</row>
    <row r="33" spans="1:90" ht="12" customHeight="1" thickBot="1" x14ac:dyDescent="0.3">
      <c r="A33" s="265"/>
      <c r="B33" s="266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13"/>
      <c r="AF33" s="382" t="s">
        <v>149</v>
      </c>
      <c r="AG33" s="383"/>
      <c r="AH33" s="383"/>
      <c r="AI33" s="383"/>
      <c r="AJ33" s="383"/>
      <c r="AK33" s="383"/>
      <c r="AL33" s="383"/>
      <c r="AM33" s="383"/>
      <c r="AN33" s="383"/>
      <c r="AO33" s="383"/>
      <c r="AP33" s="478"/>
      <c r="AQ33" s="479" t="s">
        <v>150</v>
      </c>
      <c r="AR33" s="480"/>
      <c r="AS33" s="480"/>
      <c r="AT33" s="481" t="s">
        <v>151</v>
      </c>
      <c r="AU33" s="480"/>
      <c r="AV33" s="482"/>
      <c r="AW33" s="16"/>
      <c r="AX33" s="276"/>
      <c r="AY33" s="277"/>
      <c r="AZ33" s="277"/>
      <c r="BA33" s="277"/>
      <c r="BB33" s="278"/>
      <c r="BC33" s="279"/>
      <c r="BD33" s="277"/>
      <c r="BE33" s="277"/>
      <c r="BF33" s="277"/>
      <c r="BG33" s="278"/>
      <c r="BH33" s="279"/>
      <c r="BI33" s="277"/>
      <c r="BJ33" s="277"/>
      <c r="BK33" s="277"/>
      <c r="BL33" s="280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</row>
    <row r="34" spans="1:90" ht="12" customHeight="1" x14ac:dyDescent="0.25">
      <c r="A34" s="265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13"/>
      <c r="AF34" s="46" t="s">
        <v>134</v>
      </c>
      <c r="AG34" s="47"/>
      <c r="AH34" s="47"/>
      <c r="AI34" s="47"/>
      <c r="AJ34" s="47"/>
      <c r="AK34" s="47"/>
      <c r="AL34" s="47"/>
      <c r="AM34" s="47"/>
      <c r="AN34" s="47"/>
      <c r="AO34" s="47"/>
      <c r="AP34" s="391"/>
      <c r="AQ34" s="392"/>
      <c r="AR34" s="392"/>
      <c r="AS34" s="392"/>
      <c r="AT34" s="42" t="s">
        <v>135</v>
      </c>
      <c r="AU34" s="42"/>
      <c r="AV34" s="393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</row>
    <row r="35" spans="1:90" ht="12" customHeight="1" x14ac:dyDescent="0.25">
      <c r="A35" s="265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13"/>
      <c r="AF35" s="46" t="s">
        <v>136</v>
      </c>
      <c r="AG35" s="47"/>
      <c r="AH35" s="47"/>
      <c r="AI35" s="47"/>
      <c r="AJ35" s="47"/>
      <c r="AK35" s="47"/>
      <c r="AL35" s="47"/>
      <c r="AM35" s="47"/>
      <c r="AN35" s="47"/>
      <c r="AO35" s="47"/>
      <c r="AP35" s="394" t="str">
        <f>IF((SUM(E30:AV30)+ SUM(E40:L40))&lt;&gt;0,(SUM(E30:AV30)+ SUM(E40:L40)),"")</f>
        <v/>
      </c>
      <c r="AQ35" s="395"/>
      <c r="AR35" s="395"/>
      <c r="AS35" s="395"/>
      <c r="AT35" s="42" t="s">
        <v>116</v>
      </c>
      <c r="AU35" s="42"/>
      <c r="AV35" s="393"/>
      <c r="AW35" s="16"/>
      <c r="AX35" s="483" t="s">
        <v>152</v>
      </c>
      <c r="AY35" s="483"/>
      <c r="AZ35" s="483"/>
      <c r="BA35" s="483"/>
      <c r="BB35" s="483"/>
      <c r="BC35" s="483"/>
      <c r="BD35" s="483"/>
      <c r="BE35" s="483"/>
      <c r="BF35" s="483"/>
      <c r="BG35" s="483"/>
      <c r="BH35" s="483"/>
      <c r="BI35" s="483"/>
      <c r="BJ35" s="483"/>
      <c r="BK35" s="483"/>
      <c r="BL35" s="483"/>
      <c r="BM35" s="483"/>
      <c r="BN35" s="483"/>
      <c r="BO35" s="483"/>
      <c r="BP35" s="483"/>
      <c r="BQ35" s="483"/>
      <c r="BR35" s="483"/>
      <c r="BS35" s="483"/>
      <c r="BT35" s="483"/>
      <c r="BU35" s="483"/>
      <c r="BV35" s="483"/>
      <c r="BW35" s="483"/>
      <c r="BX35" s="483"/>
      <c r="BY35" s="483"/>
      <c r="BZ35" s="484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</row>
    <row r="36" spans="1:90" ht="12" customHeight="1" x14ac:dyDescent="0.25">
      <c r="A36" s="265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13"/>
      <c r="AF36" s="46" t="s">
        <v>137</v>
      </c>
      <c r="AG36" s="47"/>
      <c r="AH36" s="47"/>
      <c r="AI36" s="47"/>
      <c r="AJ36" s="47"/>
      <c r="AK36" s="47"/>
      <c r="AL36" s="47"/>
      <c r="AM36" s="47"/>
      <c r="AN36" s="47"/>
      <c r="AO36" s="47"/>
      <c r="AP36" s="396" t="str">
        <f>IF(((COUNT(E20:AV29)/2) + (COUNT(E31:L39)/2))&lt;&gt;0,((COUNT(E20:AV29)/2) + (COUNT(E31:L39)/2)),"")</f>
        <v/>
      </c>
      <c r="AQ36" s="397"/>
      <c r="AR36" s="397"/>
      <c r="AS36" s="397"/>
      <c r="AT36" s="397"/>
      <c r="AU36" s="397"/>
      <c r="AV36" s="398"/>
      <c r="AW36" s="16"/>
      <c r="AX36" s="483"/>
      <c r="AY36" s="483"/>
      <c r="AZ36" s="483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4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</row>
    <row r="37" spans="1:90" ht="12" customHeight="1" x14ac:dyDescent="0.25">
      <c r="A37" s="265"/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13"/>
      <c r="AF37" s="46" t="s">
        <v>138</v>
      </c>
      <c r="AG37" s="47"/>
      <c r="AH37" s="47"/>
      <c r="AI37" s="47"/>
      <c r="AJ37" s="47"/>
      <c r="AK37" s="47"/>
      <c r="AL37" s="47"/>
      <c r="AM37" s="47"/>
      <c r="AN37" s="47"/>
      <c r="AO37" s="47"/>
      <c r="AP37" s="394" t="str">
        <f>IFERROR(ROUND(AP35/AP36,2),"")</f>
        <v/>
      </c>
      <c r="AQ37" s="395"/>
      <c r="AR37" s="395"/>
      <c r="AS37" s="395"/>
      <c r="AT37" s="42" t="s">
        <v>116</v>
      </c>
      <c r="AU37" s="42"/>
      <c r="AV37" s="393"/>
      <c r="AW37" s="16"/>
      <c r="AX37" s="483" t="s">
        <v>153</v>
      </c>
      <c r="AY37" s="483"/>
      <c r="AZ37" s="483"/>
      <c r="BA37" s="483"/>
      <c r="BB37" s="483"/>
      <c r="BC37" s="483"/>
      <c r="BD37" s="483"/>
      <c r="BE37" s="483"/>
      <c r="BF37" s="483"/>
      <c r="BG37" s="483"/>
      <c r="BH37" s="483"/>
      <c r="BI37" s="483"/>
      <c r="BJ37" s="483"/>
      <c r="BK37" s="483"/>
      <c r="BL37" s="483"/>
      <c r="BM37" s="483"/>
      <c r="BN37" s="483"/>
      <c r="BO37" s="483"/>
      <c r="BP37" s="483"/>
      <c r="BQ37" s="483"/>
      <c r="BR37" s="483"/>
      <c r="BS37" s="483"/>
      <c r="BT37" s="483"/>
      <c r="BU37" s="483"/>
      <c r="BV37" s="483"/>
      <c r="BW37" s="483"/>
      <c r="BX37" s="483"/>
      <c r="BY37" s="483"/>
      <c r="BZ37" s="484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</row>
    <row r="38" spans="1:90" ht="12" customHeight="1" x14ac:dyDescent="0.25">
      <c r="A38" s="265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13"/>
      <c r="AF38" s="399" t="s">
        <v>139</v>
      </c>
      <c r="AG38" s="400"/>
      <c r="AH38" s="400"/>
      <c r="AI38" s="400"/>
      <c r="AJ38" s="400"/>
      <c r="AK38" s="400"/>
      <c r="AL38" s="400"/>
      <c r="AM38" s="400"/>
      <c r="AN38" s="400"/>
      <c r="AO38" s="401"/>
      <c r="AP38" s="168"/>
      <c r="AQ38" s="402"/>
      <c r="AR38" s="402"/>
      <c r="AS38" s="402"/>
      <c r="AT38" s="402"/>
      <c r="AU38" s="402"/>
      <c r="AV38" s="403"/>
      <c r="AW38" s="16"/>
      <c r="AX38" s="483"/>
      <c r="AY38" s="483"/>
      <c r="AZ38" s="483"/>
      <c r="BA38" s="483"/>
      <c r="BB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4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</row>
    <row r="39" spans="1:90" ht="12" customHeight="1" x14ac:dyDescent="0.25">
      <c r="A39" s="265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13"/>
      <c r="AF39" s="46" t="s">
        <v>140</v>
      </c>
      <c r="AG39" s="47"/>
      <c r="AH39" s="47"/>
      <c r="AI39" s="47"/>
      <c r="AJ39" s="47"/>
      <c r="AK39" s="47"/>
      <c r="AL39" s="47"/>
      <c r="AM39" s="47"/>
      <c r="AN39" s="47"/>
      <c r="AO39" s="47"/>
      <c r="AP39" s="404" t="str">
        <f>IF(OR(AP38&lt;&gt;0,AP38&lt;&gt;""),N13*IF(AP38&lt;&gt;"N/A",AP38,1),N13)</f>
        <v/>
      </c>
      <c r="AQ39" s="405"/>
      <c r="AR39" s="405"/>
      <c r="AS39" s="405"/>
      <c r="AT39" s="42" t="s">
        <v>115</v>
      </c>
      <c r="AU39" s="42"/>
      <c r="AV39" s="393"/>
      <c r="AW39" s="16"/>
      <c r="AX39" s="485" t="s">
        <v>154</v>
      </c>
      <c r="AY39" s="485"/>
      <c r="AZ39" s="485"/>
      <c r="BA39" s="485"/>
      <c r="BB39" s="485"/>
      <c r="BC39" s="485"/>
      <c r="BD39" s="485"/>
      <c r="BE39" s="485"/>
      <c r="BF39" s="485"/>
      <c r="BG39" s="485"/>
      <c r="BH39" s="485"/>
      <c r="BI39" s="485"/>
      <c r="BJ39" s="485"/>
      <c r="BK39" s="485"/>
      <c r="BL39" s="485"/>
      <c r="BM39" s="485"/>
      <c r="BN39" s="485"/>
      <c r="BO39" s="485"/>
      <c r="BP39" s="485"/>
      <c r="BQ39" s="485"/>
      <c r="BR39" s="485"/>
      <c r="BS39" s="485"/>
      <c r="BT39" s="485"/>
      <c r="BU39" s="485"/>
      <c r="BV39" s="485"/>
      <c r="BW39" s="485"/>
      <c r="BX39" s="485"/>
      <c r="BY39" s="485"/>
      <c r="BZ39" s="485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</row>
    <row r="40" spans="1:90" ht="12" customHeight="1" thickBot="1" x14ac:dyDescent="0.3">
      <c r="A40" s="265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13"/>
      <c r="AF40" s="118" t="s">
        <v>141</v>
      </c>
      <c r="AG40" s="119"/>
      <c r="AH40" s="119"/>
      <c r="AI40" s="119"/>
      <c r="AJ40" s="119"/>
      <c r="AK40" s="119"/>
      <c r="AL40" s="119"/>
      <c r="AM40" s="119"/>
      <c r="AN40" s="119"/>
      <c r="AO40" s="119"/>
      <c r="AP40" s="406" t="str">
        <f>IFERROR(AP39*AP37,"")</f>
        <v/>
      </c>
      <c r="AQ40" s="407"/>
      <c r="AR40" s="407"/>
      <c r="AS40" s="407"/>
      <c r="AT40" s="65" t="s">
        <v>66</v>
      </c>
      <c r="AU40" s="65"/>
      <c r="AV40" s="408"/>
      <c r="AW40" s="16"/>
      <c r="AX40" s="484" t="s">
        <v>155</v>
      </c>
      <c r="AY40" s="484"/>
      <c r="AZ40" s="484"/>
      <c r="BA40" s="484"/>
      <c r="BB40" s="484"/>
      <c r="BC40" s="484"/>
      <c r="BD40" s="484"/>
      <c r="BE40" s="484"/>
      <c r="BF40" s="484"/>
      <c r="BG40" s="484"/>
      <c r="BH40" s="484"/>
      <c r="BI40" s="484"/>
      <c r="BJ40" s="484"/>
      <c r="BK40" s="484"/>
      <c r="BL40" s="484"/>
      <c r="BM40" s="484"/>
      <c r="BN40" s="484"/>
      <c r="BO40" s="484"/>
      <c r="BP40" s="484"/>
      <c r="BQ40" s="484"/>
      <c r="BR40" s="484"/>
      <c r="BS40" s="484"/>
      <c r="BT40" s="484"/>
      <c r="BU40" s="484"/>
      <c r="BV40" s="484"/>
      <c r="BW40" s="484"/>
      <c r="BX40" s="484"/>
      <c r="BY40" s="484"/>
      <c r="BZ40" s="484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</row>
    <row r="41" spans="1:90" ht="12" customHeight="1" x14ac:dyDescent="0.25">
      <c r="A41" s="265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</row>
    <row r="42" spans="1:90" ht="12" customHeight="1" x14ac:dyDescent="0.25">
      <c r="A42" s="409" t="s">
        <v>102</v>
      </c>
      <c r="B42" s="409"/>
      <c r="C42" s="409"/>
      <c r="D42" s="409"/>
      <c r="E42" s="281"/>
      <c r="F42" s="281"/>
      <c r="G42" s="281"/>
      <c r="H42" s="281"/>
      <c r="I42" s="281"/>
      <c r="J42" s="281"/>
      <c r="K42" s="281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409" t="s">
        <v>103</v>
      </c>
      <c r="AE42" s="409"/>
      <c r="AF42" s="409"/>
      <c r="AG42" s="409"/>
      <c r="AH42" s="409"/>
      <c r="AI42" s="282"/>
      <c r="AJ42" s="282"/>
      <c r="AK42" s="282"/>
      <c r="AL42" s="282"/>
      <c r="AM42" s="282"/>
      <c r="AN42" s="282"/>
      <c r="AO42" s="282"/>
      <c r="AP42" s="282"/>
      <c r="AQ42" s="282"/>
      <c r="AR42" s="282"/>
      <c r="AS42" s="282"/>
      <c r="AT42" s="282"/>
      <c r="AU42" s="282"/>
      <c r="AV42" s="282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DD22A932-5245-4E60-BC98-CBCA9736BF39}">
      <formula1>"VFD SETTING, ECM SETTING, FIXED SPEED"</formula1>
    </dataValidation>
    <dataValidation type="list" allowBlank="1" showInputMessage="1" showErrorMessage="1" sqref="W16:X16" xr:uid="{8535422E-985A-4E9F-B17E-312E0F5319CF}">
      <formula1>"Hz, %"</formula1>
    </dataValidation>
    <dataValidation type="whole" allowBlank="1" showInputMessage="1" showErrorMessage="1" error="This Remarks section is limited to 7." sqref="A33:A41" xr:uid="{130303A6-E625-4A07-A9B4-CF381FA26627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84BC2959-2F8B-40A0-B175-ABC4C980B885}">
      <formula1>66</formula1>
    </dataValidation>
    <dataValidation allowBlank="1" showInputMessage="1" sqref="AL15:AV15" xr:uid="{2F33CB40-52E4-4AC5-B534-BF369E2422B5}"/>
    <dataValidation type="list" allowBlank="1" showInputMessage="1" sqref="AP38:AV38" xr:uid="{F1903CA1-416B-4AAB-875B-2B7F5BB57E21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3317BA49-534E-4261-A583-A7DD6E718A26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C7CB818E-3019-4032-8686-C6C66E22756B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4F2E-8344-4C2E-AB4B-65C4760F538B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486" t="s">
        <v>1</v>
      </c>
      <c r="AX1" s="486"/>
      <c r="AY1" s="486"/>
      <c r="AZ1" s="486"/>
      <c r="BA1" s="486"/>
      <c r="BB1" s="486"/>
      <c r="BC1" s="486"/>
      <c r="BD1" s="486"/>
      <c r="BE1" s="486"/>
      <c r="BF1" s="486"/>
      <c r="BG1" s="486"/>
      <c r="BH1" s="486"/>
      <c r="BI1" s="486"/>
      <c r="BJ1" s="486"/>
      <c r="BK1" s="486"/>
      <c r="BL1" s="486"/>
      <c r="BM1" s="486"/>
      <c r="BN1" s="486"/>
      <c r="BO1" s="486"/>
      <c r="BP1" s="486"/>
      <c r="BQ1" s="486"/>
      <c r="BR1" s="486"/>
      <c r="BS1" s="486"/>
      <c r="BT1" s="486"/>
      <c r="BU1" s="486"/>
      <c r="BV1" s="486"/>
      <c r="BW1" s="486"/>
      <c r="BX1" s="486"/>
      <c r="BY1" s="486"/>
      <c r="BZ1" s="486"/>
      <c r="CA1" s="486"/>
      <c r="CB1" s="486"/>
      <c r="CC1" s="486"/>
      <c r="CD1" s="486"/>
      <c r="CE1" s="486"/>
      <c r="CF1" s="486"/>
    </row>
    <row r="2" spans="1:84" ht="12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  <c r="CB2" s="264"/>
      <c r="CC2" s="264"/>
      <c r="CD2" s="264"/>
      <c r="CE2" s="264"/>
      <c r="CF2" s="264"/>
    </row>
    <row r="3" spans="1:84" ht="12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4"/>
    </row>
    <row r="4" spans="1:84" ht="12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264"/>
      <c r="AX4" s="264"/>
      <c r="AY4" s="264"/>
      <c r="AZ4" s="264"/>
      <c r="BA4" s="264"/>
      <c r="BB4" s="264"/>
      <c r="BC4" s="264"/>
      <c r="BD4" s="264"/>
      <c r="BE4" s="264"/>
      <c r="BF4" s="264"/>
      <c r="BG4" s="264"/>
      <c r="BH4" s="264"/>
      <c r="BI4" s="264"/>
      <c r="BJ4" s="264"/>
      <c r="BK4" s="264"/>
      <c r="BL4" s="264"/>
      <c r="BM4" s="264"/>
      <c r="BN4" s="264"/>
      <c r="BO4" s="264"/>
      <c r="BP4" s="264"/>
      <c r="BQ4" s="264"/>
      <c r="BR4" s="264"/>
      <c r="BS4" s="264"/>
      <c r="BT4" s="264"/>
      <c r="BU4" s="264"/>
      <c r="BV4" s="264"/>
      <c r="BW4" s="264"/>
      <c r="BX4" s="264"/>
      <c r="BY4" s="264"/>
      <c r="BZ4" s="264"/>
      <c r="CA4" s="264"/>
      <c r="CB4" s="264"/>
      <c r="CC4" s="264"/>
      <c r="CD4" s="264"/>
      <c r="CE4" s="264"/>
      <c r="CF4" s="264"/>
    </row>
    <row r="5" spans="1:84" ht="12.6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487" t="s">
        <v>142</v>
      </c>
      <c r="AA5" s="487"/>
      <c r="AB5" s="487"/>
      <c r="AC5" s="487"/>
      <c r="AD5" s="487"/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  <c r="AR5" s="487"/>
      <c r="AS5" s="487"/>
      <c r="AT5" s="487"/>
      <c r="AU5" s="487"/>
      <c r="AV5" s="487"/>
      <c r="AW5" s="264"/>
      <c r="AX5" s="264"/>
      <c r="AY5" s="264"/>
      <c r="AZ5" s="264"/>
      <c r="BA5" s="264"/>
      <c r="BB5" s="264"/>
      <c r="BC5" s="264"/>
      <c r="BD5" s="264"/>
      <c r="BE5" s="264"/>
      <c r="BF5" s="264"/>
      <c r="BG5" s="264"/>
      <c r="BH5" s="264"/>
      <c r="BI5" s="264"/>
      <c r="BJ5" s="264"/>
      <c r="BK5" s="264"/>
      <c r="BL5" s="264"/>
      <c r="BM5" s="264"/>
      <c r="BN5" s="264"/>
      <c r="BO5" s="264"/>
      <c r="BP5" s="264"/>
      <c r="BQ5" s="264"/>
      <c r="BR5" s="264"/>
      <c r="BS5" s="264"/>
      <c r="BT5" s="264"/>
      <c r="BU5" s="264"/>
      <c r="BV5" s="264"/>
      <c r="BW5" s="264"/>
      <c r="BX5" s="264"/>
      <c r="BY5" s="264"/>
      <c r="BZ5" s="264"/>
      <c r="CA5" s="264"/>
      <c r="CB5" s="264"/>
      <c r="CC5" s="264"/>
      <c r="CD5" s="264"/>
      <c r="CE5" s="264"/>
      <c r="CF5" s="264"/>
    </row>
    <row r="6" spans="1:84" ht="12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  <c r="BJ6" s="264"/>
      <c r="BK6" s="264"/>
      <c r="BL6" s="264"/>
      <c r="BM6" s="264"/>
      <c r="BN6" s="264"/>
      <c r="BO6" s="264"/>
      <c r="BP6" s="264"/>
      <c r="BQ6" s="264"/>
      <c r="BR6" s="264"/>
      <c r="BS6" s="264"/>
      <c r="BT6" s="264"/>
      <c r="BU6" s="264"/>
      <c r="BV6" s="264"/>
      <c r="BW6" s="264"/>
      <c r="BX6" s="264"/>
      <c r="BY6" s="264"/>
      <c r="BZ6" s="264"/>
      <c r="CA6" s="264"/>
      <c r="CB6" s="264"/>
      <c r="CC6" s="264"/>
      <c r="CD6" s="264"/>
      <c r="CE6" s="264"/>
      <c r="CF6" s="264"/>
    </row>
    <row r="7" spans="1:84" ht="12" customHeight="1" thickBot="1" x14ac:dyDescent="0.3">
      <c r="A7" s="18" t="s">
        <v>3</v>
      </c>
      <c r="B7" s="18"/>
      <c r="C7" s="18"/>
      <c r="D7" s="18"/>
      <c r="E7" s="18"/>
      <c r="F7" s="412" t="s">
        <v>105</v>
      </c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8" t="s">
        <v>4</v>
      </c>
      <c r="AH7" s="18"/>
      <c r="AI7" s="18"/>
      <c r="AJ7" s="18"/>
      <c r="AK7" s="18"/>
      <c r="AL7" s="20" t="s">
        <v>104</v>
      </c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  <c r="BJ7" s="264"/>
      <c r="BK7" s="264"/>
      <c r="BL7" s="264"/>
      <c r="BM7" s="264"/>
      <c r="BN7" s="264"/>
      <c r="BO7" s="264"/>
      <c r="BP7" s="264"/>
      <c r="BQ7" s="264"/>
      <c r="BR7" s="264"/>
      <c r="BS7" s="264"/>
      <c r="BT7" s="264"/>
      <c r="BU7" s="264"/>
      <c r="BV7" s="264"/>
      <c r="BW7" s="264"/>
      <c r="BX7" s="264"/>
      <c r="BY7" s="264"/>
      <c r="BZ7" s="264"/>
      <c r="CA7" s="264"/>
      <c r="CB7" s="264"/>
      <c r="CC7" s="264"/>
      <c r="CD7" s="264"/>
      <c r="CE7" s="264"/>
      <c r="CF7" s="264"/>
    </row>
    <row r="8" spans="1:84" ht="12" customHeight="1" thickBo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264"/>
      <c r="AX8" s="284"/>
      <c r="AY8" s="285" t="s">
        <v>71</v>
      </c>
      <c r="AZ8" s="286"/>
      <c r="BA8" s="286"/>
      <c r="BB8" s="286"/>
      <c r="BC8" s="286"/>
      <c r="BD8" s="286"/>
      <c r="BE8" s="286"/>
      <c r="BF8" s="287"/>
      <c r="BG8" s="288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4"/>
      <c r="BY8" s="264"/>
      <c r="BZ8" s="264"/>
      <c r="CA8" s="264"/>
      <c r="CB8" s="264"/>
      <c r="CC8" s="264"/>
      <c r="CD8" s="264"/>
      <c r="CE8" s="264"/>
      <c r="CF8" s="264"/>
    </row>
    <row r="9" spans="1:84" ht="12" customHeight="1" thickTop="1" x14ac:dyDescent="0.25">
      <c r="A9" s="18" t="s">
        <v>5</v>
      </c>
      <c r="B9" s="18"/>
      <c r="C9" s="18"/>
      <c r="D9" s="18"/>
      <c r="E9" s="18"/>
      <c r="F9" s="20" t="s">
        <v>106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8" t="s">
        <v>6</v>
      </c>
      <c r="AH9" s="18"/>
      <c r="AI9" s="18"/>
      <c r="AJ9" s="18"/>
      <c r="AK9" s="18"/>
      <c r="AL9" s="20" t="s">
        <v>107</v>
      </c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64"/>
      <c r="AX9" s="289"/>
      <c r="AY9" s="290" t="s">
        <v>72</v>
      </c>
      <c r="AZ9" s="290"/>
      <c r="BA9" s="290"/>
      <c r="BB9" s="290"/>
      <c r="BC9" s="290"/>
      <c r="BD9" s="290"/>
      <c r="BE9" s="291"/>
      <c r="BF9" s="292"/>
      <c r="BG9" s="293"/>
      <c r="BH9" s="264"/>
      <c r="BI9" s="264"/>
      <c r="BJ9" s="264"/>
      <c r="BK9" s="264"/>
      <c r="BL9" s="264"/>
      <c r="BM9" s="264"/>
      <c r="BN9" s="264"/>
      <c r="BO9" s="264"/>
      <c r="BP9" s="264"/>
      <c r="BQ9" s="264"/>
      <c r="BR9" s="264"/>
      <c r="BS9" s="264"/>
      <c r="BT9" s="264"/>
      <c r="BU9" s="264"/>
      <c r="BV9" s="264"/>
      <c r="BW9" s="264"/>
      <c r="BX9" s="264"/>
      <c r="BY9" s="264"/>
      <c r="BZ9" s="264"/>
      <c r="CA9" s="264"/>
      <c r="CB9" s="264"/>
      <c r="CC9" s="264"/>
      <c r="CD9" s="264"/>
      <c r="CE9" s="264"/>
      <c r="CF9" s="264"/>
    </row>
    <row r="10" spans="1:84" ht="12" customHeight="1" thickBo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264"/>
      <c r="AX10" s="289"/>
      <c r="AY10" s="294" t="s">
        <v>74</v>
      </c>
      <c r="AZ10" s="294"/>
      <c r="BA10" s="294"/>
      <c r="BB10" s="294"/>
      <c r="BC10" s="294"/>
      <c r="BD10" s="294"/>
      <c r="BE10" s="295"/>
      <c r="BF10" s="296"/>
      <c r="BG10" s="297"/>
      <c r="BH10" s="264"/>
      <c r="BI10" s="264"/>
      <c r="BJ10" s="264"/>
      <c r="BK10" s="264"/>
      <c r="BL10" s="264"/>
      <c r="BM10" s="264"/>
      <c r="BN10" s="264"/>
      <c r="BO10" s="264"/>
      <c r="BP10" s="264"/>
      <c r="BQ10" s="264"/>
      <c r="BR10" s="264"/>
      <c r="BS10" s="264"/>
      <c r="BT10" s="264"/>
      <c r="BU10" s="264"/>
      <c r="BV10" s="264"/>
      <c r="BW10" s="264"/>
      <c r="BX10" s="264"/>
      <c r="BY10" s="264"/>
      <c r="BZ10" s="264"/>
      <c r="CA10" s="264"/>
      <c r="CB10" s="264"/>
      <c r="CC10" s="264"/>
      <c r="CD10" s="264"/>
      <c r="CE10" s="264"/>
      <c r="CF10" s="264"/>
    </row>
    <row r="11" spans="1:84" ht="12" customHeight="1" thickBot="1" x14ac:dyDescent="0.3">
      <c r="A11" s="21" t="s">
        <v>108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  <c r="AW11" s="264"/>
      <c r="AX11" s="298"/>
      <c r="AY11" s="299"/>
      <c r="AZ11" s="299"/>
      <c r="BA11" s="299"/>
      <c r="BB11" s="299"/>
      <c r="BC11" s="299"/>
      <c r="BD11" s="299"/>
      <c r="BE11" s="299"/>
      <c r="BF11" s="299"/>
      <c r="BG11" s="300"/>
      <c r="BH11" s="264"/>
      <c r="BI11" s="264"/>
      <c r="BJ11" s="264"/>
      <c r="BK11" s="264"/>
      <c r="BL11" s="264"/>
      <c r="BM11" s="264"/>
      <c r="BN11" s="264"/>
      <c r="BO11" s="264"/>
      <c r="BP11" s="264"/>
      <c r="BQ11" s="264"/>
      <c r="BR11" s="264"/>
      <c r="BS11" s="264"/>
      <c r="BT11" s="264"/>
      <c r="BU11" s="264"/>
      <c r="BV11" s="264"/>
      <c r="BW11" s="264"/>
      <c r="BX11" s="264"/>
      <c r="BY11" s="264"/>
      <c r="BZ11" s="264"/>
      <c r="CA11" s="264"/>
      <c r="CB11" s="264"/>
      <c r="CC11" s="264"/>
      <c r="CD11" s="264"/>
      <c r="CE11" s="264"/>
      <c r="CF11" s="264"/>
    </row>
    <row r="12" spans="1:84" ht="12.6" customHeight="1" thickTop="1" thickBot="1" x14ac:dyDescent="0.3">
      <c r="A12" s="301" t="s">
        <v>109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 t="s">
        <v>110</v>
      </c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 t="s">
        <v>111</v>
      </c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7"/>
      <c r="AW12" s="264"/>
      <c r="AX12" s="302" t="s">
        <v>84</v>
      </c>
      <c r="AY12" s="303"/>
      <c r="AZ12" s="303"/>
      <c r="BA12" s="303"/>
      <c r="BB12" s="303"/>
      <c r="BC12" s="303"/>
      <c r="BD12" s="303"/>
      <c r="BE12" s="303"/>
      <c r="BF12" s="303"/>
      <c r="BG12" s="304"/>
      <c r="BH12" s="264"/>
      <c r="BI12" s="264"/>
      <c r="BJ12" s="264"/>
      <c r="BK12" s="264"/>
      <c r="BL12" s="264"/>
      <c r="BM12" s="264"/>
      <c r="BN12" s="264"/>
      <c r="BO12" s="264"/>
      <c r="BP12" s="264"/>
      <c r="BQ12" s="264"/>
      <c r="BR12" s="264"/>
      <c r="BS12" s="264"/>
      <c r="BT12" s="264"/>
      <c r="BU12" s="264"/>
      <c r="BV12" s="264"/>
      <c r="BW12" s="264"/>
      <c r="BX12" s="264"/>
      <c r="BY12" s="264"/>
      <c r="BZ12" s="264"/>
      <c r="CA12" s="264"/>
      <c r="CB12" s="264"/>
      <c r="CC12" s="264"/>
      <c r="CD12" s="264"/>
      <c r="CE12" s="264"/>
      <c r="CF12" s="264"/>
    </row>
    <row r="13" spans="1:84" ht="12" customHeight="1" thickTop="1" thickBot="1" x14ac:dyDescent="0.3">
      <c r="A13" s="488" t="s">
        <v>112</v>
      </c>
      <c r="B13" s="489"/>
      <c r="C13" s="306"/>
      <c r="D13" s="306"/>
      <c r="E13" s="490" t="s">
        <v>156</v>
      </c>
      <c r="F13" s="490"/>
      <c r="G13" s="490"/>
      <c r="H13" s="491"/>
      <c r="I13" s="308" t="s">
        <v>115</v>
      </c>
      <c r="J13" s="65"/>
      <c r="K13" s="65"/>
      <c r="L13" s="178">
        <f>IFERROR(C13*C13*3.14/144/4,"")</f>
        <v>0</v>
      </c>
      <c r="M13" s="178"/>
      <c r="N13" s="178"/>
      <c r="O13" s="178"/>
      <c r="P13" s="179"/>
      <c r="Q13" s="308" t="s">
        <v>116</v>
      </c>
      <c r="R13" s="65"/>
      <c r="S13" s="65"/>
      <c r="T13" s="121" t="str">
        <f>IFERROR(AB13/L13,"")</f>
        <v/>
      </c>
      <c r="U13" s="121"/>
      <c r="V13" s="121"/>
      <c r="W13" s="121"/>
      <c r="X13" s="309"/>
      <c r="Y13" s="308" t="s">
        <v>66</v>
      </c>
      <c r="Z13" s="65"/>
      <c r="AA13" s="65"/>
      <c r="AB13" s="310"/>
      <c r="AC13" s="310"/>
      <c r="AD13" s="310"/>
      <c r="AE13" s="310"/>
      <c r="AF13" s="311"/>
      <c r="AG13" s="308" t="s">
        <v>116</v>
      </c>
      <c r="AH13" s="65"/>
      <c r="AI13" s="65"/>
      <c r="AJ13" s="121" t="str">
        <f>AP37</f>
        <v/>
      </c>
      <c r="AK13" s="121"/>
      <c r="AL13" s="121"/>
      <c r="AM13" s="121"/>
      <c r="AN13" s="309"/>
      <c r="AO13" s="308" t="s">
        <v>66</v>
      </c>
      <c r="AP13" s="65"/>
      <c r="AQ13" s="65"/>
      <c r="AR13" s="121" t="str">
        <f>AP40</f>
        <v/>
      </c>
      <c r="AS13" s="121"/>
      <c r="AT13" s="121"/>
      <c r="AU13" s="121"/>
      <c r="AV13" s="122"/>
      <c r="AW13" s="264"/>
      <c r="AX13" s="31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13"/>
      <c r="AZ13" s="313"/>
      <c r="BA13" s="313"/>
      <c r="BB13" s="313"/>
      <c r="BC13" s="313"/>
      <c r="BD13" s="313"/>
      <c r="BE13" s="313"/>
      <c r="BF13" s="313"/>
      <c r="BG13" s="314"/>
      <c r="BH13" s="264"/>
      <c r="BI13" s="264"/>
      <c r="BJ13" s="264"/>
      <c r="BK13" s="264"/>
      <c r="BL13" s="264"/>
      <c r="BM13" s="264"/>
      <c r="BN13" s="264"/>
      <c r="BO13" s="264"/>
      <c r="BP13" s="264"/>
      <c r="BQ13" s="264"/>
      <c r="BR13" s="264"/>
      <c r="BS13" s="264"/>
      <c r="BT13" s="264"/>
      <c r="BU13" s="264"/>
      <c r="BV13" s="264"/>
      <c r="BW13" s="264"/>
      <c r="BX13" s="264"/>
      <c r="BY13" s="264"/>
      <c r="BZ13" s="264"/>
      <c r="CA13" s="264"/>
      <c r="CB13" s="264"/>
      <c r="CC13" s="264"/>
      <c r="CD13" s="264"/>
      <c r="CE13" s="264"/>
      <c r="CF13" s="264"/>
    </row>
    <row r="14" spans="1:84" ht="12" customHeight="1" thickBo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  <c r="BJ14" s="264"/>
      <c r="BK14" s="264"/>
      <c r="BL14" s="264"/>
      <c r="BM14" s="264"/>
      <c r="BN14" s="264"/>
      <c r="BO14" s="264"/>
      <c r="BP14" s="264"/>
      <c r="BQ14" s="264"/>
      <c r="BR14" s="264"/>
      <c r="BS14" s="264"/>
      <c r="BT14" s="264"/>
      <c r="BU14" s="264"/>
      <c r="BV14" s="264"/>
      <c r="BW14" s="264"/>
      <c r="BX14" s="264"/>
      <c r="BY14" s="264"/>
      <c r="BZ14" s="264"/>
      <c r="CA14" s="264"/>
      <c r="CB14" s="264"/>
      <c r="CC14" s="264"/>
      <c r="CD14" s="264"/>
      <c r="CE14" s="264"/>
      <c r="CF14" s="264"/>
    </row>
    <row r="15" spans="1:84" s="316" customFormat="1" ht="12" customHeight="1" thickBot="1" x14ac:dyDescent="0.3">
      <c r="A15" s="492" t="s">
        <v>121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4"/>
      <c r="S15" s="13"/>
      <c r="T15" s="135" t="s">
        <v>117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3"/>
      <c r="AG15" s="21" t="s">
        <v>118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3"/>
      <c r="AW15" s="16"/>
      <c r="AX15" s="107" t="s">
        <v>101</v>
      </c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9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</row>
    <row r="16" spans="1:84" ht="12.6" customHeight="1" thickTop="1" thickBot="1" x14ac:dyDescent="0.3">
      <c r="A16" s="333" t="s">
        <v>131</v>
      </c>
      <c r="B16" s="334"/>
      <c r="C16" s="334"/>
      <c r="D16" s="334"/>
      <c r="E16" s="334"/>
      <c r="F16" s="334"/>
      <c r="G16" s="336" t="s">
        <v>157</v>
      </c>
      <c r="H16" s="336"/>
      <c r="I16" s="336"/>
      <c r="J16" s="336"/>
      <c r="K16" s="336"/>
      <c r="L16" s="495"/>
      <c r="M16" s="337" t="s">
        <v>158</v>
      </c>
      <c r="N16" s="336"/>
      <c r="O16" s="336"/>
      <c r="P16" s="336"/>
      <c r="Q16" s="336"/>
      <c r="R16" s="338"/>
      <c r="S16" s="13"/>
      <c r="T16" s="317"/>
      <c r="U16" s="318"/>
      <c r="V16" s="318"/>
      <c r="W16" s="318"/>
      <c r="X16" s="318"/>
      <c r="Y16" s="318"/>
      <c r="Z16" s="318"/>
      <c r="AA16" s="318"/>
      <c r="AB16" s="319"/>
      <c r="AC16" s="320"/>
      <c r="AD16" s="321"/>
      <c r="AE16" s="322"/>
      <c r="AF16" s="13"/>
      <c r="AG16" s="323" t="s">
        <v>119</v>
      </c>
      <c r="AH16" s="324"/>
      <c r="AI16" s="324"/>
      <c r="AJ16" s="324"/>
      <c r="AK16" s="324"/>
      <c r="AL16" s="325" t="s">
        <v>146</v>
      </c>
      <c r="AM16" s="325"/>
      <c r="AN16" s="325"/>
      <c r="AO16" s="325"/>
      <c r="AP16" s="325"/>
      <c r="AQ16" s="325"/>
      <c r="AR16" s="325"/>
      <c r="AS16" s="325"/>
      <c r="AT16" s="325"/>
      <c r="AU16" s="325"/>
      <c r="AV16" s="326"/>
      <c r="AW16" s="264"/>
      <c r="AX16" s="231"/>
      <c r="AY16" s="267"/>
      <c r="AZ16" s="267"/>
      <c r="BA16" s="267"/>
      <c r="BB16" s="232"/>
      <c r="BC16" s="268"/>
      <c r="BD16" s="267"/>
      <c r="BE16" s="267"/>
      <c r="BF16" s="267"/>
      <c r="BG16" s="232"/>
      <c r="BH16" s="268"/>
      <c r="BI16" s="267"/>
      <c r="BJ16" s="267"/>
      <c r="BK16" s="267"/>
      <c r="BL16" s="269"/>
      <c r="BM16" s="264"/>
      <c r="BN16" s="264"/>
      <c r="BO16" s="264"/>
      <c r="BP16" s="264"/>
      <c r="BQ16" s="264"/>
      <c r="BR16" s="264"/>
      <c r="BS16" s="264"/>
      <c r="BT16" s="264"/>
      <c r="BU16" s="264"/>
      <c r="BV16" s="264"/>
      <c r="BW16" s="264"/>
      <c r="BX16" s="264"/>
      <c r="BY16" s="264"/>
      <c r="BZ16" s="264"/>
      <c r="CA16" s="264"/>
      <c r="CB16" s="264"/>
      <c r="CC16" s="264"/>
      <c r="CD16" s="264"/>
      <c r="CE16" s="264"/>
      <c r="CF16" s="264"/>
    </row>
    <row r="17" spans="1:84" ht="12" customHeight="1" thickBot="1" x14ac:dyDescent="0.3">
      <c r="A17" s="343" t="s">
        <v>81</v>
      </c>
      <c r="B17" s="71"/>
      <c r="C17" s="71"/>
      <c r="D17" s="71" t="s">
        <v>124</v>
      </c>
      <c r="E17" s="71"/>
      <c r="F17" s="71"/>
      <c r="G17" s="496" t="s">
        <v>147</v>
      </c>
      <c r="H17" s="496"/>
      <c r="I17" s="496"/>
      <c r="J17" s="497" t="s">
        <v>148</v>
      </c>
      <c r="K17" s="496"/>
      <c r="L17" s="496"/>
      <c r="M17" s="497" t="s">
        <v>147</v>
      </c>
      <c r="N17" s="496"/>
      <c r="O17" s="496"/>
      <c r="P17" s="497" t="s">
        <v>148</v>
      </c>
      <c r="Q17" s="496"/>
      <c r="R17" s="49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264"/>
      <c r="AX17" s="270"/>
      <c r="AY17" s="271"/>
      <c r="AZ17" s="271"/>
      <c r="BA17" s="271"/>
      <c r="BB17" s="272"/>
      <c r="BC17" s="273"/>
      <c r="BD17" s="271"/>
      <c r="BE17" s="271"/>
      <c r="BF17" s="271"/>
      <c r="BG17" s="272"/>
      <c r="BH17" s="273"/>
      <c r="BI17" s="271"/>
      <c r="BJ17" s="271"/>
      <c r="BK17" s="271"/>
      <c r="BL17" s="274"/>
      <c r="BM17" s="264"/>
      <c r="BN17" s="264"/>
      <c r="BO17" s="264"/>
      <c r="BP17" s="264"/>
      <c r="BQ17" s="264"/>
      <c r="BR17" s="264"/>
      <c r="BS17" s="264"/>
      <c r="BT17" s="264"/>
      <c r="BU17" s="264"/>
      <c r="BV17" s="264"/>
      <c r="BW17" s="264"/>
      <c r="BX17" s="264"/>
      <c r="BY17" s="264"/>
      <c r="BZ17" s="264"/>
      <c r="CA17" s="264"/>
      <c r="CB17" s="264"/>
      <c r="CC17" s="264"/>
      <c r="CD17" s="264"/>
      <c r="CE17" s="264"/>
      <c r="CF17" s="264"/>
    </row>
    <row r="18" spans="1:84" ht="12.6" customHeight="1" thickTop="1" x14ac:dyDescent="0.25">
      <c r="A18" s="499">
        <v>1</v>
      </c>
      <c r="B18" s="500"/>
      <c r="C18" s="500"/>
      <c r="D18" s="501">
        <f>IF($C$13&lt;=5,$C$13/2,IF(AND($C$13&gt;=6,$C$13&lt;=9),($C$13/6)/2,IF(AND($C$13&gt;=10,$C$13&lt;=12),($C$13/8)/2,IF($C$13&gt;12,($C$13/10)/2,""))))</f>
        <v>0</v>
      </c>
      <c r="E18" s="501"/>
      <c r="F18" s="501"/>
      <c r="G18" s="466"/>
      <c r="H18" s="465"/>
      <c r="I18" s="465"/>
      <c r="J18" s="502" t="str">
        <f>IF(G18="","",IF(C13&lt;=5,(SQRT(G18)*4005)*0.9,SQRT(G18)*4005))</f>
        <v/>
      </c>
      <c r="K18" s="464"/>
      <c r="L18" s="464"/>
      <c r="M18" s="466"/>
      <c r="N18" s="465"/>
      <c r="O18" s="465"/>
      <c r="P18" s="502" t="str">
        <f>IF(M18="","",IF(C13&lt;=5,(SQRT(M18)*4005)*0.9,SQRT(M18)*4005))</f>
        <v/>
      </c>
      <c r="Q18" s="464"/>
      <c r="R18" s="467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264"/>
      <c r="AX18" s="270"/>
      <c r="AY18" s="271"/>
      <c r="AZ18" s="271"/>
      <c r="BA18" s="271"/>
      <c r="BB18" s="272"/>
      <c r="BC18" s="273"/>
      <c r="BD18" s="271"/>
      <c r="BE18" s="271"/>
      <c r="BF18" s="271"/>
      <c r="BG18" s="272"/>
      <c r="BH18" s="273"/>
      <c r="BI18" s="271"/>
      <c r="BJ18" s="271"/>
      <c r="BK18" s="271"/>
      <c r="BL18" s="274"/>
      <c r="BM18" s="264"/>
      <c r="BN18" s="264"/>
      <c r="BO18" s="264"/>
      <c r="BP18" s="264"/>
      <c r="BQ18" s="264"/>
      <c r="BR18" s="264"/>
      <c r="BS18" s="264"/>
      <c r="BT18" s="264"/>
      <c r="BU18" s="264"/>
      <c r="BV18" s="264"/>
      <c r="BW18" s="264"/>
      <c r="BX18" s="264"/>
      <c r="BY18" s="264"/>
      <c r="BZ18" s="264"/>
      <c r="CA18" s="264"/>
      <c r="CB18" s="264"/>
      <c r="CC18" s="264"/>
      <c r="CD18" s="264"/>
      <c r="CE18" s="264"/>
      <c r="CF18" s="264"/>
    </row>
    <row r="19" spans="1:84" ht="12" customHeight="1" x14ac:dyDescent="0.25">
      <c r="A19" s="333">
        <v>2</v>
      </c>
      <c r="B19" s="334"/>
      <c r="C19" s="334"/>
      <c r="D19" s="503">
        <f t="shared" ref="D19:D27" si="0">IF($C$13&lt;=5,$C$13/2,IF(AND($C$13&gt;=6,$C$13&lt;=9),($C$13/6)+D18,IF(AND($C$13&gt;=10,$C$13&lt;=12),($C$13/8)+D18,IF($C$13&gt;12,($C$13/10)+D18,""))))</f>
        <v>0</v>
      </c>
      <c r="E19" s="503"/>
      <c r="F19" s="503"/>
      <c r="G19" s="466"/>
      <c r="H19" s="465"/>
      <c r="I19" s="465"/>
      <c r="J19" s="502" t="str">
        <f t="shared" ref="J19:J27" si="1">IF(G19="","",SQRT(G19)*4005)</f>
        <v/>
      </c>
      <c r="K19" s="464"/>
      <c r="L19" s="464"/>
      <c r="M19" s="466"/>
      <c r="N19" s="465"/>
      <c r="O19" s="465"/>
      <c r="P19" s="502" t="str">
        <f t="shared" ref="P19:P27" si="2">IF(M19="","",SQRT(M19)*4005)</f>
        <v/>
      </c>
      <c r="Q19" s="464"/>
      <c r="R19" s="467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264"/>
      <c r="AX19" s="270"/>
      <c r="AY19" s="271"/>
      <c r="AZ19" s="271"/>
      <c r="BA19" s="271"/>
      <c r="BB19" s="272"/>
      <c r="BC19" s="273"/>
      <c r="BD19" s="271"/>
      <c r="BE19" s="271"/>
      <c r="BF19" s="271"/>
      <c r="BG19" s="272"/>
      <c r="BH19" s="273"/>
      <c r="BI19" s="271"/>
      <c r="BJ19" s="271"/>
      <c r="BK19" s="271"/>
      <c r="BL19" s="274"/>
      <c r="BM19" s="264"/>
      <c r="BN19" s="264"/>
      <c r="BO19" s="264"/>
      <c r="BP19" s="264"/>
      <c r="BQ19" s="264"/>
      <c r="BR19" s="264"/>
      <c r="BS19" s="264"/>
      <c r="BT19" s="264"/>
      <c r="BU19" s="264"/>
      <c r="BV19" s="264"/>
      <c r="BW19" s="264"/>
      <c r="BX19" s="264"/>
      <c r="BY19" s="264"/>
      <c r="BZ19" s="264"/>
      <c r="CA19" s="264"/>
      <c r="CB19" s="264"/>
      <c r="CC19" s="264"/>
      <c r="CD19" s="264"/>
      <c r="CE19" s="264"/>
      <c r="CF19" s="264"/>
    </row>
    <row r="20" spans="1:84" ht="12" customHeight="1" x14ac:dyDescent="0.25">
      <c r="A20" s="333">
        <v>3</v>
      </c>
      <c r="B20" s="334"/>
      <c r="C20" s="334"/>
      <c r="D20" s="503">
        <f t="shared" si="0"/>
        <v>0</v>
      </c>
      <c r="E20" s="503"/>
      <c r="F20" s="503"/>
      <c r="G20" s="466"/>
      <c r="H20" s="465"/>
      <c r="I20" s="465"/>
      <c r="J20" s="502" t="str">
        <f t="shared" si="1"/>
        <v/>
      </c>
      <c r="K20" s="464"/>
      <c r="L20" s="464"/>
      <c r="M20" s="466"/>
      <c r="N20" s="465"/>
      <c r="O20" s="465"/>
      <c r="P20" s="502" t="str">
        <f t="shared" si="2"/>
        <v/>
      </c>
      <c r="Q20" s="464"/>
      <c r="R20" s="467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264"/>
      <c r="AX20" s="270"/>
      <c r="AY20" s="271"/>
      <c r="AZ20" s="271"/>
      <c r="BA20" s="271"/>
      <c r="BB20" s="272"/>
      <c r="BC20" s="273"/>
      <c r="BD20" s="271"/>
      <c r="BE20" s="271"/>
      <c r="BF20" s="271"/>
      <c r="BG20" s="272"/>
      <c r="BH20" s="273"/>
      <c r="BI20" s="271"/>
      <c r="BJ20" s="271"/>
      <c r="BK20" s="271"/>
      <c r="BL20" s="27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4"/>
      <c r="BY20" s="264"/>
      <c r="BZ20" s="264"/>
      <c r="CA20" s="264"/>
      <c r="CB20" s="264"/>
      <c r="CC20" s="264"/>
      <c r="CD20" s="264"/>
      <c r="CE20" s="264"/>
      <c r="CF20" s="264"/>
    </row>
    <row r="21" spans="1:84" ht="12" customHeight="1" thickBot="1" x14ac:dyDescent="0.3">
      <c r="A21" s="333">
        <v>4</v>
      </c>
      <c r="B21" s="334"/>
      <c r="C21" s="334"/>
      <c r="D21" s="503">
        <f t="shared" si="0"/>
        <v>0</v>
      </c>
      <c r="E21" s="503"/>
      <c r="F21" s="503"/>
      <c r="G21" s="466"/>
      <c r="H21" s="465"/>
      <c r="I21" s="465"/>
      <c r="J21" s="502" t="str">
        <f t="shared" si="1"/>
        <v/>
      </c>
      <c r="K21" s="464"/>
      <c r="L21" s="464"/>
      <c r="M21" s="466"/>
      <c r="N21" s="465"/>
      <c r="O21" s="465"/>
      <c r="P21" s="502" t="str">
        <f t="shared" si="2"/>
        <v/>
      </c>
      <c r="Q21" s="464"/>
      <c r="R21" s="467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264"/>
      <c r="AX21" s="276"/>
      <c r="AY21" s="277"/>
      <c r="AZ21" s="277"/>
      <c r="BA21" s="277"/>
      <c r="BB21" s="278"/>
      <c r="BC21" s="279"/>
      <c r="BD21" s="277"/>
      <c r="BE21" s="277"/>
      <c r="BF21" s="277"/>
      <c r="BG21" s="278"/>
      <c r="BH21" s="279"/>
      <c r="BI21" s="277"/>
      <c r="BJ21" s="277"/>
      <c r="BK21" s="277"/>
      <c r="BL21" s="280"/>
      <c r="BM21" s="264"/>
      <c r="BN21" s="264"/>
      <c r="BO21" s="264"/>
      <c r="BP21" s="264"/>
      <c r="BQ21" s="264"/>
      <c r="BR21" s="264"/>
      <c r="BS21" s="264"/>
      <c r="BT21" s="264"/>
      <c r="BU21" s="264"/>
      <c r="BV21" s="264"/>
      <c r="BW21" s="264"/>
      <c r="BX21" s="264"/>
      <c r="BY21" s="264"/>
      <c r="BZ21" s="264"/>
      <c r="CA21" s="264"/>
      <c r="CB21" s="264"/>
      <c r="CC21" s="264"/>
      <c r="CD21" s="264"/>
      <c r="CE21" s="264"/>
      <c r="CF21" s="264"/>
    </row>
    <row r="22" spans="1:84" ht="12" customHeight="1" x14ac:dyDescent="0.25">
      <c r="A22" s="333">
        <v>5</v>
      </c>
      <c r="B22" s="334"/>
      <c r="C22" s="334"/>
      <c r="D22" s="503">
        <f t="shared" si="0"/>
        <v>0</v>
      </c>
      <c r="E22" s="503"/>
      <c r="F22" s="503"/>
      <c r="G22" s="466"/>
      <c r="H22" s="465"/>
      <c r="I22" s="465"/>
      <c r="J22" s="502" t="str">
        <f t="shared" si="1"/>
        <v/>
      </c>
      <c r="K22" s="464"/>
      <c r="L22" s="464"/>
      <c r="M22" s="466"/>
      <c r="N22" s="465"/>
      <c r="O22" s="465"/>
      <c r="P22" s="502" t="str">
        <f t="shared" si="2"/>
        <v/>
      </c>
      <c r="Q22" s="464"/>
      <c r="R22" s="467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264"/>
      <c r="AX22" s="264"/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  <c r="BJ22" s="264"/>
      <c r="BK22" s="264"/>
      <c r="BL22" s="264"/>
      <c r="BM22" s="264"/>
      <c r="BN22" s="264"/>
      <c r="BO22" s="264"/>
      <c r="BP22" s="264"/>
      <c r="BQ22" s="264"/>
      <c r="BR22" s="264"/>
      <c r="BS22" s="264"/>
      <c r="BT22" s="264"/>
      <c r="BU22" s="264"/>
      <c r="BV22" s="264"/>
      <c r="BW22" s="264"/>
      <c r="BX22" s="264"/>
      <c r="BY22" s="264"/>
      <c r="BZ22" s="264"/>
      <c r="CA22" s="264"/>
      <c r="CB22" s="264"/>
      <c r="CC22" s="264"/>
      <c r="CD22" s="264"/>
      <c r="CE22" s="264"/>
      <c r="CF22" s="264"/>
    </row>
    <row r="23" spans="1:84" ht="12" customHeight="1" x14ac:dyDescent="0.25">
      <c r="A23" s="333">
        <v>6</v>
      </c>
      <c r="B23" s="334"/>
      <c r="C23" s="334"/>
      <c r="D23" s="503">
        <f t="shared" si="0"/>
        <v>0</v>
      </c>
      <c r="E23" s="503"/>
      <c r="F23" s="503"/>
      <c r="G23" s="504"/>
      <c r="H23" s="56"/>
      <c r="I23" s="56"/>
      <c r="J23" s="502" t="str">
        <f t="shared" si="1"/>
        <v/>
      </c>
      <c r="K23" s="464"/>
      <c r="L23" s="464"/>
      <c r="M23" s="466"/>
      <c r="N23" s="465"/>
      <c r="O23" s="465"/>
      <c r="P23" s="502" t="str">
        <f t="shared" si="2"/>
        <v/>
      </c>
      <c r="Q23" s="464"/>
      <c r="R23" s="467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264"/>
      <c r="AX23" s="264"/>
      <c r="AY23" s="264"/>
      <c r="AZ23" s="264"/>
      <c r="BA23" s="264"/>
      <c r="BB23" s="264"/>
      <c r="BC23" s="264"/>
      <c r="BD23" s="264"/>
      <c r="BE23" s="264"/>
      <c r="BF23" s="264"/>
      <c r="BG23" s="264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64"/>
      <c r="BU23" s="264"/>
      <c r="BV23" s="264"/>
      <c r="BW23" s="264"/>
      <c r="BX23" s="264"/>
      <c r="BY23" s="264"/>
      <c r="BZ23" s="264"/>
      <c r="CA23" s="264"/>
      <c r="CB23" s="264"/>
      <c r="CC23" s="264"/>
      <c r="CD23" s="264"/>
      <c r="CE23" s="264"/>
      <c r="CF23" s="264"/>
    </row>
    <row r="24" spans="1:84" ht="12" customHeight="1" x14ac:dyDescent="0.25">
      <c r="A24" s="333">
        <v>7</v>
      </c>
      <c r="B24" s="334"/>
      <c r="C24" s="334"/>
      <c r="D24" s="505">
        <f t="shared" si="0"/>
        <v>0</v>
      </c>
      <c r="E24" s="505"/>
      <c r="F24" s="505"/>
      <c r="G24" s="504"/>
      <c r="H24" s="56"/>
      <c r="I24" s="56"/>
      <c r="J24" s="502" t="str">
        <f t="shared" si="1"/>
        <v/>
      </c>
      <c r="K24" s="464"/>
      <c r="L24" s="464"/>
      <c r="M24" s="466"/>
      <c r="N24" s="465"/>
      <c r="O24" s="465"/>
      <c r="P24" s="502" t="str">
        <f t="shared" si="2"/>
        <v/>
      </c>
      <c r="Q24" s="464"/>
      <c r="R24" s="467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264"/>
      <c r="AX24" s="264"/>
      <c r="AY24" s="264"/>
      <c r="AZ24" s="264"/>
      <c r="BA24" s="264"/>
      <c r="BB24" s="264"/>
      <c r="BC24" s="264"/>
      <c r="BD24" s="264"/>
      <c r="BE24" s="264"/>
      <c r="BF24" s="264"/>
      <c r="BG24" s="264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64"/>
      <c r="BU24" s="264"/>
      <c r="BV24" s="264"/>
      <c r="BW24" s="264"/>
      <c r="BX24" s="264"/>
      <c r="BY24" s="264"/>
      <c r="BZ24" s="264"/>
      <c r="CA24" s="264"/>
      <c r="CB24" s="264"/>
      <c r="CC24" s="264"/>
      <c r="CD24" s="264"/>
      <c r="CE24" s="264"/>
      <c r="CF24" s="264"/>
    </row>
    <row r="25" spans="1:84" ht="12" customHeight="1" x14ac:dyDescent="0.25">
      <c r="A25" s="333">
        <v>8</v>
      </c>
      <c r="B25" s="334"/>
      <c r="C25" s="334"/>
      <c r="D25" s="503">
        <f t="shared" si="0"/>
        <v>0</v>
      </c>
      <c r="E25" s="503"/>
      <c r="F25" s="503"/>
      <c r="G25" s="504"/>
      <c r="H25" s="56"/>
      <c r="I25" s="56"/>
      <c r="J25" s="502" t="str">
        <f t="shared" si="1"/>
        <v/>
      </c>
      <c r="K25" s="464"/>
      <c r="L25" s="464"/>
      <c r="M25" s="466"/>
      <c r="N25" s="465"/>
      <c r="O25" s="465"/>
      <c r="P25" s="502" t="str">
        <f t="shared" si="2"/>
        <v/>
      </c>
      <c r="Q25" s="464"/>
      <c r="R25" s="467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264"/>
      <c r="AX25" s="264"/>
      <c r="AY25" s="264"/>
      <c r="AZ25" s="264"/>
      <c r="BA25" s="264"/>
      <c r="BB25" s="264"/>
      <c r="BC25" s="264"/>
      <c r="BD25" s="264"/>
      <c r="BE25" s="264"/>
      <c r="BF25" s="264"/>
      <c r="BG25" s="264"/>
      <c r="BH25" s="264"/>
      <c r="BI25" s="264"/>
      <c r="BJ25" s="264"/>
      <c r="BK25" s="264"/>
      <c r="BL25" s="264"/>
      <c r="BM25" s="264"/>
      <c r="BN25" s="264"/>
      <c r="BO25" s="264"/>
      <c r="BP25" s="264"/>
      <c r="BQ25" s="264"/>
      <c r="BR25" s="264"/>
      <c r="BS25" s="264"/>
      <c r="BT25" s="264"/>
      <c r="BU25" s="264"/>
      <c r="BV25" s="264"/>
      <c r="BW25" s="264"/>
      <c r="BX25" s="264"/>
      <c r="BY25" s="264"/>
      <c r="BZ25" s="264"/>
      <c r="CA25" s="264"/>
      <c r="CB25" s="264"/>
      <c r="CC25" s="264"/>
      <c r="CD25" s="264"/>
      <c r="CE25" s="264"/>
      <c r="CF25" s="264"/>
    </row>
    <row r="26" spans="1:84" ht="12" customHeight="1" x14ac:dyDescent="0.25">
      <c r="A26" s="333">
        <v>9</v>
      </c>
      <c r="B26" s="334"/>
      <c r="C26" s="334"/>
      <c r="D26" s="503">
        <f t="shared" si="0"/>
        <v>0</v>
      </c>
      <c r="E26" s="503"/>
      <c r="F26" s="503"/>
      <c r="G26" s="504"/>
      <c r="H26" s="56"/>
      <c r="I26" s="56"/>
      <c r="J26" s="502" t="str">
        <f t="shared" si="1"/>
        <v/>
      </c>
      <c r="K26" s="464"/>
      <c r="L26" s="464"/>
      <c r="M26" s="466"/>
      <c r="N26" s="465"/>
      <c r="O26" s="465"/>
      <c r="P26" s="502" t="str">
        <f t="shared" si="2"/>
        <v/>
      </c>
      <c r="Q26" s="464"/>
      <c r="R26" s="467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264"/>
      <c r="AX26" s="264"/>
      <c r="AY26" s="264"/>
      <c r="AZ26" s="264"/>
      <c r="BA26" s="264"/>
      <c r="BB26" s="264"/>
      <c r="BC26" s="264"/>
      <c r="BD26" s="264"/>
      <c r="BE26" s="264"/>
      <c r="BF26" s="264"/>
      <c r="BG26" s="264"/>
      <c r="BH26" s="264"/>
      <c r="BI26" s="264"/>
      <c r="BJ26" s="264"/>
      <c r="BK26" s="264"/>
      <c r="BL26" s="264"/>
      <c r="BM26" s="264"/>
      <c r="BN26" s="264"/>
      <c r="BO26" s="264"/>
      <c r="BP26" s="264"/>
      <c r="BQ26" s="264"/>
      <c r="BR26" s="264"/>
      <c r="BS26" s="264"/>
      <c r="BT26" s="264"/>
      <c r="BU26" s="264"/>
      <c r="BV26" s="264"/>
      <c r="BW26" s="264"/>
      <c r="BX26" s="264"/>
      <c r="BY26" s="264"/>
      <c r="BZ26" s="264"/>
      <c r="CA26" s="264"/>
      <c r="CB26" s="264"/>
      <c r="CC26" s="264"/>
      <c r="CD26" s="264"/>
      <c r="CE26" s="264"/>
      <c r="CF26" s="264"/>
    </row>
    <row r="27" spans="1:84" ht="12" customHeight="1" thickBot="1" x14ac:dyDescent="0.3">
      <c r="A27" s="343">
        <v>10</v>
      </c>
      <c r="B27" s="71"/>
      <c r="C27" s="71"/>
      <c r="D27" s="506">
        <f t="shared" si="0"/>
        <v>0</v>
      </c>
      <c r="E27" s="506"/>
      <c r="F27" s="506"/>
      <c r="G27" s="507"/>
      <c r="H27" s="62"/>
      <c r="I27" s="62"/>
      <c r="J27" s="508" t="str">
        <f t="shared" si="1"/>
        <v/>
      </c>
      <c r="K27" s="509"/>
      <c r="L27" s="509"/>
      <c r="M27" s="510"/>
      <c r="N27" s="470"/>
      <c r="O27" s="470"/>
      <c r="P27" s="511" t="str">
        <f t="shared" si="2"/>
        <v/>
      </c>
      <c r="Q27" s="471"/>
      <c r="R27" s="512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264"/>
      <c r="AX27" s="264"/>
      <c r="AY27" s="264"/>
      <c r="AZ27" s="264"/>
      <c r="BA27" s="264"/>
      <c r="BB27" s="264"/>
      <c r="BC27" s="264"/>
      <c r="BD27" s="264"/>
      <c r="BE27" s="264"/>
      <c r="BF27" s="264"/>
      <c r="BG27" s="264"/>
      <c r="BH27" s="264"/>
      <c r="BI27" s="264"/>
      <c r="BJ27" s="264"/>
      <c r="BK27" s="264"/>
      <c r="BL27" s="264"/>
      <c r="BM27" s="264"/>
      <c r="BN27" s="264"/>
      <c r="BO27" s="264"/>
      <c r="BP27" s="264"/>
      <c r="BQ27" s="264"/>
      <c r="BR27" s="264"/>
      <c r="BS27" s="264"/>
      <c r="BT27" s="264"/>
      <c r="BU27" s="264"/>
      <c r="BV27" s="264"/>
      <c r="BW27" s="264"/>
      <c r="BX27" s="264"/>
      <c r="BY27" s="264"/>
      <c r="BZ27" s="264"/>
      <c r="CA27" s="264"/>
      <c r="CB27" s="264"/>
      <c r="CC27" s="264"/>
      <c r="CD27" s="264"/>
      <c r="CE27" s="264"/>
      <c r="CF27" s="264"/>
    </row>
    <row r="28" spans="1:84" ht="12.6" customHeight="1" thickTop="1" thickBot="1" x14ac:dyDescent="0.3">
      <c r="A28" s="513" t="s">
        <v>100</v>
      </c>
      <c r="B28" s="514"/>
      <c r="C28" s="514"/>
      <c r="D28" s="514"/>
      <c r="E28" s="514"/>
      <c r="F28" s="514"/>
      <c r="G28" s="515" t="s">
        <v>39</v>
      </c>
      <c r="H28" s="516"/>
      <c r="I28" s="516"/>
      <c r="J28" s="517" t="str">
        <f>IF(SUM(J18:L27)&lt;&gt;0,SUM(J18:L27),"")</f>
        <v/>
      </c>
      <c r="K28" s="373"/>
      <c r="L28" s="373"/>
      <c r="M28" s="518" t="s">
        <v>39</v>
      </c>
      <c r="N28" s="516"/>
      <c r="O28" s="516"/>
      <c r="P28" s="517" t="str">
        <f>IF(SUM(P18:R27)&lt;&gt;0,SUM(P18:R27),"")</f>
        <v/>
      </c>
      <c r="Q28" s="373"/>
      <c r="R28" s="519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264"/>
      <c r="AX28" s="264"/>
      <c r="AY28" s="264"/>
      <c r="AZ28" s="264"/>
      <c r="BA28" s="264"/>
      <c r="BB28" s="264"/>
      <c r="BC28" s="264"/>
      <c r="BD28" s="264"/>
      <c r="BE28" s="264"/>
      <c r="BF28" s="264"/>
      <c r="BG28" s="264"/>
      <c r="BH28" s="264"/>
      <c r="BI28" s="264"/>
      <c r="BJ28" s="264"/>
      <c r="BK28" s="264"/>
      <c r="BL28" s="264"/>
      <c r="BM28" s="264"/>
      <c r="BN28" s="264"/>
      <c r="BO28" s="264"/>
      <c r="BP28" s="264"/>
      <c r="BQ28" s="264"/>
      <c r="BR28" s="264"/>
      <c r="BS28" s="264"/>
      <c r="BT28" s="264"/>
      <c r="BU28" s="264"/>
      <c r="BV28" s="264"/>
      <c r="BW28" s="264"/>
      <c r="BX28" s="264"/>
      <c r="BY28" s="264"/>
      <c r="BZ28" s="264"/>
      <c r="CA28" s="264"/>
      <c r="CB28" s="264"/>
      <c r="CC28" s="264"/>
      <c r="CD28" s="264"/>
      <c r="CE28" s="264"/>
      <c r="CF28" s="264"/>
    </row>
    <row r="29" spans="1:84" ht="12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264"/>
      <c r="AX29" s="264"/>
      <c r="AY29" s="264"/>
      <c r="AZ29" s="264"/>
      <c r="BA29" s="264"/>
      <c r="BB29" s="264"/>
      <c r="BC29" s="264"/>
      <c r="BD29" s="264"/>
      <c r="BE29" s="264"/>
      <c r="BF29" s="264"/>
      <c r="BG29" s="264"/>
      <c r="BH29" s="264"/>
      <c r="BI29" s="264"/>
      <c r="BJ29" s="264"/>
      <c r="BK29" s="264"/>
      <c r="BL29" s="264"/>
      <c r="BM29" s="264"/>
      <c r="BN29" s="264"/>
      <c r="BO29" s="264"/>
      <c r="BP29" s="264"/>
      <c r="BQ29" s="264"/>
      <c r="BR29" s="264"/>
      <c r="BS29" s="264"/>
      <c r="BT29" s="264"/>
      <c r="BU29" s="264"/>
      <c r="BV29" s="264"/>
      <c r="BW29" s="264"/>
      <c r="BX29" s="264"/>
      <c r="BY29" s="264"/>
      <c r="BZ29" s="264"/>
      <c r="CA29" s="264"/>
      <c r="CB29" s="264"/>
      <c r="CC29" s="264"/>
      <c r="CD29" s="264"/>
      <c r="CE29" s="264"/>
      <c r="CF29" s="264"/>
    </row>
    <row r="30" spans="1:84" ht="12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264"/>
      <c r="AX30" s="264"/>
      <c r="AY30" s="264"/>
      <c r="AZ30" s="264"/>
      <c r="BA30" s="264"/>
      <c r="BB30" s="264"/>
      <c r="BC30" s="264"/>
      <c r="BD30" s="264"/>
      <c r="BE30" s="264"/>
      <c r="BF30" s="264"/>
      <c r="BG30" s="264"/>
      <c r="BH30" s="264"/>
      <c r="BI30" s="264"/>
      <c r="BJ30" s="264"/>
      <c r="BK30" s="264"/>
      <c r="BL30" s="264"/>
      <c r="BM30" s="264"/>
      <c r="BN30" s="264"/>
      <c r="BO30" s="264"/>
      <c r="BP30" s="264"/>
      <c r="BQ30" s="264"/>
      <c r="BR30" s="264"/>
      <c r="BS30" s="264"/>
      <c r="BT30" s="264"/>
      <c r="BU30" s="264"/>
      <c r="BV30" s="264"/>
      <c r="BW30" s="264"/>
      <c r="BX30" s="264"/>
      <c r="BY30" s="264"/>
      <c r="BZ30" s="264"/>
      <c r="CA30" s="264"/>
      <c r="CB30" s="264"/>
      <c r="CC30" s="264"/>
      <c r="CD30" s="264"/>
      <c r="CE30" s="264"/>
      <c r="CF30" s="264"/>
    </row>
    <row r="31" spans="1:84" ht="12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264"/>
      <c r="AX31" s="264"/>
      <c r="AY31" s="264"/>
      <c r="AZ31" s="264"/>
      <c r="BA31" s="264"/>
      <c r="BB31" s="264"/>
      <c r="BC31" s="264"/>
      <c r="BD31" s="264"/>
      <c r="BE31" s="264"/>
      <c r="BF31" s="264"/>
      <c r="BG31" s="264"/>
      <c r="BH31" s="264"/>
      <c r="BI31" s="264"/>
      <c r="BJ31" s="264"/>
      <c r="BK31" s="264"/>
      <c r="BL31" s="264"/>
      <c r="BM31" s="264"/>
      <c r="BN31" s="264"/>
      <c r="BO31" s="264"/>
      <c r="BP31" s="264"/>
      <c r="BQ31" s="264"/>
      <c r="BR31" s="264"/>
      <c r="BS31" s="264"/>
      <c r="BT31" s="264"/>
      <c r="BU31" s="264"/>
      <c r="BV31" s="264"/>
      <c r="BW31" s="264"/>
      <c r="BX31" s="264"/>
      <c r="BY31" s="264"/>
      <c r="BZ31" s="264"/>
      <c r="CA31" s="264"/>
      <c r="CB31" s="264"/>
      <c r="CC31" s="264"/>
      <c r="CD31" s="264"/>
      <c r="CE31" s="264"/>
      <c r="CF31" s="264"/>
    </row>
    <row r="32" spans="1:84" ht="12" customHeight="1" thickBo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264"/>
      <c r="AX32" s="264"/>
      <c r="AY32" s="264"/>
      <c r="AZ32" s="264"/>
      <c r="BA32" s="264"/>
      <c r="BB32" s="264"/>
      <c r="BC32" s="264"/>
      <c r="BD32" s="264"/>
      <c r="BE32" s="264"/>
      <c r="BF32" s="264"/>
      <c r="BG32" s="264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64"/>
      <c r="BU32" s="264"/>
      <c r="BV32" s="264"/>
      <c r="BW32" s="264"/>
      <c r="BX32" s="264"/>
      <c r="BY32" s="264"/>
      <c r="BZ32" s="264"/>
      <c r="CA32" s="264"/>
      <c r="CB32" s="264"/>
      <c r="CC32" s="264"/>
      <c r="CD32" s="264"/>
      <c r="CE32" s="264"/>
      <c r="CF32" s="264"/>
    </row>
    <row r="33" spans="1:84" ht="12" customHeight="1" x14ac:dyDescent="0.25">
      <c r="B33" s="13" t="s">
        <v>80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382" t="s">
        <v>132</v>
      </c>
      <c r="AG33" s="383"/>
      <c r="AH33" s="383"/>
      <c r="AI33" s="383"/>
      <c r="AJ33" s="383"/>
      <c r="AK33" s="383"/>
      <c r="AL33" s="383"/>
      <c r="AM33" s="383"/>
      <c r="AN33" s="383"/>
      <c r="AO33" s="383"/>
      <c r="AP33" s="384"/>
      <c r="AQ33" s="385"/>
      <c r="AR33" s="385"/>
      <c r="AS33" s="385"/>
      <c r="AT33" s="386" t="s">
        <v>133</v>
      </c>
      <c r="AU33" s="386"/>
      <c r="AV33" s="387"/>
      <c r="AW33" s="264"/>
      <c r="AX33" s="483" t="s">
        <v>152</v>
      </c>
      <c r="AY33" s="483"/>
      <c r="AZ33" s="483"/>
      <c r="BA33" s="483"/>
      <c r="BB33" s="483"/>
      <c r="BC33" s="483"/>
      <c r="BD33" s="483"/>
      <c r="BE33" s="483"/>
      <c r="BF33" s="483"/>
      <c r="BG33" s="483"/>
      <c r="BH33" s="483"/>
      <c r="BI33" s="483"/>
      <c r="BJ33" s="483"/>
      <c r="BK33" s="483"/>
      <c r="BL33" s="483"/>
      <c r="BM33" s="483"/>
      <c r="BN33" s="483"/>
      <c r="BO33" s="483"/>
      <c r="BP33" s="483"/>
      <c r="BQ33" s="483"/>
      <c r="BR33" s="483"/>
      <c r="BS33" s="483"/>
      <c r="BT33" s="483"/>
      <c r="BU33" s="483"/>
      <c r="BV33" s="483"/>
      <c r="BW33" s="483"/>
      <c r="BX33" s="483"/>
      <c r="BY33" s="483"/>
      <c r="BZ33" s="484"/>
      <c r="CA33" s="264"/>
      <c r="CB33" s="264"/>
      <c r="CC33" s="264"/>
      <c r="CD33" s="264"/>
      <c r="CE33" s="264"/>
      <c r="CF33" s="264"/>
    </row>
    <row r="34" spans="1:84" ht="12" customHeight="1" x14ac:dyDescent="0.25">
      <c r="A34" s="520"/>
      <c r="B34" s="520"/>
      <c r="C34" s="520"/>
      <c r="D34" s="520"/>
      <c r="E34" s="520"/>
      <c r="F34" s="520"/>
      <c r="G34" s="520"/>
      <c r="H34" s="520"/>
      <c r="I34" s="520"/>
      <c r="J34" s="520"/>
      <c r="K34" s="520"/>
      <c r="L34" s="520"/>
      <c r="M34" s="520"/>
      <c r="N34" s="520"/>
      <c r="O34" s="520"/>
      <c r="P34" s="520"/>
      <c r="Q34" s="520"/>
      <c r="R34" s="520"/>
      <c r="S34" s="520"/>
      <c r="T34" s="520"/>
      <c r="U34" s="520"/>
      <c r="V34" s="520"/>
      <c r="W34" s="520"/>
      <c r="X34" s="520"/>
      <c r="Y34" s="520"/>
      <c r="Z34" s="520"/>
      <c r="AA34" s="520"/>
      <c r="AB34" s="520"/>
      <c r="AC34" s="520"/>
      <c r="AD34" s="520"/>
      <c r="AE34" s="13"/>
      <c r="AF34" s="46" t="s">
        <v>134</v>
      </c>
      <c r="AG34" s="47"/>
      <c r="AH34" s="47"/>
      <c r="AI34" s="47"/>
      <c r="AJ34" s="47"/>
      <c r="AK34" s="47"/>
      <c r="AL34" s="47"/>
      <c r="AM34" s="47"/>
      <c r="AN34" s="47"/>
      <c r="AO34" s="47"/>
      <c r="AP34" s="391"/>
      <c r="AQ34" s="392"/>
      <c r="AR34" s="392"/>
      <c r="AS34" s="392"/>
      <c r="AT34" s="42" t="s">
        <v>135</v>
      </c>
      <c r="AU34" s="42"/>
      <c r="AV34" s="393"/>
      <c r="AW34" s="264"/>
      <c r="AX34" s="483"/>
      <c r="AY34" s="483"/>
      <c r="AZ34" s="483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4"/>
      <c r="CA34" s="264"/>
      <c r="CB34" s="264"/>
      <c r="CC34" s="264"/>
      <c r="CD34" s="264"/>
      <c r="CE34" s="264"/>
      <c r="CF34" s="264"/>
    </row>
    <row r="35" spans="1:84" ht="12" customHeight="1" x14ac:dyDescent="0.25">
      <c r="A35" s="520"/>
      <c r="B35" s="520"/>
      <c r="C35" s="520"/>
      <c r="D35" s="520"/>
      <c r="E35" s="520"/>
      <c r="F35" s="520"/>
      <c r="G35" s="520"/>
      <c r="H35" s="520"/>
      <c r="I35" s="520"/>
      <c r="J35" s="520"/>
      <c r="K35" s="520"/>
      <c r="L35" s="520"/>
      <c r="M35" s="520"/>
      <c r="N35" s="520"/>
      <c r="O35" s="520"/>
      <c r="P35" s="520"/>
      <c r="Q35" s="520"/>
      <c r="R35" s="520"/>
      <c r="S35" s="520"/>
      <c r="T35" s="520"/>
      <c r="U35" s="520"/>
      <c r="V35" s="520"/>
      <c r="W35" s="520"/>
      <c r="X35" s="520"/>
      <c r="Y35" s="520"/>
      <c r="Z35" s="520"/>
      <c r="AA35" s="520"/>
      <c r="AB35" s="520"/>
      <c r="AC35" s="520"/>
      <c r="AD35" s="520"/>
      <c r="AE35" s="13"/>
      <c r="AF35" s="46" t="s">
        <v>136</v>
      </c>
      <c r="AG35" s="47"/>
      <c r="AH35" s="47"/>
      <c r="AI35" s="47"/>
      <c r="AJ35" s="47"/>
      <c r="AK35" s="47"/>
      <c r="AL35" s="47"/>
      <c r="AM35" s="47"/>
      <c r="AN35" s="47"/>
      <c r="AO35" s="47"/>
      <c r="AP35" s="394">
        <f>SUM(J28,P28)</f>
        <v>0</v>
      </c>
      <c r="AQ35" s="395"/>
      <c r="AR35" s="395"/>
      <c r="AS35" s="395"/>
      <c r="AT35" s="42" t="s">
        <v>116</v>
      </c>
      <c r="AU35" s="42"/>
      <c r="AV35" s="393"/>
      <c r="AW35" s="264"/>
      <c r="AX35" s="483" t="s">
        <v>153</v>
      </c>
      <c r="AY35" s="483"/>
      <c r="AZ35" s="483"/>
      <c r="BA35" s="483"/>
      <c r="BB35" s="483"/>
      <c r="BC35" s="483"/>
      <c r="BD35" s="483"/>
      <c r="BE35" s="483"/>
      <c r="BF35" s="483"/>
      <c r="BG35" s="483"/>
      <c r="BH35" s="483"/>
      <c r="BI35" s="483"/>
      <c r="BJ35" s="483"/>
      <c r="BK35" s="483"/>
      <c r="BL35" s="483"/>
      <c r="BM35" s="483"/>
      <c r="BN35" s="483"/>
      <c r="BO35" s="483"/>
      <c r="BP35" s="483"/>
      <c r="BQ35" s="483"/>
      <c r="BR35" s="483"/>
      <c r="BS35" s="483"/>
      <c r="BT35" s="483"/>
      <c r="BU35" s="483"/>
      <c r="BV35" s="483"/>
      <c r="BW35" s="483"/>
      <c r="BX35" s="483"/>
      <c r="BY35" s="483"/>
      <c r="BZ35" s="484"/>
      <c r="CA35" s="264"/>
      <c r="CB35" s="264"/>
      <c r="CC35" s="264"/>
      <c r="CD35" s="264"/>
      <c r="CE35" s="264"/>
      <c r="CF35" s="264"/>
    </row>
    <row r="36" spans="1:84" ht="12" customHeight="1" x14ac:dyDescent="0.25">
      <c r="A36" s="520"/>
      <c r="B36" s="520"/>
      <c r="C36" s="520"/>
      <c r="D36" s="520"/>
      <c r="E36" s="520"/>
      <c r="F36" s="520"/>
      <c r="G36" s="520"/>
      <c r="H36" s="520"/>
      <c r="I36" s="520"/>
      <c r="J36" s="520"/>
      <c r="K36" s="520"/>
      <c r="L36" s="520"/>
      <c r="M36" s="520"/>
      <c r="N36" s="520"/>
      <c r="O36" s="520"/>
      <c r="P36" s="520"/>
      <c r="Q36" s="520"/>
      <c r="R36" s="520"/>
      <c r="S36" s="520"/>
      <c r="T36" s="520"/>
      <c r="U36" s="520"/>
      <c r="V36" s="520"/>
      <c r="W36" s="520"/>
      <c r="X36" s="520"/>
      <c r="Y36" s="520"/>
      <c r="Z36" s="520"/>
      <c r="AA36" s="520"/>
      <c r="AB36" s="520"/>
      <c r="AC36" s="520"/>
      <c r="AD36" s="520"/>
      <c r="AE36" s="13"/>
      <c r="AF36" s="46" t="s">
        <v>137</v>
      </c>
      <c r="AG36" s="47"/>
      <c r="AH36" s="47"/>
      <c r="AI36" s="47"/>
      <c r="AJ36" s="47"/>
      <c r="AK36" s="47"/>
      <c r="AL36" s="47"/>
      <c r="AM36" s="47"/>
      <c r="AN36" s="47"/>
      <c r="AO36" s="47"/>
      <c r="AP36" s="394">
        <f>COUNT(G18:I27,M18:O27)</f>
        <v>0</v>
      </c>
      <c r="AQ36" s="395"/>
      <c r="AR36" s="395"/>
      <c r="AS36" s="395"/>
      <c r="AT36" s="42"/>
      <c r="AU36" s="42"/>
      <c r="AV36" s="393"/>
      <c r="AW36" s="264"/>
      <c r="AX36" s="483"/>
      <c r="AY36" s="483"/>
      <c r="AZ36" s="483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4"/>
      <c r="CA36" s="264"/>
      <c r="CB36" s="264"/>
      <c r="CC36" s="264"/>
      <c r="CD36" s="264"/>
      <c r="CE36" s="264"/>
      <c r="CF36" s="264"/>
    </row>
    <row r="37" spans="1:84" ht="12" customHeight="1" x14ac:dyDescent="0.25">
      <c r="A37" s="520"/>
      <c r="B37" s="520"/>
      <c r="C37" s="520"/>
      <c r="D37" s="520"/>
      <c r="E37" s="520"/>
      <c r="F37" s="520"/>
      <c r="G37" s="520"/>
      <c r="H37" s="520"/>
      <c r="I37" s="520"/>
      <c r="J37" s="520"/>
      <c r="K37" s="520"/>
      <c r="L37" s="520"/>
      <c r="M37" s="520"/>
      <c r="N37" s="520"/>
      <c r="O37" s="520"/>
      <c r="P37" s="520"/>
      <c r="Q37" s="520"/>
      <c r="R37" s="520"/>
      <c r="S37" s="520"/>
      <c r="T37" s="520"/>
      <c r="U37" s="520"/>
      <c r="V37" s="520"/>
      <c r="W37" s="520"/>
      <c r="X37" s="520"/>
      <c r="Y37" s="520"/>
      <c r="Z37" s="520"/>
      <c r="AA37" s="520"/>
      <c r="AB37" s="520"/>
      <c r="AC37" s="520"/>
      <c r="AD37" s="520"/>
      <c r="AE37" s="13"/>
      <c r="AF37" s="46" t="s">
        <v>138</v>
      </c>
      <c r="AG37" s="47"/>
      <c r="AH37" s="47"/>
      <c r="AI37" s="47"/>
      <c r="AJ37" s="47"/>
      <c r="AK37" s="47"/>
      <c r="AL37" s="47"/>
      <c r="AM37" s="47"/>
      <c r="AN37" s="47"/>
      <c r="AO37" s="47"/>
      <c r="AP37" s="394" t="str">
        <f>IFERROR(AP35/AP36,"")</f>
        <v/>
      </c>
      <c r="AQ37" s="395"/>
      <c r="AR37" s="395"/>
      <c r="AS37" s="395"/>
      <c r="AT37" s="42" t="s">
        <v>116</v>
      </c>
      <c r="AU37" s="42"/>
      <c r="AV37" s="393"/>
      <c r="AW37" s="264"/>
      <c r="AX37" s="485" t="s">
        <v>154</v>
      </c>
      <c r="AY37" s="485"/>
      <c r="AZ37" s="485"/>
      <c r="BA37" s="485"/>
      <c r="BB37" s="485"/>
      <c r="BC37" s="485"/>
      <c r="BD37" s="485"/>
      <c r="BE37" s="485"/>
      <c r="BF37" s="485"/>
      <c r="BG37" s="485"/>
      <c r="BH37" s="485"/>
      <c r="BI37" s="485"/>
      <c r="BJ37" s="485"/>
      <c r="BK37" s="485"/>
      <c r="BL37" s="485"/>
      <c r="BM37" s="485"/>
      <c r="BN37" s="485"/>
      <c r="BO37" s="485"/>
      <c r="BP37" s="485"/>
      <c r="BQ37" s="485"/>
      <c r="BR37" s="485"/>
      <c r="BS37" s="485"/>
      <c r="BT37" s="485"/>
      <c r="BU37" s="485"/>
      <c r="BV37" s="485"/>
      <c r="BW37" s="485"/>
      <c r="BX37" s="485"/>
      <c r="BY37" s="485"/>
      <c r="BZ37" s="485"/>
      <c r="CA37" s="264"/>
      <c r="CB37" s="264"/>
      <c r="CC37" s="264"/>
      <c r="CD37" s="264"/>
      <c r="CE37" s="264"/>
      <c r="CF37" s="264"/>
    </row>
    <row r="38" spans="1:84" ht="12" customHeight="1" x14ac:dyDescent="0.25">
      <c r="A38" s="520"/>
      <c r="B38" s="520"/>
      <c r="C38" s="520"/>
      <c r="D38" s="520"/>
      <c r="E38" s="520"/>
      <c r="F38" s="520"/>
      <c r="G38" s="520"/>
      <c r="H38" s="520"/>
      <c r="I38" s="520"/>
      <c r="J38" s="520"/>
      <c r="K38" s="520"/>
      <c r="L38" s="520"/>
      <c r="M38" s="520"/>
      <c r="N38" s="520"/>
      <c r="O38" s="520"/>
      <c r="P38" s="520"/>
      <c r="Q38" s="520"/>
      <c r="R38" s="520"/>
      <c r="S38" s="520"/>
      <c r="T38" s="520"/>
      <c r="U38" s="520"/>
      <c r="V38" s="520"/>
      <c r="W38" s="520"/>
      <c r="X38" s="520"/>
      <c r="Y38" s="520"/>
      <c r="Z38" s="520"/>
      <c r="AA38" s="520"/>
      <c r="AB38" s="520"/>
      <c r="AC38" s="520"/>
      <c r="AD38" s="520"/>
      <c r="AE38" s="13"/>
      <c r="AF38" s="41" t="s">
        <v>139</v>
      </c>
      <c r="AG38" s="42"/>
      <c r="AH38" s="42"/>
      <c r="AI38" s="42"/>
      <c r="AJ38" s="42"/>
      <c r="AK38" s="42"/>
      <c r="AL38" s="42"/>
      <c r="AM38" s="42"/>
      <c r="AN38" s="42"/>
      <c r="AO38" s="43"/>
      <c r="AP38" s="168"/>
      <c r="AQ38" s="402"/>
      <c r="AR38" s="402"/>
      <c r="AS38" s="402"/>
      <c r="AT38" s="402"/>
      <c r="AU38" s="402"/>
      <c r="AV38" s="403"/>
      <c r="AW38" s="264"/>
      <c r="AX38" s="484" t="s">
        <v>155</v>
      </c>
      <c r="AY38" s="484"/>
      <c r="AZ38" s="484"/>
      <c r="BA38" s="484"/>
      <c r="BB38" s="484"/>
      <c r="BC38" s="484"/>
      <c r="BD38" s="484"/>
      <c r="BE38" s="484"/>
      <c r="BF38" s="484"/>
      <c r="BG38" s="484"/>
      <c r="BH38" s="484"/>
      <c r="BI38" s="484"/>
      <c r="BJ38" s="484"/>
      <c r="BK38" s="484"/>
      <c r="BL38" s="484"/>
      <c r="BM38" s="484"/>
      <c r="BN38" s="484"/>
      <c r="BO38" s="484"/>
      <c r="BP38" s="484"/>
      <c r="BQ38" s="484"/>
      <c r="BR38" s="484"/>
      <c r="BS38" s="484"/>
      <c r="BT38" s="484"/>
      <c r="BU38" s="484"/>
      <c r="BV38" s="484"/>
      <c r="BW38" s="484"/>
      <c r="BX38" s="484"/>
      <c r="BY38" s="484"/>
      <c r="BZ38" s="484"/>
      <c r="CA38" s="264"/>
      <c r="CB38" s="264"/>
      <c r="CC38" s="264"/>
      <c r="CD38" s="264"/>
      <c r="CE38" s="264"/>
      <c r="CF38" s="264"/>
    </row>
    <row r="39" spans="1:84" ht="12" customHeight="1" x14ac:dyDescent="0.25">
      <c r="A39" s="520"/>
      <c r="B39" s="520"/>
      <c r="C39" s="520"/>
      <c r="D39" s="520"/>
      <c r="E39" s="520"/>
      <c r="F39" s="520"/>
      <c r="G39" s="520"/>
      <c r="H39" s="520"/>
      <c r="I39" s="520"/>
      <c r="J39" s="520"/>
      <c r="K39" s="520"/>
      <c r="L39" s="520"/>
      <c r="M39" s="520"/>
      <c r="N39" s="520"/>
      <c r="O39" s="520"/>
      <c r="P39" s="520"/>
      <c r="Q39" s="520"/>
      <c r="R39" s="520"/>
      <c r="S39" s="520"/>
      <c r="T39" s="520"/>
      <c r="U39" s="520"/>
      <c r="V39" s="520"/>
      <c r="W39" s="520"/>
      <c r="X39" s="520"/>
      <c r="Y39" s="520"/>
      <c r="Z39" s="520"/>
      <c r="AA39" s="520"/>
      <c r="AB39" s="520"/>
      <c r="AC39" s="520"/>
      <c r="AD39" s="520"/>
      <c r="AE39" s="13"/>
      <c r="AF39" s="46" t="s">
        <v>140</v>
      </c>
      <c r="AG39" s="47"/>
      <c r="AH39" s="47"/>
      <c r="AI39" s="47"/>
      <c r="AJ39" s="47"/>
      <c r="AK39" s="47"/>
      <c r="AL39" s="47"/>
      <c r="AM39" s="47"/>
      <c r="AN39" s="47"/>
      <c r="AO39" s="47"/>
      <c r="AP39" s="404">
        <f>IF(OR(AP38&lt;&gt;0,AP38&lt;&gt;""),L13*IF(AP38&lt;&gt;"N/A",AP38,1),L13)</f>
        <v>0</v>
      </c>
      <c r="AQ39" s="405"/>
      <c r="AR39" s="405"/>
      <c r="AS39" s="405"/>
      <c r="AT39" s="42" t="s">
        <v>115</v>
      </c>
      <c r="AU39" s="42"/>
      <c r="AV39" s="393"/>
      <c r="AW39" s="264"/>
      <c r="AX39" s="264"/>
      <c r="AY39" s="264"/>
      <c r="AZ39" s="264"/>
      <c r="BA39" s="264"/>
      <c r="BB39" s="264"/>
      <c r="BC39" s="264"/>
      <c r="BD39" s="264"/>
      <c r="BE39" s="264"/>
      <c r="BF39" s="264"/>
      <c r="BG39" s="264"/>
      <c r="BH39" s="264"/>
      <c r="BI39" s="264"/>
      <c r="BJ39" s="264"/>
      <c r="BK39" s="264"/>
      <c r="BL39" s="264"/>
      <c r="BM39" s="264"/>
      <c r="BN39" s="264"/>
      <c r="BO39" s="264"/>
      <c r="BP39" s="264"/>
      <c r="BQ39" s="264"/>
      <c r="BR39" s="264"/>
      <c r="BS39" s="264"/>
      <c r="BT39" s="264"/>
      <c r="BU39" s="264"/>
      <c r="BV39" s="264"/>
      <c r="BW39" s="264"/>
      <c r="BX39" s="264"/>
      <c r="BY39" s="264"/>
      <c r="BZ39" s="264"/>
      <c r="CA39" s="264"/>
      <c r="CB39" s="264"/>
      <c r="CC39" s="264"/>
      <c r="CD39" s="264"/>
      <c r="CE39" s="264"/>
      <c r="CF39" s="264"/>
    </row>
    <row r="40" spans="1:84" ht="12" customHeight="1" thickBot="1" x14ac:dyDescent="0.3">
      <c r="A40" s="520"/>
      <c r="B40" s="520"/>
      <c r="C40" s="520"/>
      <c r="D40" s="520"/>
      <c r="E40" s="520"/>
      <c r="F40" s="520"/>
      <c r="G40" s="520"/>
      <c r="H40" s="520"/>
      <c r="I40" s="520"/>
      <c r="J40" s="520"/>
      <c r="K40" s="520"/>
      <c r="L40" s="520"/>
      <c r="M40" s="520"/>
      <c r="N40" s="520"/>
      <c r="O40" s="520"/>
      <c r="P40" s="520"/>
      <c r="Q40" s="520"/>
      <c r="R40" s="520"/>
      <c r="S40" s="520"/>
      <c r="T40" s="520"/>
      <c r="U40" s="520"/>
      <c r="V40" s="520"/>
      <c r="W40" s="520"/>
      <c r="X40" s="520"/>
      <c r="Y40" s="520"/>
      <c r="Z40" s="520"/>
      <c r="AA40" s="520"/>
      <c r="AB40" s="520"/>
      <c r="AC40" s="520"/>
      <c r="AD40" s="520"/>
      <c r="AE40" s="13"/>
      <c r="AF40" s="118" t="s">
        <v>141</v>
      </c>
      <c r="AG40" s="119"/>
      <c r="AH40" s="119"/>
      <c r="AI40" s="119"/>
      <c r="AJ40" s="119"/>
      <c r="AK40" s="119"/>
      <c r="AL40" s="119"/>
      <c r="AM40" s="119"/>
      <c r="AN40" s="119"/>
      <c r="AO40" s="119"/>
      <c r="AP40" s="406" t="str">
        <f>IFERROR(AP39*AP37,"")</f>
        <v/>
      </c>
      <c r="AQ40" s="407"/>
      <c r="AR40" s="407"/>
      <c r="AS40" s="407"/>
      <c r="AT40" s="65" t="s">
        <v>66</v>
      </c>
      <c r="AU40" s="65"/>
      <c r="AV40" s="408"/>
      <c r="AW40" s="264"/>
      <c r="AX40" s="264"/>
      <c r="AY40" s="264"/>
      <c r="AZ40" s="264"/>
      <c r="BA40" s="264"/>
      <c r="BB40" s="264"/>
      <c r="BC40" s="264"/>
      <c r="BD40" s="264"/>
      <c r="BE40" s="264"/>
      <c r="BF40" s="264"/>
      <c r="BG40" s="264"/>
      <c r="BH40" s="264"/>
      <c r="BI40" s="264"/>
      <c r="BJ40" s="264"/>
      <c r="BK40" s="264"/>
      <c r="BL40" s="264"/>
      <c r="BM40" s="264"/>
      <c r="BN40" s="264"/>
      <c r="BO40" s="264"/>
      <c r="BP40" s="264"/>
      <c r="BQ40" s="264"/>
      <c r="BR40" s="264"/>
      <c r="BS40" s="264"/>
      <c r="BT40" s="264"/>
      <c r="BU40" s="264"/>
      <c r="BV40" s="264"/>
      <c r="BW40" s="264"/>
      <c r="BX40" s="264"/>
      <c r="BY40" s="264"/>
      <c r="BZ40" s="264"/>
      <c r="CA40" s="264"/>
      <c r="CB40" s="264"/>
      <c r="CC40" s="264"/>
      <c r="CD40" s="264"/>
      <c r="CE40" s="264"/>
      <c r="CF40" s="264"/>
    </row>
    <row r="41" spans="1:84" ht="12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264"/>
      <c r="AX41" s="264"/>
      <c r="AY41" s="264"/>
      <c r="AZ41" s="264"/>
      <c r="BA41" s="264"/>
      <c r="BB41" s="264"/>
      <c r="BC41" s="264"/>
      <c r="BD41" s="264"/>
      <c r="BE41" s="264"/>
      <c r="BF41" s="264"/>
      <c r="BG41" s="264"/>
      <c r="BH41" s="264"/>
      <c r="BI41" s="264"/>
      <c r="BJ41" s="264"/>
      <c r="BK41" s="264"/>
      <c r="BL41" s="264"/>
      <c r="BM41" s="264"/>
      <c r="BN41" s="264"/>
      <c r="BO41" s="264"/>
      <c r="BP41" s="264"/>
      <c r="BQ41" s="264"/>
      <c r="BR41" s="264"/>
      <c r="BS41" s="264"/>
      <c r="BT41" s="264"/>
      <c r="BU41" s="264"/>
      <c r="BV41" s="264"/>
      <c r="BW41" s="264"/>
      <c r="BX41" s="264"/>
      <c r="BY41" s="264"/>
      <c r="BZ41" s="264"/>
      <c r="CA41" s="264"/>
      <c r="CB41" s="264"/>
      <c r="CC41" s="264"/>
      <c r="CD41" s="264"/>
      <c r="CE41" s="264"/>
      <c r="CF41" s="264"/>
    </row>
    <row r="42" spans="1:84" ht="12" customHeight="1" x14ac:dyDescent="0.25">
      <c r="A42" s="409" t="s">
        <v>102</v>
      </c>
      <c r="B42" s="409"/>
      <c r="C42" s="409"/>
      <c r="D42" s="409"/>
      <c r="E42" s="281"/>
      <c r="F42" s="281"/>
      <c r="G42" s="281"/>
      <c r="H42" s="281"/>
      <c r="I42" s="281"/>
      <c r="J42" s="281"/>
      <c r="K42" s="281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409" t="s">
        <v>103</v>
      </c>
      <c r="AE42" s="409"/>
      <c r="AF42" s="409"/>
      <c r="AG42" s="409"/>
      <c r="AH42" s="409"/>
      <c r="AI42" s="282"/>
      <c r="AJ42" s="282"/>
      <c r="AK42" s="282"/>
      <c r="AL42" s="282"/>
      <c r="AM42" s="282"/>
      <c r="AN42" s="282"/>
      <c r="AO42" s="282"/>
      <c r="AP42" s="282"/>
      <c r="AQ42" s="282"/>
      <c r="AR42" s="282"/>
      <c r="AS42" s="282"/>
      <c r="AT42" s="282"/>
      <c r="AU42" s="282"/>
      <c r="AV42" s="282"/>
      <c r="AW42" s="264"/>
      <c r="AX42" s="264"/>
      <c r="AY42" s="264"/>
      <c r="AZ42" s="264"/>
      <c r="BA42" s="264"/>
      <c r="BB42" s="264"/>
      <c r="BC42" s="264"/>
      <c r="BD42" s="264"/>
      <c r="BE42" s="264"/>
      <c r="BF42" s="264"/>
      <c r="BG42" s="264"/>
      <c r="BH42" s="264"/>
      <c r="BI42" s="264"/>
      <c r="BJ42" s="264"/>
      <c r="BK42" s="264"/>
      <c r="BL42" s="264"/>
      <c r="BM42" s="264"/>
      <c r="BN42" s="264"/>
      <c r="BO42" s="264"/>
      <c r="BP42" s="264"/>
      <c r="BQ42" s="264"/>
      <c r="BR42" s="264"/>
      <c r="BS42" s="264"/>
      <c r="BT42" s="264"/>
      <c r="BU42" s="264"/>
      <c r="BV42" s="264"/>
      <c r="BW42" s="264"/>
      <c r="BX42" s="264"/>
      <c r="BY42" s="264"/>
      <c r="BZ42" s="264"/>
      <c r="CA42" s="264"/>
      <c r="CB42" s="264"/>
      <c r="CC42" s="264"/>
      <c r="CD42" s="264"/>
      <c r="CE42" s="264"/>
      <c r="CF42" s="26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3574D1AC-8A21-4713-A226-CF237D67AB1C}">
      <formula1>"VFD SETTING, ECM SETTING, FIXED SPEED"</formula1>
    </dataValidation>
    <dataValidation type="list" allowBlank="1" showInputMessage="1" showErrorMessage="1" sqref="AD16:AE16" xr:uid="{10766591-AE6B-4272-A023-DE886E431827}">
      <formula1>"Hz, %"</formula1>
    </dataValidation>
    <dataValidation type="list" allowBlank="1" showInputMessage="1" sqref="AP38:AV38" xr:uid="{1023FAD4-E2BB-4E13-8CD4-C37070B0740F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22E51C4B-9859-44B3-B629-5060187C8902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FANFLYER</vt:lpstr>
      <vt:lpstr>EF-PW-01</vt:lpstr>
      <vt:lpstr>EF-PW-01 - EXHTRAV-VEL</vt:lpstr>
      <vt:lpstr>EF-PW-01 - EXHTRAV-PTO</vt:lpstr>
      <vt:lpstr>EF-PW-01 - EXHTRAV-RNDPTO</vt:lpstr>
      <vt:lpstr>FANFLYER!CLIENTLOGO</vt:lpstr>
      <vt:lpstr>'EF-PW-01'!Print_Area</vt:lpstr>
      <vt:lpstr>'EF-PW-01 - EXHTRAV-PTO'!Print_Area</vt:lpstr>
      <vt:lpstr>'EF-PW-01 - EXHTRAV-RNDPTO'!Print_Area</vt:lpstr>
      <vt:lpstr>'EF-PW-01 - EXHTRAV-VEL'!Print_Area</vt:lpstr>
      <vt:lpstr>FANFLYER!Print_Area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2022-07-25T13:45:19Z</dcterms:created>
  <dcterms:modified xsi:type="dcterms:W3CDTF">2022-07-25T13:45:20Z</dcterms:modified>
</cp:coreProperties>
</file>