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F-PW-05\"/>
    </mc:Choice>
  </mc:AlternateContent>
  <xr:revisionPtr revIDLastSave="0" documentId="8_{ABDCD977-9CDF-4C50-8B08-D27ECDC90EFB}" xr6:coauthVersionLast="47" xr6:coauthVersionMax="47" xr10:uidLastSave="{00000000-0000-0000-0000-000000000000}"/>
  <bookViews>
    <workbookView xWindow="-120" yWindow="-120" windowWidth="29040" windowHeight="15840" xr2:uid="{E2F26F7A-156A-4AD3-9DCB-1E8B77C184A0}"/>
  </bookViews>
  <sheets>
    <sheet name="EF-PW-05" sheetId="2" r:id="rId1"/>
    <sheet name="EF-PW-05 - EXHTRAV-VEL" sheetId="3" r:id="rId2"/>
    <sheet name="EF-PW-05 - EXHTRAV-PTO" sheetId="4" r:id="rId3"/>
    <sheet name="EF-PW-05 - EXHTRAV-RNDPTO" sheetId="5" r:id="rId4"/>
  </sheets>
  <externalReferences>
    <externalReference r:id="rId5"/>
    <externalReference r:id="rId6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'EF-PW-05'!$A$1:$AI$62</definedName>
    <definedName name="_xlnm.Print_Area" localSheetId="2">'EF-PW-05 - EXHTRAV-PTO'!$A$1:$AV$42</definedName>
    <definedName name="_xlnm.Print_Area" localSheetId="3">'EF-PW-05 - EXHTRAV-RNDPTO'!$A$1:$AV$42</definedName>
    <definedName name="_xlnm.Print_Area" localSheetId="1">'EF-PW-05 -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5" l="1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8" i="4"/>
  <c r="BD17" i="4"/>
  <c r="N13" i="4"/>
  <c r="AP39" i="4" s="1"/>
  <c r="AP36" i="3"/>
  <c r="BD26" i="3"/>
  <c r="BD27" i="3" s="1"/>
  <c r="BD20" i="3"/>
  <c r="G20" i="3" s="1"/>
  <c r="N13" i="3"/>
  <c r="T13" i="3" s="1"/>
  <c r="AC53" i="2"/>
  <c r="D31" i="2" s="1"/>
  <c r="Z53" i="2"/>
  <c r="W53" i="2"/>
  <c r="T53" i="2"/>
  <c r="AK53" i="2" s="1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AT22" i="2"/>
  <c r="AT21" i="2"/>
  <c r="AT24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AP36" i="4" l="1"/>
  <c r="D21" i="3"/>
  <c r="AZ33" i="3" s="1"/>
  <c r="J28" i="5"/>
  <c r="AP35" i="5" s="1"/>
  <c r="AP37" i="5" s="1"/>
  <c r="AJ13" i="5" s="1"/>
  <c r="P28" i="5"/>
  <c r="T13" i="5"/>
  <c r="BD25" i="4"/>
  <c r="H14" i="4"/>
  <c r="C20" i="4" s="1"/>
  <c r="BK11" i="4" s="1"/>
  <c r="T13" i="4"/>
  <c r="BD19" i="4"/>
  <c r="H13" i="4"/>
  <c r="E18" i="4" s="1"/>
  <c r="G31" i="3"/>
  <c r="BB32" i="3"/>
  <c r="AP39" i="3"/>
  <c r="BD21" i="3"/>
  <c r="BD22" i="3" s="1"/>
  <c r="BD28" i="3"/>
  <c r="D22" i="3" s="1"/>
  <c r="AN41" i="2"/>
  <c r="AN35" i="2"/>
  <c r="AN50" i="2"/>
  <c r="AN52" i="2"/>
  <c r="AN49" i="2"/>
  <c r="AN46" i="2"/>
  <c r="AN43" i="2"/>
  <c r="AN40" i="2"/>
  <c r="AN37" i="2"/>
  <c r="AN51" i="2"/>
  <c r="AN48" i="2"/>
  <c r="AN45" i="2"/>
  <c r="AN42" i="2"/>
  <c r="AN39" i="2"/>
  <c r="AN36" i="2"/>
  <c r="AN47" i="2"/>
  <c r="AN44" i="2"/>
  <c r="AN38" i="2"/>
  <c r="AT23" i="2"/>
  <c r="AU53" i="2"/>
  <c r="I18" i="4" l="1"/>
  <c r="AP40" i="5"/>
  <c r="AR13" i="5" s="1"/>
  <c r="AX13" i="5" s="1"/>
  <c r="K30" i="4"/>
  <c r="BO10" i="4"/>
  <c r="M18" i="4"/>
  <c r="C21" i="4"/>
  <c r="BM10" i="4"/>
  <c r="G30" i="4"/>
  <c r="AZ34" i="3"/>
  <c r="D23" i="3"/>
  <c r="J20" i="3"/>
  <c r="AK50" i="2"/>
  <c r="AQ50" i="2"/>
  <c r="AK41" i="2"/>
  <c r="AQ41" i="2"/>
  <c r="AQ45" i="2"/>
  <c r="AK45" i="2"/>
  <c r="AQ36" i="2"/>
  <c r="AK36" i="2"/>
  <c r="AK35" i="2"/>
  <c r="AQ35" i="2"/>
  <c r="AQ48" i="2"/>
  <c r="AK48" i="2"/>
  <c r="AK39" i="2"/>
  <c r="AQ39" i="2"/>
  <c r="AQ42" i="2"/>
  <c r="AK42" i="2"/>
  <c r="AQ51" i="2"/>
  <c r="AK51" i="2"/>
  <c r="AQ40" i="2"/>
  <c r="AK40" i="2"/>
  <c r="AQ46" i="2"/>
  <c r="AK46" i="2"/>
  <c r="AQ37" i="2"/>
  <c r="AK37" i="2"/>
  <c r="AQ43" i="2"/>
  <c r="AK43" i="2"/>
  <c r="AQ38" i="2"/>
  <c r="AK38" i="2"/>
  <c r="AK44" i="2"/>
  <c r="AQ44" i="2"/>
  <c r="AQ49" i="2"/>
  <c r="AK49" i="2"/>
  <c r="AK47" i="2"/>
  <c r="AQ47" i="2"/>
  <c r="AQ52" i="2"/>
  <c r="AK52" i="2"/>
  <c r="BK12" i="4" l="1"/>
  <c r="C22" i="4"/>
  <c r="O30" i="4"/>
  <c r="BQ10" i="4"/>
  <c r="Q18" i="4"/>
  <c r="BD32" i="3"/>
  <c r="J31" i="3"/>
  <c r="M20" i="3"/>
  <c r="AZ35" i="3"/>
  <c r="D24" i="3"/>
  <c r="S30" i="4" l="1"/>
  <c r="BS10" i="4"/>
  <c r="U18" i="4"/>
  <c r="BK13" i="4"/>
  <c r="C23" i="4"/>
  <c r="AZ36" i="3"/>
  <c r="D25" i="3"/>
  <c r="BF32" i="3"/>
  <c r="M31" i="3"/>
  <c r="P20" i="3"/>
  <c r="BK14" i="4" l="1"/>
  <c r="C24" i="4"/>
  <c r="BU10" i="4"/>
  <c r="W30" i="4"/>
  <c r="Y18" i="4"/>
  <c r="AZ37" i="3"/>
  <c r="D26" i="3"/>
  <c r="BJ32" i="3"/>
  <c r="BH32" i="3"/>
  <c r="P31" i="3"/>
  <c r="S20" i="3"/>
  <c r="BK15" i="4" l="1"/>
  <c r="C25" i="4"/>
  <c r="BW10" i="4"/>
  <c r="AA30" i="4"/>
  <c r="AC18" i="4"/>
  <c r="S31" i="3"/>
  <c r="BL32" i="3"/>
  <c r="V20" i="3"/>
  <c r="AZ38" i="3"/>
  <c r="D27" i="3"/>
  <c r="BY10" i="4" l="1"/>
  <c r="AE30" i="4"/>
  <c r="AG18" i="4"/>
  <c r="BK16" i="4"/>
  <c r="C26" i="4"/>
  <c r="V31" i="3"/>
  <c r="BN32" i="3"/>
  <c r="Y20" i="3"/>
  <c r="AZ39" i="3"/>
  <c r="D28" i="3"/>
  <c r="CA10" i="4" l="1"/>
  <c r="AI30" i="4"/>
  <c r="AK18" i="4"/>
  <c r="BK17" i="4"/>
  <c r="C27" i="4"/>
  <c r="AZ40" i="3"/>
  <c r="D29" i="3"/>
  <c r="Y31" i="3"/>
  <c r="BP32" i="3"/>
  <c r="AB20" i="3"/>
  <c r="BK18" i="4" l="1"/>
  <c r="C28" i="4"/>
  <c r="CC10" i="4"/>
  <c r="AM30" i="4"/>
  <c r="AO18" i="4"/>
  <c r="AB31" i="3"/>
  <c r="AE20" i="3"/>
  <c r="AZ41" i="3"/>
  <c r="D30" i="3"/>
  <c r="AZ42" i="3" s="1"/>
  <c r="CE10" i="4" l="1"/>
  <c r="AQ30" i="4"/>
  <c r="AS18" i="4"/>
  <c r="BK19" i="4"/>
  <c r="C29" i="4"/>
  <c r="BK20" i="4" s="1"/>
  <c r="BR32" i="3"/>
  <c r="AE31" i="3"/>
  <c r="AH20" i="3"/>
  <c r="CG10" i="4" l="1"/>
  <c r="AU30" i="4"/>
  <c r="AP35" i="4" s="1"/>
  <c r="AP37" i="4" s="1"/>
  <c r="BT32" i="3"/>
  <c r="AH31" i="3"/>
  <c r="AK20" i="3"/>
  <c r="AJ13" i="4" l="1"/>
  <c r="AP40" i="4"/>
  <c r="AR13" i="4" s="1"/>
  <c r="AX13" i="4" s="1"/>
  <c r="AK31" i="3"/>
  <c r="BV32" i="3"/>
  <c r="AN20" i="3"/>
  <c r="BX32" i="3" l="1"/>
  <c r="AN31" i="3"/>
  <c r="AQ20" i="3"/>
  <c r="BZ32" i="3" l="1"/>
  <c r="AQ31" i="3"/>
  <c r="AT20" i="3"/>
  <c r="CB32" i="3" l="1"/>
  <c r="AT31" i="3"/>
  <c r="AP35" i="3" s="1"/>
  <c r="AP37" i="3" s="1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<sst xmlns="http://schemas.openxmlformats.org/spreadsheetml/2006/main" count="351" uniqueCount="164">
  <si>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</si>
  <si>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</si>
  <si>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</si>
  <si>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</si>
  <si>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</si>
  <si>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</si>
  <si>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</si>
  <si>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</si>
  <si>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</si>
  <si>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</si>
  <si>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</si>
  <si>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</si>
  <si>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</si>
  <si>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</si>
  <si>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</si>
  <si>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</si>
  <si>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</si>
  <si>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</si>
  <si>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</si>
  <si>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</si>
  <si>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</si>
  <si>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</si>
  <si>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</si>
  <si>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</si>
  <si>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</si>
  <si>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</si>
  <si>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</si>
  <si>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</si>
  <si>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</si>
  <si>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</si>
  <si>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</si>
  <si>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</si>
  <si>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</si>
  <si>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</si>
  <si>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</si>
  <si>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</si>
  <si>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</si>
  <si>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</si>
  <si>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</si>
  <si>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</si>
  <si>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</si>
  <si>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</si>
  <si>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</si>
  <si>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</si>
  <si>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</si>
  <si>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</si>
  <si>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</si>
  <si>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</si>
  <si>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</si>
  <si>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</si>
  <si>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</si>
  <si>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</si>
  <si>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</si>
  <si>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</si>
  <si>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</si>
  <si>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</si>
  <si>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</si>
  <si>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</si>
  <si>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</si>
  <si>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</si>
  <si>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</si>
  <si>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</si>
  <si>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</si>
  <si>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</si>
  <si>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</si>
  <si>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</si>
  <si>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</si>
  <si>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</si>
  <si>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</si>
  <si>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</si>
  <si>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</si>
  <si>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</si>
  <si>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</si>
  <si>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</si>
  <si>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</si>
  <si>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</si>
  <si>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</si>
  <si>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</si>
  <si>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</si>
  <si>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</si>
  <si>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</si>
  <si>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</si>
  <si>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</si>
  <si>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</si>
  <si>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</si>
  <si>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</si>
  <si>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</si>
  <si>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</si>
  <si>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</si>
  <si>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</si>
  <si>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</si>
  <si>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</si>
  <si>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</si>
  <si>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</si>
  <si>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</si>
  <si>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</si>
  <si>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</si>
  <si>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</si>
  <si>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</si>
  <si>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</si>
  <si>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</si>
  <si>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</si>
  <si>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</si>
  <si>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EF-PW-05</t>
  </si>
  <si>
    <t>EHC - Tallahassee Reno. &amp; Add.</t>
  </si>
  <si>
    <t>Patient Toilets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</si>
  <si>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</si>
  <si>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</si>
  <si>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</si>
  <si>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</si>
  <si>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</si>
  <si>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</si>
  <si>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</si>
  <si>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</si>
  <si>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</si>
  <si>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</si>
  <si>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</si>
  <si>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</si>
  <si>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</si>
  <si>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</si>
  <si>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</si>
  <si>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</si>
  <si>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</si>
  <si>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</si>
  <si>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</si>
  <si>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</si>
  <si>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</si>
  <si>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</si>
  <si>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</si>
  <si>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</si>
  <si>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</si>
  <si>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</si>
  <si>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</si>
  <si>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</si>
  <si>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</si>
  <si>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</si>
  <si>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</si>
  <si>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</si>
  <si>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</si>
  <si>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</si>
  <si>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</si>
  <si>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</si>
  <si>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</si>
  <si>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</si>
  <si>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</si>
  <si>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</si>
  <si>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</si>
  <si>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</si>
  <si>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</si>
  <si>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</si>
  <si>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</si>
  <si>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</si>
  <si>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</si>
  <si>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</si>
  <si>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</si>
  <si>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</si>
  <si>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</si>
  <si>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</si>
  <si>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</si>
  <si>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Pat. Tlt. F148A</t>
  </si>
  <si>
    <t>CEG1</t>
  </si>
  <si>
    <t>Pat. Tlt. F147A</t>
  </si>
  <si>
    <t>Pat. Tlt. F146A</t>
  </si>
  <si>
    <t>Pat. Tlt. F145A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</si>
</sst>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#\ ??/100"/>
    <numFmt numFmtId="167" formatCode="0.000"/>
    <numFmt numFmtId="168" formatCode="mm/dd/yy;@"/>
    <numFmt numFmtId="169" formatCode="#\ ?/4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9" fontId="6" fillId="3" borderId="27" xfId="0" applyNumberFormat="1" applyFont="1" applyFill="1" applyBorder="1" applyAlignment="1">
      <alignment horizontal="center" vertical="center" shrinkToFit="1"/>
    </xf>
    <xf numFmtId="169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9" fontId="6" fillId="3" borderId="17" xfId="0" applyNumberFormat="1" applyFont="1" applyFill="1" applyBorder="1" applyAlignment="1">
      <alignment horizontal="center" vertical="center" shrinkToFit="1"/>
    </xf>
    <xf numFmtId="169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69" fontId="10" fillId="2" borderId="74" xfId="0" applyNumberFormat="1" applyFont="1" applyFill="1" applyBorder="1" applyAlignment="1">
      <alignment horizontal="center" vertical="center"/>
    </xf>
    <xf numFmtId="169" fontId="10" fillId="2" borderId="75" xfId="0" applyNumberFormat="1" applyFont="1" applyFill="1" applyBorder="1" applyAlignment="1">
      <alignment horizontal="center" vertical="center"/>
    </xf>
    <xf numFmtId="169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9C5CE04-E32D-48D0-BE9B-2A8A1620FBE6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30EF958E-7B73-5AAA-571E-8822AF16C624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AE20437C-7A58-B3A0-04B1-B0E90ED2C79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11B333B6-EEF8-712C-DC83-3C9F8EC813D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F7D3B781-5EA3-569F-08BF-84FC9106BBF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5762E432-29B6-2345-3652-3E4770C0A66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D27EB7FE-6C6E-0565-3ADF-D571EE0989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3998ED89-F07E-9A0A-7F52-C48DF5E9C13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C92AE99A-E76C-D977-5C0D-ADCDB37A730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E55D5C90-F4F9-6889-FB2A-7DF64B6CD3F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C210EF1C-F9AF-8844-8D5F-E5447A9527C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B268E599-A941-3CFB-BCC2-D9471122D633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38DAFA79-E460-5040-1AE9-0244F2DC8A8B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CD9E52A9-EA89-144D-467E-9AF96B6A42AA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0F1CB074-3BB1-A28B-E106-E207DD17110B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5910A0F2-B319-B7AD-FB92-0D43EA3DDD4C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18CB8444-7480-7CF6-7875-ED8648257AD6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261359C6-6540-FCCC-2425-895EEBA524A5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D409ED1E-4C2C-291C-C89D-B8E9758C740F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7165998F-5EC9-FF05-A44D-0442323CBCB3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64C41ED9-0273-EE5E-2F13-2938BECE4DF5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E11AB830-BB7B-FF68-BFBB-C88591E30F31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7085ED60-6D69-C13B-A857-344FB45BDEC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DBBFBA77-64DC-1A91-3D06-0D55704950B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85573699-FEF6-3493-0DD4-685040C7D7F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18FB5A9B-13F5-78E1-CBD5-867C136449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E00AA930-B3F8-FFAC-4B6D-A54FB37929B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246E08AA-2F72-3EB2-5681-82DA3F28311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CF2FFAEC-D8FC-E4BE-B7A4-765A777AD64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2AA85B4B-17FD-C5D2-6A73-947F8BE9798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5BCF0919-F03A-A3BB-7009-C10071759A5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33CCA47E-D08F-40D9-4464-F472C1C5D7C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ADE0F8E6-AE25-FD9A-5A27-45708578E6F1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1CEB1A75-9014-4BF5-5DFA-8891A93C3CF7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C02615F9-0CD6-4EAF-378F-4FC4AEA7E557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98C07C00-D3E2-6AC3-950B-17F01092D7CF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A677D58B-793B-9F87-3CFE-C58FE135A394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38796815-EBDE-7F48-D765-69B0910497A5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A8EDB0D4-6D41-4121-6121-8271A97C470F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5051EBA1-91AF-FEC2-33FB-B4292A537B7E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68710B7B-77EA-1169-4943-08994F21F171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D823058E-7DE1-097A-5D61-AE052D8E93EF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769404BC-1300-ABFF-850C-739328208D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E81342E-DD5B-6819-C441-A9C596E45ABE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A569E30-1E83-8F8A-F675-8AA073955314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586F8DCC-1F83-43B6-92F9-FADAF65B6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D5024C89-7B61-4708-BBE7-895676E1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9A40F0E-A9B6-49F1-A8A5-BA681F0B2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1872AD-AED9-496A-A647-AFDF89A0F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D1DF6F3-744A-4B00-876D-47AF5658886C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A11A7D25-9822-F350-A126-C629472C7F99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E28ACA02-1C01-DF40-DB79-2B4DCF6E65D4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C741A9F-844B-8200-F390-238517E8408B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6B1007DF-20A5-EAF1-7030-C646937076E6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19512AF0-F681-9D00-E158-ADF93DCED247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88927A06-A9E9-3F6F-D3B0-F38684A6FABF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FD07821-2824-5E99-77A2-43FD108A746B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EF962F66-6419-4447-BD7E-60A7BB21E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A88D618-72B8-4893-A95D-779E5186E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1770-B0A1-46F6-8E41-307CD3C6FBB0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106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/>
      <c r="E30" s="33"/>
      <c r="F30" s="33"/>
      <c r="G30" s="45"/>
      <c r="H30" s="45"/>
      <c r="I30" s="45"/>
      <c r="J30" s="45"/>
      <c r="K30" s="45"/>
      <c r="L30" s="45"/>
      <c r="M30" s="33"/>
      <c r="N30" s="33"/>
      <c r="O30" s="33"/>
      <c r="P30" s="45"/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 t="s">
        <v>159</v>
      </c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 t="s">
        <v>160</v>
      </c>
      <c r="L35" s="19"/>
      <c r="M35" s="19"/>
      <c r="N35" s="19">
        <v>6</v>
      </c>
      <c r="O35" s="19"/>
      <c r="P35" s="19"/>
      <c r="Q35" s="205">
        <v>75</v>
      </c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 t="s">
        <v>161</v>
      </c>
      <c r="B36" s="215"/>
      <c r="C36" s="215"/>
      <c r="D36" s="215"/>
      <c r="E36" s="215"/>
      <c r="F36" s="215"/>
      <c r="G36" s="215"/>
      <c r="H36" s="33">
        <v>2</v>
      </c>
      <c r="I36" s="33"/>
      <c r="J36" s="33"/>
      <c r="K36" s="33" t="s">
        <v>49</v>
      </c>
      <c r="L36" s="33"/>
      <c r="M36" s="33"/>
      <c r="N36" s="33" t="s">
        <v>49</v>
      </c>
      <c r="O36" s="33"/>
      <c r="P36" s="33"/>
      <c r="Q36" s="33">
        <v>75</v>
      </c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 t="s">
        <v>162</v>
      </c>
      <c r="B37" s="215"/>
      <c r="C37" s="215"/>
      <c r="D37" s="215"/>
      <c r="E37" s="215"/>
      <c r="F37" s="215"/>
      <c r="G37" s="215"/>
      <c r="H37" s="19">
        <v>3</v>
      </c>
      <c r="I37" s="19"/>
      <c r="J37" s="19"/>
      <c r="K37" s="19" t="s">
        <v>49</v>
      </c>
      <c r="L37" s="19"/>
      <c r="M37" s="19"/>
      <c r="N37" s="33" t="s">
        <v>49</v>
      </c>
      <c r="O37" s="33"/>
      <c r="P37" s="33"/>
      <c r="Q37" s="33">
        <v>75</v>
      </c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 t="s">
        <v>163</v>
      </c>
      <c r="B38" s="215"/>
      <c r="C38" s="215"/>
      <c r="D38" s="215"/>
      <c r="E38" s="215"/>
      <c r="F38" s="215"/>
      <c r="G38" s="215"/>
      <c r="H38" s="33">
        <v>4</v>
      </c>
      <c r="I38" s="33"/>
      <c r="J38" s="33"/>
      <c r="K38" s="33" t="s">
        <v>49</v>
      </c>
      <c r="L38" s="33"/>
      <c r="M38" s="33"/>
      <c r="N38" s="33" t="s">
        <v>49</v>
      </c>
      <c r="O38" s="33"/>
      <c r="P38" s="33"/>
      <c r="Q38" s="33">
        <v>75</v>
      </c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/>
      <c r="B39" s="215"/>
      <c r="C39" s="215"/>
      <c r="D39" s="215"/>
      <c r="E39" s="215"/>
      <c r="F39" s="215"/>
      <c r="G39" s="215"/>
      <c r="H39" s="19"/>
      <c r="I39" s="19"/>
      <c r="J39" s="19"/>
      <c r="K39" s="19"/>
      <c r="L39" s="19"/>
      <c r="M39" s="19"/>
      <c r="N39" s="33"/>
      <c r="O39" s="33"/>
      <c r="P39" s="33"/>
      <c r="Q39" s="33"/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/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/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158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>
        <f>IF(SUM(Q35:S52)&lt;&gt;0,SUM(Q35:S52),"")</f>
        <v>300</v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437B61C3-2C0B-4818-B943-52C987605397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3B85C678-13B4-4412-A4A5-DB8BC85B3D82}"/>
    <dataValidation allowBlank="1" showInputMessage="1" showErrorMessage="1" prompt="Typical Service Factor is 1.15. If unknown then use '---" sqref="Z15:AI15" xr:uid="{612EF61E-E8F4-4BDD-930D-154EE89B60B0}"/>
    <dataValidation type="list" allowBlank="1" showInputMessage="1" showErrorMessage="1" sqref="AH24:AI24" xr:uid="{8FA1C166-65DF-4CB3-91F5-25683CEF170B}">
      <formula1>"Hz, %"</formula1>
    </dataValidation>
    <dataValidation type="whole" allowBlank="1" showInputMessage="1" showErrorMessage="1" error="This Remarks section is limited to 5." sqref="A56:A60" xr:uid="{CB21B5F0-5C8E-4245-A8CC-ADB4D928DC45}">
      <formula1>1</formula1>
      <formula2>5</formula2>
    </dataValidation>
    <dataValidation type="list" allowBlank="1" showInputMessage="1" showErrorMessage="1" promptTitle="Phase Selection" prompt="Select Single or Three Phase" sqref="AT18:AY18" xr:uid="{73FA8CE5-2571-4B90-B2CD-1764F3224331}">
      <formula1>"Single Phase, Three Phase"</formula1>
    </dataValidation>
    <dataValidation type="list" allowBlank="1" showInputMessage="1" sqref="G13:P13" xr:uid="{C9225810-2822-45CA-B258-E12F022778B1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1D368647-F88C-4C95-9C8A-D4AA73E00A3B}">
      <formula1>"CW, CCW, '---"</formula1>
    </dataValidation>
    <dataValidation type="list" allowBlank="1" showInputMessage="1" sqref="Z12:AI12" xr:uid="{58E26607-C415-41D0-BA50-2264651ADB66}">
      <formula1>"Baldor,Dayton,Emmerson,FASCO,GE,GENTEQ,Marathon,Trane,WEG,Westinghouse"</formula1>
    </dataValidation>
    <dataValidation type="list" allowBlank="1" showInputMessage="1" sqref="Z14:AI14" xr:uid="{08FBDAAC-29CF-4F19-A486-E8FB055B0BA7}">
      <formula1>".17,.25,.33,.5,.75,1,2,3,5,7.5,10,15,20,25,30,40,50,60,75,100,125,150,200"</formula1>
    </dataValidation>
    <dataValidation allowBlank="1" showInputMessage="1" showErrorMessage="1" prompt="If EFF is unatainable use .90" sqref="AT14:AY14" xr:uid="{48EF8013-3195-4FE0-8015-42480DF0BFFC}"/>
    <dataValidation allowBlank="1" showInputMessage="1" showErrorMessage="1" prompt="If PF is unattainable use .80" sqref="AT16:AY16" xr:uid="{1A314665-DAE2-47C4-8FFB-D58970BC2959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FE9DD87E-9D98-4F61-85DB-CE850BBFE761}"/>
    <dataValidation type="list" allowBlank="1" showInputMessage="1" showErrorMessage="1" sqref="H19:Q19" xr:uid="{62555700-74DC-4E47-82C7-1A5DAFB79ED4}">
      <formula1>"Belt Drive,Direct Drive"</formula1>
    </dataValidation>
    <dataValidation type="list" allowBlank="1" showInputMessage="1" sqref="H22:Q22 H20:Q20" xr:uid="{AD88A446-AC18-42CF-9696-8F50354F97F0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1F9A-F6C5-4F55-841C-8002A4418854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290" t="s">
        <v>108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111</v>
      </c>
      <c r="B13" s="55"/>
      <c r="C13" s="294" t="s">
        <v>112</v>
      </c>
      <c r="D13" s="295"/>
      <c r="E13" s="295"/>
      <c r="F13" s="295"/>
      <c r="G13" s="294" t="s">
        <v>113</v>
      </c>
      <c r="H13" s="295"/>
      <c r="I13" s="295"/>
      <c r="J13" s="296"/>
      <c r="K13" s="297" t="s">
        <v>114</v>
      </c>
      <c r="L13" s="54"/>
      <c r="M13" s="54"/>
      <c r="N13" s="167" t="str">
        <f>IF(AND(D13&lt;&gt;0,H13&lt;&gt;0),D13*H13/144,"")</f>
        <v/>
      </c>
      <c r="O13" s="167"/>
      <c r="P13" s="168"/>
      <c r="Q13" s="297" t="s">
        <v>115</v>
      </c>
      <c r="R13" s="54"/>
      <c r="S13" s="54"/>
      <c r="T13" s="110" t="str">
        <f>IFERROR(ROUND((AB13/N13),2),"")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04"/>
    </row>
    <row r="15" spans="1:85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116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118</v>
      </c>
      <c r="AH16" s="313"/>
      <c r="AI16" s="313"/>
      <c r="AJ16" s="313"/>
      <c r="AK16" s="313"/>
      <c r="AL16" s="314" t="s">
        <v>119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16" t="s">
        <v>120</v>
      </c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8"/>
      <c r="AW18" s="5"/>
      <c r="AX18" s="319" t="s">
        <v>121</v>
      </c>
      <c r="AY18" s="320"/>
      <c r="AZ18" s="320"/>
      <c r="BA18" s="320"/>
      <c r="BB18" s="320"/>
      <c r="BC18" s="320"/>
      <c r="BD18" s="320"/>
      <c r="BE18" s="320"/>
      <c r="BF18" s="32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22" t="s">
        <v>122</v>
      </c>
      <c r="B19" s="323"/>
      <c r="C19" s="323"/>
      <c r="D19" s="323"/>
      <c r="E19" s="323"/>
      <c r="F19" s="324"/>
      <c r="G19" s="325">
        <v>1</v>
      </c>
      <c r="H19" s="325"/>
      <c r="I19" s="325"/>
      <c r="J19" s="326">
        <v>2</v>
      </c>
      <c r="K19" s="325"/>
      <c r="L19" s="325"/>
      <c r="M19" s="326">
        <v>3</v>
      </c>
      <c r="N19" s="325"/>
      <c r="O19" s="325"/>
      <c r="P19" s="326">
        <v>4</v>
      </c>
      <c r="Q19" s="325"/>
      <c r="R19" s="325"/>
      <c r="S19" s="326">
        <v>5</v>
      </c>
      <c r="T19" s="325"/>
      <c r="U19" s="325"/>
      <c r="V19" s="326">
        <v>6</v>
      </c>
      <c r="W19" s="325"/>
      <c r="X19" s="325"/>
      <c r="Y19" s="326">
        <v>7</v>
      </c>
      <c r="Z19" s="325"/>
      <c r="AA19" s="325"/>
      <c r="AB19" s="326">
        <v>8</v>
      </c>
      <c r="AC19" s="325"/>
      <c r="AD19" s="325"/>
      <c r="AE19" s="326">
        <v>9</v>
      </c>
      <c r="AF19" s="325"/>
      <c r="AG19" s="325"/>
      <c r="AH19" s="326">
        <v>10</v>
      </c>
      <c r="AI19" s="325"/>
      <c r="AJ19" s="325"/>
      <c r="AK19" s="326">
        <v>11</v>
      </c>
      <c r="AL19" s="325"/>
      <c r="AM19" s="325"/>
      <c r="AN19" s="326">
        <v>12</v>
      </c>
      <c r="AO19" s="325"/>
      <c r="AP19" s="325"/>
      <c r="AQ19" s="326">
        <v>13</v>
      </c>
      <c r="AR19" s="325"/>
      <c r="AS19" s="325"/>
      <c r="AT19" s="326">
        <v>14</v>
      </c>
      <c r="AU19" s="325"/>
      <c r="AV19" s="327"/>
      <c r="AW19" s="5"/>
      <c r="AX19" s="328"/>
      <c r="AY19" s="329"/>
      <c r="AZ19" s="329"/>
      <c r="BA19" s="329"/>
      <c r="BB19" s="329"/>
      <c r="BC19" s="329"/>
      <c r="BD19" s="329"/>
      <c r="BE19" s="329"/>
      <c r="BF19" s="330"/>
      <c r="BG19" s="5"/>
      <c r="BH19" s="5"/>
      <c r="BI19" s="331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32" t="s">
        <v>80</v>
      </c>
      <c r="B20" s="60"/>
      <c r="C20" s="60"/>
      <c r="D20" s="60" t="s">
        <v>123</v>
      </c>
      <c r="E20" s="60"/>
      <c r="F20" s="333"/>
      <c r="G20" s="334">
        <f>IFERROR(IF(BD20&lt;12,BD20/2,6),"")</f>
        <v>6</v>
      </c>
      <c r="H20" s="334"/>
      <c r="I20" s="334"/>
      <c r="J20" s="335" t="str">
        <f>IFERROR(IF(J19&lt;=$BD$21,G20+$BD$22,""),"")</f>
        <v/>
      </c>
      <c r="K20" s="334"/>
      <c r="L20" s="334"/>
      <c r="M20" s="335" t="str">
        <f>IFERROR(IF(M19&lt;=$BD$21,J20+$BD$22,""),"")</f>
        <v/>
      </c>
      <c r="N20" s="334"/>
      <c r="O20" s="334"/>
      <c r="P20" s="335" t="str">
        <f>IFERROR(IF(P19&lt;=$BD$21,M20+$BD$22,""),"")</f>
        <v/>
      </c>
      <c r="Q20" s="334"/>
      <c r="R20" s="334"/>
      <c r="S20" s="335" t="str">
        <f>IFERROR(IF(S19&lt;=$BD$21,P20+$BD$22,""),"")</f>
        <v/>
      </c>
      <c r="T20" s="334"/>
      <c r="U20" s="334"/>
      <c r="V20" s="335" t="str">
        <f>IFERROR(IF(V19&lt;=$BD$21,S20+$BD$22,""),"")</f>
        <v/>
      </c>
      <c r="W20" s="334"/>
      <c r="X20" s="334"/>
      <c r="Y20" s="335" t="str">
        <f>IFERROR(IF(Y19&lt;=$BD$21,V20+$BD$22,""),"")</f>
        <v/>
      </c>
      <c r="Z20" s="334"/>
      <c r="AA20" s="334"/>
      <c r="AB20" s="335" t="str">
        <f>IFERROR(IF(AB19&lt;=$BD$21,Y20+$BD$22,""),"")</f>
        <v/>
      </c>
      <c r="AC20" s="334"/>
      <c r="AD20" s="334"/>
      <c r="AE20" s="335" t="str">
        <f>IFERROR(IF(AE19&lt;=$BD$21,AB20+$BD$22,""),"")</f>
        <v/>
      </c>
      <c r="AF20" s="334"/>
      <c r="AG20" s="334"/>
      <c r="AH20" s="335" t="str">
        <f>IFERROR(IF(AH19&lt;=$BD$21,AE20+$BD$22,""),"")</f>
        <v/>
      </c>
      <c r="AI20" s="334"/>
      <c r="AJ20" s="334"/>
      <c r="AK20" s="335" t="str">
        <f>IFERROR(IF(AK19&lt;=$BD$21,AH20+$BD$22,""),"")</f>
        <v/>
      </c>
      <c r="AL20" s="334"/>
      <c r="AM20" s="334"/>
      <c r="AN20" s="335" t="str">
        <f>IFERROR(IF(AN19&lt;=$BD$21,AK20+$BD$22,""),"")</f>
        <v/>
      </c>
      <c r="AO20" s="334"/>
      <c r="AP20" s="334"/>
      <c r="AQ20" s="335" t="str">
        <f>IFERROR(IF(AQ19&lt;=$BD$21,AN20+$BD$22,""),"")</f>
        <v/>
      </c>
      <c r="AR20" s="334"/>
      <c r="AS20" s="334"/>
      <c r="AT20" s="335" t="str">
        <f>IFERROR(IF(AT19&lt;=$BD$21,AQ20+$BD$22,""),"")</f>
        <v/>
      </c>
      <c r="AU20" s="334"/>
      <c r="AV20" s="336"/>
      <c r="AW20" s="5"/>
      <c r="AX20" s="112" t="s">
        <v>124</v>
      </c>
      <c r="AY20" s="113"/>
      <c r="AZ20" s="113"/>
      <c r="BA20" s="113"/>
      <c r="BB20" s="113"/>
      <c r="BC20" s="114"/>
      <c r="BD20" s="337" t="str">
        <f>IF(D13&lt;&gt;0,D13,"")</f>
        <v/>
      </c>
      <c r="BE20" s="337"/>
      <c r="BF20" s="338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290">
        <v>1</v>
      </c>
      <c r="B21" s="154"/>
      <c r="C21" s="154"/>
      <c r="D21" s="339">
        <f>IFERROR(IF(BD26&lt;12,BD26/2,6),"")</f>
        <v>6</v>
      </c>
      <c r="E21" s="339"/>
      <c r="F21" s="340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41"/>
      <c r="AW21" s="5"/>
      <c r="AX21" s="23" t="s">
        <v>125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4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22">
        <v>2</v>
      </c>
      <c r="B22" s="323"/>
      <c r="C22" s="323"/>
      <c r="D22" s="343" t="str">
        <f>IFERROR(IF(A22&lt;=$BD$27,D21+$BD$28,""),"")</f>
        <v/>
      </c>
      <c r="E22" s="343"/>
      <c r="F22" s="344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45"/>
      <c r="AW22" s="5"/>
      <c r="AX22" s="346" t="s">
        <v>126</v>
      </c>
      <c r="AY22" s="235"/>
      <c r="AZ22" s="235"/>
      <c r="BA22" s="235"/>
      <c r="BB22" s="235"/>
      <c r="BC22" s="347"/>
      <c r="BD22" s="348" t="str">
        <f>IFERROR((BD20-12)/(BD21-1),"")</f>
        <v/>
      </c>
      <c r="BE22" s="348"/>
      <c r="BF22" s="349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22">
        <v>3</v>
      </c>
      <c r="B23" s="323"/>
      <c r="C23" s="323"/>
      <c r="D23" s="343" t="str">
        <f t="shared" ref="D23:D30" si="0">IFERROR(IF(A23&lt;=$BD$27,D22+$BD$28,""),"")</f>
        <v/>
      </c>
      <c r="E23" s="343"/>
      <c r="F23" s="344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4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22">
        <v>4</v>
      </c>
      <c r="B24" s="323"/>
      <c r="C24" s="323"/>
      <c r="D24" s="343" t="str">
        <f t="shared" si="0"/>
        <v/>
      </c>
      <c r="E24" s="343"/>
      <c r="F24" s="34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45"/>
      <c r="AW24" s="5"/>
      <c r="AX24" s="319" t="s">
        <v>127</v>
      </c>
      <c r="AY24" s="320"/>
      <c r="AZ24" s="320"/>
      <c r="BA24" s="320"/>
      <c r="BB24" s="320"/>
      <c r="BC24" s="320"/>
      <c r="BD24" s="320"/>
      <c r="BE24" s="320"/>
      <c r="BF24" s="321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22">
        <v>5</v>
      </c>
      <c r="B25" s="323"/>
      <c r="C25" s="323"/>
      <c r="D25" s="343" t="str">
        <f t="shared" si="0"/>
        <v/>
      </c>
      <c r="E25" s="343"/>
      <c r="F25" s="344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45"/>
      <c r="AW25" s="5"/>
      <c r="AX25" s="328"/>
      <c r="AY25" s="329"/>
      <c r="AZ25" s="329"/>
      <c r="BA25" s="329"/>
      <c r="BB25" s="329"/>
      <c r="BC25" s="329"/>
      <c r="BD25" s="329"/>
      <c r="BE25" s="329"/>
      <c r="BF25" s="330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22">
        <v>6</v>
      </c>
      <c r="B26" s="323"/>
      <c r="C26" s="323"/>
      <c r="D26" s="343" t="str">
        <f t="shared" si="0"/>
        <v/>
      </c>
      <c r="E26" s="343"/>
      <c r="F26" s="344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45"/>
      <c r="AW26" s="5"/>
      <c r="AX26" s="350" t="s">
        <v>128</v>
      </c>
      <c r="AY26" s="351"/>
      <c r="AZ26" s="351"/>
      <c r="BA26" s="351"/>
      <c r="BB26" s="351"/>
      <c r="BC26" s="352"/>
      <c r="BD26" s="337" t="str">
        <f>IF(H13&lt;&gt;0,H13,"")</f>
        <v/>
      </c>
      <c r="BE26" s="337"/>
      <c r="BF26" s="338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22">
        <v>7</v>
      </c>
      <c r="B27" s="323"/>
      <c r="C27" s="323"/>
      <c r="D27" s="343" t="str">
        <f t="shared" si="0"/>
        <v/>
      </c>
      <c r="E27" s="343"/>
      <c r="F27" s="344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45"/>
      <c r="AW27" s="5"/>
      <c r="AX27" s="23" t="s">
        <v>125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42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22">
        <v>8</v>
      </c>
      <c r="B28" s="323"/>
      <c r="C28" s="323"/>
      <c r="D28" s="343" t="str">
        <f t="shared" si="0"/>
        <v/>
      </c>
      <c r="E28" s="343"/>
      <c r="F28" s="344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45"/>
      <c r="AW28" s="5"/>
      <c r="AX28" s="346" t="s">
        <v>126</v>
      </c>
      <c r="AY28" s="235"/>
      <c r="AZ28" s="235"/>
      <c r="BA28" s="235"/>
      <c r="BB28" s="235"/>
      <c r="BC28" s="347"/>
      <c r="BD28" s="348" t="str">
        <f>IFERROR((BD26-12)/(BD27-1),"")</f>
        <v/>
      </c>
      <c r="BE28" s="348"/>
      <c r="BF28" s="349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22">
        <v>9</v>
      </c>
      <c r="B29" s="323"/>
      <c r="C29" s="323"/>
      <c r="D29" s="343" t="str">
        <f t="shared" si="0"/>
        <v/>
      </c>
      <c r="E29" s="343"/>
      <c r="F29" s="344"/>
      <c r="G29" s="353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4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32">
        <v>10</v>
      </c>
      <c r="B30" s="60"/>
      <c r="C30" s="60"/>
      <c r="D30" s="354" t="str">
        <f t="shared" si="0"/>
        <v/>
      </c>
      <c r="E30" s="354"/>
      <c r="F30" s="355"/>
      <c r="G30" s="356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8"/>
      <c r="AW30" s="5"/>
      <c r="AX30" s="13" t="s">
        <v>129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59" t="s">
        <v>99</v>
      </c>
      <c r="B31" s="360"/>
      <c r="C31" s="360"/>
      <c r="D31" s="360"/>
      <c r="E31" s="360"/>
      <c r="F31" s="360"/>
      <c r="G31" s="361">
        <f>IF(G20="CALC.","CALC.",SUM(G21:I30))</f>
        <v>0</v>
      </c>
      <c r="H31" s="362"/>
      <c r="I31" s="362"/>
      <c r="J31" s="363" t="str">
        <f>IF(J20="","",SUM(J21:L30))</f>
        <v/>
      </c>
      <c r="K31" s="364"/>
      <c r="L31" s="365"/>
      <c r="M31" s="363" t="str">
        <f>IF(M20="","",SUM(M21:O30))</f>
        <v/>
      </c>
      <c r="N31" s="364"/>
      <c r="O31" s="365"/>
      <c r="P31" s="363" t="str">
        <f>IF(P20="","",SUM(P21:R30))</f>
        <v/>
      </c>
      <c r="Q31" s="364"/>
      <c r="R31" s="365"/>
      <c r="S31" s="363" t="str">
        <f>IF(S20="","",SUM(S21:U30))</f>
        <v/>
      </c>
      <c r="T31" s="364"/>
      <c r="U31" s="365"/>
      <c r="V31" s="363" t="str">
        <f>IF(V20="","",SUM(V21:X30))</f>
        <v/>
      </c>
      <c r="W31" s="364"/>
      <c r="X31" s="365"/>
      <c r="Y31" s="363" t="str">
        <f>IF(Y20="","",SUM(Y21:AA30))</f>
        <v/>
      </c>
      <c r="Z31" s="364"/>
      <c r="AA31" s="365"/>
      <c r="AB31" s="363" t="str">
        <f>IF(AB20="","",SUM(AB21:AD30))</f>
        <v/>
      </c>
      <c r="AC31" s="364"/>
      <c r="AD31" s="365"/>
      <c r="AE31" s="363" t="str">
        <f>IF(AE20="","",SUM(AE21:AG30))</f>
        <v/>
      </c>
      <c r="AF31" s="364"/>
      <c r="AG31" s="365"/>
      <c r="AH31" s="363" t="str">
        <f>IF(AH20="","",SUM(AH21:AJ30))</f>
        <v/>
      </c>
      <c r="AI31" s="364"/>
      <c r="AJ31" s="365"/>
      <c r="AK31" s="363" t="str">
        <f>IF(AK20="","",SUM(AK21:AM30))</f>
        <v/>
      </c>
      <c r="AL31" s="364"/>
      <c r="AM31" s="365"/>
      <c r="AN31" s="363" t="str">
        <f>IF(AN20="","",SUM(AN21:AP30))</f>
        <v/>
      </c>
      <c r="AO31" s="364"/>
      <c r="AP31" s="365"/>
      <c r="AQ31" s="363" t="str">
        <f>IF(AQ20="","",SUM(AQ21:AS30))</f>
        <v/>
      </c>
      <c r="AR31" s="364"/>
      <c r="AS31" s="365"/>
      <c r="AT31" s="363" t="str">
        <f>IF(AT20="","",SUM(AT21:AV30))</f>
        <v/>
      </c>
      <c r="AU31" s="364"/>
      <c r="AV31" s="366"/>
      <c r="AW31" s="5"/>
      <c r="AX31" s="367" t="s">
        <v>130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68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67" t="s">
        <v>80</v>
      </c>
      <c r="AY32" s="26"/>
      <c r="AZ32" s="26" t="s">
        <v>123</v>
      </c>
      <c r="BA32" s="26"/>
      <c r="BB32" s="369">
        <f>G20</f>
        <v>6</v>
      </c>
      <c r="BC32" s="369"/>
      <c r="BD32" s="369" t="str">
        <f>J20</f>
        <v/>
      </c>
      <c r="BE32" s="369"/>
      <c r="BF32" s="369" t="str">
        <f>M20</f>
        <v/>
      </c>
      <c r="BG32" s="369"/>
      <c r="BH32" s="369" t="str">
        <f>P20</f>
        <v/>
      </c>
      <c r="BI32" s="369"/>
      <c r="BJ32" s="369" t="str">
        <f>P20</f>
        <v/>
      </c>
      <c r="BK32" s="369"/>
      <c r="BL32" s="369" t="str">
        <f>S20</f>
        <v/>
      </c>
      <c r="BM32" s="369"/>
      <c r="BN32" s="369" t="str">
        <f>V20</f>
        <v/>
      </c>
      <c r="BO32" s="369"/>
      <c r="BP32" s="369" t="str">
        <f>Y20</f>
        <v/>
      </c>
      <c r="BQ32" s="369"/>
      <c r="BR32" s="369" t="str">
        <f>AE20</f>
        <v/>
      </c>
      <c r="BS32" s="369"/>
      <c r="BT32" s="369" t="str">
        <f>AH20</f>
        <v/>
      </c>
      <c r="BU32" s="369"/>
      <c r="BV32" s="369" t="str">
        <f>AK20</f>
        <v/>
      </c>
      <c r="BW32" s="369"/>
      <c r="BX32" s="369" t="str">
        <f>AN20</f>
        <v/>
      </c>
      <c r="BY32" s="369"/>
      <c r="BZ32" s="369" t="str">
        <f>AQ20</f>
        <v/>
      </c>
      <c r="CA32" s="369"/>
      <c r="CB32" s="369" t="str">
        <f>AT20</f>
        <v/>
      </c>
      <c r="CC32" s="370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131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132</v>
      </c>
      <c r="AU33" s="375"/>
      <c r="AV33" s="376"/>
      <c r="AW33" s="5"/>
      <c r="AX33" s="377">
        <v>1</v>
      </c>
      <c r="AY33" s="41"/>
      <c r="AZ33" s="378">
        <f>D21</f>
        <v>6</v>
      </c>
      <c r="BA33" s="379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5"/>
      <c r="AX34" s="377">
        <v>2</v>
      </c>
      <c r="AY34" s="41"/>
      <c r="AZ34" s="378" t="str">
        <f t="shared" ref="AZ34:AZ41" si="1">D22</f>
        <v/>
      </c>
      <c r="BA34" s="379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IF(SUM(G31:AV31)&lt;&gt;0,SUM(G31:AV31),"")</f>
        <v/>
      </c>
      <c r="AQ35" s="384"/>
      <c r="AR35" s="384"/>
      <c r="AS35" s="384"/>
      <c r="AT35" s="31" t="s">
        <v>115</v>
      </c>
      <c r="AU35" s="31"/>
      <c r="AV35" s="382"/>
      <c r="AW35" s="5"/>
      <c r="AX35" s="377">
        <v>3</v>
      </c>
      <c r="AY35" s="41"/>
      <c r="AZ35" s="378" t="str">
        <f t="shared" si="1"/>
        <v/>
      </c>
      <c r="BA35" s="379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86"/>
      <c r="AR36" s="386"/>
      <c r="AS36" s="386"/>
      <c r="AT36" s="386"/>
      <c r="AU36" s="386"/>
      <c r="AV36" s="387"/>
      <c r="AW36" s="5"/>
      <c r="AX36" s="377">
        <v>4</v>
      </c>
      <c r="AY36" s="41"/>
      <c r="AZ36" s="378" t="str">
        <f t="shared" si="1"/>
        <v/>
      </c>
      <c r="BA36" s="37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115</v>
      </c>
      <c r="AU37" s="31"/>
      <c r="AV37" s="382"/>
      <c r="AW37" s="5"/>
      <c r="AX37" s="377">
        <v>5</v>
      </c>
      <c r="AY37" s="41"/>
      <c r="AZ37" s="378" t="str">
        <f t="shared" si="1"/>
        <v/>
      </c>
      <c r="BA37" s="379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138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377">
        <v>6</v>
      </c>
      <c r="AY38" s="41"/>
      <c r="AZ38" s="378" t="str">
        <f t="shared" si="1"/>
        <v/>
      </c>
      <c r="BA38" s="379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114</v>
      </c>
      <c r="AU39" s="31"/>
      <c r="AV39" s="382"/>
      <c r="AW39" s="5"/>
      <c r="AX39" s="377">
        <v>7</v>
      </c>
      <c r="AY39" s="41"/>
      <c r="AZ39" s="378" t="str">
        <f t="shared" si="1"/>
        <v/>
      </c>
      <c r="BA39" s="379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377">
        <v>8</v>
      </c>
      <c r="AY40" s="41"/>
      <c r="AZ40" s="378" t="str">
        <f t="shared" si="1"/>
        <v/>
      </c>
      <c r="BA40" s="379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77">
        <v>9</v>
      </c>
      <c r="AY41" s="41"/>
      <c r="AZ41" s="378" t="str">
        <f t="shared" si="1"/>
        <v/>
      </c>
      <c r="BA41" s="379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399">
        <v>10</v>
      </c>
      <c r="AY42" s="400"/>
      <c r="AZ42" s="369" t="str">
        <f>D30</f>
        <v/>
      </c>
      <c r="BA42" s="370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606BA2AA-6FBE-4874-9B3B-BA5A7DE00855}">
      <formula1>"VFD SETTING, ECM SETTING, FIXED SPEED"</formula1>
    </dataValidation>
    <dataValidation type="list" allowBlank="1" showInputMessage="1" showErrorMessage="1" sqref="AD16:AE16" xr:uid="{1DEE9C39-1D5E-4FD0-BF01-8126570D6A29}">
      <formula1>"Hz, %"</formula1>
    </dataValidation>
    <dataValidation type="list" allowBlank="1" showInputMessage="1" sqref="AL16:AV16" xr:uid="{8A4A420D-242D-43EC-A3A2-CD901CE12844}">
      <formula1>"Air Data Multimeter - Velocity Grid"</formula1>
    </dataValidation>
    <dataValidation type="list" allowBlank="1" showInputMessage="1" sqref="AP38:AV38" xr:uid="{6F441769-3739-4E11-A0A3-60B035F82D81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5F2693DF-8EBF-43F0-A436-5B816ACF1739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23B0C255-4500-4592-AC15-17091637943D}">
      <formula1>168</formula1>
    </dataValidation>
    <dataValidation type="whole" allowBlank="1" showInputMessage="1" showErrorMessage="1" error="This Remarks section is limited to 7." sqref="A34:A40" xr:uid="{5A31B3DE-A0EB-4335-B387-108CB28E20BC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8E5D-9AC3-4374-A733-E1C2DCE12AD6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02" t="s">
        <v>0</v>
      </c>
      <c r="AX1" s="402"/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402"/>
      <c r="BK1" s="402"/>
      <c r="BL1" s="402"/>
      <c r="BM1" s="402"/>
      <c r="BN1" s="402"/>
      <c r="BO1" s="402"/>
      <c r="BP1" s="402"/>
      <c r="BQ1" s="402"/>
      <c r="BR1" s="402"/>
      <c r="BS1" s="402"/>
      <c r="BT1" s="402"/>
      <c r="BU1" s="402"/>
      <c r="BV1" s="402"/>
      <c r="BW1" s="402"/>
      <c r="BX1" s="402"/>
      <c r="BY1" s="402"/>
      <c r="BZ1" s="402"/>
      <c r="CA1" s="402"/>
      <c r="CB1" s="402"/>
      <c r="CC1" s="402"/>
      <c r="CD1" s="402"/>
      <c r="CE1" s="402"/>
      <c r="CF1" s="402"/>
      <c r="CG1" s="402"/>
      <c r="CH1" s="402"/>
      <c r="CI1" s="402"/>
      <c r="CJ1" s="402"/>
      <c r="CK1" s="402"/>
      <c r="CL1" s="402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403" t="s">
        <v>129</v>
      </c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4"/>
      <c r="CH8" s="304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405" t="s">
        <v>122</v>
      </c>
      <c r="BJ9" s="406"/>
      <c r="BK9" s="406"/>
      <c r="BL9" s="406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07"/>
      <c r="CG9" s="408">
        <v>11</v>
      </c>
      <c r="CH9" s="407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405" t="s">
        <v>80</v>
      </c>
      <c r="BJ10" s="406"/>
      <c r="BK10" s="406" t="s">
        <v>123</v>
      </c>
      <c r="BL10" s="406"/>
      <c r="BM10" s="369" t="str">
        <f>E18</f>
        <v/>
      </c>
      <c r="BN10" s="369"/>
      <c r="BO10" s="369" t="str">
        <f>I18</f>
        <v/>
      </c>
      <c r="BP10" s="369"/>
      <c r="BQ10" s="369" t="str">
        <f>M18</f>
        <v/>
      </c>
      <c r="BR10" s="369"/>
      <c r="BS10" s="369" t="str">
        <f>Q18</f>
        <v/>
      </c>
      <c r="BT10" s="369"/>
      <c r="BU10" s="369" t="str">
        <f>U18</f>
        <v/>
      </c>
      <c r="BV10" s="369"/>
      <c r="BW10" s="369" t="str">
        <f>Y18</f>
        <v/>
      </c>
      <c r="BX10" s="369"/>
      <c r="BY10" s="369" t="str">
        <f>AC18</f>
        <v/>
      </c>
      <c r="BZ10" s="369"/>
      <c r="CA10" s="369" t="str">
        <f>AG18</f>
        <v/>
      </c>
      <c r="CB10" s="369"/>
      <c r="CC10" s="369" t="str">
        <f>AK18</f>
        <v/>
      </c>
      <c r="CD10" s="369"/>
      <c r="CE10" s="369" t="str">
        <f>AO18</f>
        <v/>
      </c>
      <c r="CF10" s="369"/>
      <c r="CG10" s="369" t="str">
        <f>AS18</f>
        <v/>
      </c>
      <c r="CH10" s="370"/>
      <c r="CI10" s="5"/>
      <c r="CJ10" s="5"/>
      <c r="CK10" s="5"/>
      <c r="CL10" s="5"/>
    </row>
    <row r="11" spans="1:90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377">
        <v>1</v>
      </c>
      <c r="BJ11" s="41"/>
      <c r="BK11" s="378" t="str">
        <f t="shared" ref="BK11:BK20" si="0">C20</f>
        <v/>
      </c>
      <c r="BL11" s="379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09" t="s">
        <v>142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377">
        <v>2</v>
      </c>
      <c r="BJ12" s="41"/>
      <c r="BK12" s="378" t="str">
        <f t="shared" si="0"/>
        <v/>
      </c>
      <c r="BL12" s="379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11" t="s">
        <v>112</v>
      </c>
      <c r="B13" s="391"/>
      <c r="C13" s="391"/>
      <c r="D13" s="391"/>
      <c r="E13" s="412" t="s">
        <v>143</v>
      </c>
      <c r="F13" s="412"/>
      <c r="G13" s="412"/>
      <c r="H13" s="386" t="str">
        <f>BD18</f>
        <v/>
      </c>
      <c r="I13" s="386"/>
      <c r="J13" s="386"/>
      <c r="K13" s="54" t="s">
        <v>114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115</v>
      </c>
      <c r="R13" s="54"/>
      <c r="S13" s="54"/>
      <c r="T13" s="110" t="str">
        <f>IFERROR((AB13/N13),"")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1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14"/>
      <c r="AZ13" s="414"/>
      <c r="BA13" s="414"/>
      <c r="BB13" s="414"/>
      <c r="BC13" s="414"/>
      <c r="BD13" s="414"/>
      <c r="BE13" s="414"/>
      <c r="BF13" s="414"/>
      <c r="BG13" s="415"/>
      <c r="BH13" s="5"/>
      <c r="BI13" s="377">
        <v>3</v>
      </c>
      <c r="BJ13" s="41"/>
      <c r="BK13" s="378" t="str">
        <f t="shared" si="0"/>
        <v/>
      </c>
      <c r="BL13" s="379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16" t="s">
        <v>113</v>
      </c>
      <c r="B14" s="295"/>
      <c r="C14" s="295"/>
      <c r="D14" s="295"/>
      <c r="E14" s="417" t="s">
        <v>143</v>
      </c>
      <c r="F14" s="417"/>
      <c r="G14" s="417"/>
      <c r="H14" s="110" t="str">
        <f>BD24</f>
        <v/>
      </c>
      <c r="I14" s="110"/>
      <c r="J14" s="111"/>
      <c r="K14" s="418"/>
      <c r="L14" s="419"/>
      <c r="M14" s="419"/>
      <c r="N14" s="419"/>
      <c r="O14" s="419"/>
      <c r="P14" s="4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77">
        <v>4</v>
      </c>
      <c r="BJ14" s="41"/>
      <c r="BK14" s="378" t="str">
        <f t="shared" si="0"/>
        <v/>
      </c>
      <c r="BL14" s="379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116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20" t="s">
        <v>144</v>
      </c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 t="s">
        <v>145</v>
      </c>
      <c r="AM15" s="422"/>
      <c r="AN15" s="422"/>
      <c r="AO15" s="422"/>
      <c r="AP15" s="422"/>
      <c r="AQ15" s="422"/>
      <c r="AR15" s="422"/>
      <c r="AS15" s="422"/>
      <c r="AT15" s="422"/>
      <c r="AU15" s="422"/>
      <c r="AV15" s="423"/>
      <c r="AW15" s="5"/>
      <c r="AX15" s="319" t="s">
        <v>121</v>
      </c>
      <c r="AY15" s="320"/>
      <c r="AZ15" s="320"/>
      <c r="BA15" s="320"/>
      <c r="BB15" s="320"/>
      <c r="BC15" s="320"/>
      <c r="BD15" s="320"/>
      <c r="BE15" s="320"/>
      <c r="BF15" s="321"/>
      <c r="BG15" s="5"/>
      <c r="BH15" s="5"/>
      <c r="BI15" s="377">
        <v>5</v>
      </c>
      <c r="BJ15" s="41"/>
      <c r="BK15" s="378" t="str">
        <f t="shared" si="0"/>
        <v/>
      </c>
      <c r="BL15" s="379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06"/>
      <c r="N16" s="307"/>
      <c r="O16" s="307"/>
      <c r="P16" s="307"/>
      <c r="Q16" s="307"/>
      <c r="R16" s="307"/>
      <c r="S16" s="307"/>
      <c r="T16" s="307"/>
      <c r="U16" s="308"/>
      <c r="V16" s="309"/>
      <c r="W16" s="310"/>
      <c r="X16" s="31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28"/>
      <c r="AY16" s="329"/>
      <c r="AZ16" s="329"/>
      <c r="BA16" s="329"/>
      <c r="BB16" s="329"/>
      <c r="BC16" s="329"/>
      <c r="BD16" s="329"/>
      <c r="BE16" s="329"/>
      <c r="BF16" s="330"/>
      <c r="BG16" s="5"/>
      <c r="BH16" s="5"/>
      <c r="BI16" s="377">
        <v>6</v>
      </c>
      <c r="BJ16" s="41"/>
      <c r="BK16" s="378" t="str">
        <f t="shared" si="0"/>
        <v/>
      </c>
      <c r="BL16" s="379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24" t="s">
        <v>120</v>
      </c>
      <c r="B17" s="425"/>
      <c r="C17" s="425"/>
      <c r="D17" s="425"/>
      <c r="E17" s="425"/>
      <c r="F17" s="425"/>
      <c r="G17" s="425"/>
      <c r="H17" s="425"/>
      <c r="I17" s="425"/>
      <c r="J17" s="426"/>
      <c r="K17" s="427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5"/>
      <c r="AX17" s="112" t="s">
        <v>124</v>
      </c>
      <c r="AY17" s="113"/>
      <c r="AZ17" s="113"/>
      <c r="BA17" s="113"/>
      <c r="BB17" s="113"/>
      <c r="BC17" s="114"/>
      <c r="BD17" s="337" t="str">
        <f>IF(B13&lt;&gt;0,B13,"")</f>
        <v/>
      </c>
      <c r="BE17" s="337"/>
      <c r="BF17" s="338"/>
      <c r="BG17" s="5"/>
      <c r="BH17" s="5"/>
      <c r="BI17" s="377">
        <v>7</v>
      </c>
      <c r="BJ17" s="41"/>
      <c r="BK17" s="378" t="str">
        <f t="shared" si="0"/>
        <v/>
      </c>
      <c r="BL17" s="379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29" t="s">
        <v>122</v>
      </c>
      <c r="B18" s="430"/>
      <c r="C18" s="430"/>
      <c r="D18" s="431"/>
      <c r="E18" s="432" t="str">
        <f>IFERROR(B13/H13/2,"")</f>
        <v/>
      </c>
      <c r="F18" s="433"/>
      <c r="G18" s="433"/>
      <c r="H18" s="434"/>
      <c r="I18" s="435" t="str">
        <f>IFERROR(IF(BO9&lt;=$BD$18,E18+$BD$19,""),"")</f>
        <v/>
      </c>
      <c r="J18" s="436"/>
      <c r="K18" s="436"/>
      <c r="L18" s="437"/>
      <c r="M18" s="435" t="str">
        <f>IFERROR(IF(BQ9&lt;=$BD$18,I18+$BD$19,""),"")</f>
        <v/>
      </c>
      <c r="N18" s="436"/>
      <c r="O18" s="436"/>
      <c r="P18" s="437"/>
      <c r="Q18" s="435" t="str">
        <f>IFERROR(IF(BS9&lt;=$BD$18,M18+$BD$19,""),"")</f>
        <v/>
      </c>
      <c r="R18" s="436"/>
      <c r="S18" s="436"/>
      <c r="T18" s="437"/>
      <c r="U18" s="435" t="str">
        <f>IFERROR(IF(BU9&lt;=$BD$18,Q18+$BD$19,""),"")</f>
        <v/>
      </c>
      <c r="V18" s="436"/>
      <c r="W18" s="436"/>
      <c r="X18" s="437"/>
      <c r="Y18" s="435" t="str">
        <f>IFERROR(IF(BW9&lt;=$BD$18,U18+$BD$19,""),"")</f>
        <v/>
      </c>
      <c r="Z18" s="436"/>
      <c r="AA18" s="436"/>
      <c r="AB18" s="437"/>
      <c r="AC18" s="435" t="str">
        <f>IFERROR(IF(BY9&lt;=$BD$18,Y18+$BD$19,""),"")</f>
        <v/>
      </c>
      <c r="AD18" s="436"/>
      <c r="AE18" s="436"/>
      <c r="AF18" s="437"/>
      <c r="AG18" s="435" t="str">
        <f>IFERROR(IF(CA9&lt;=$BD$18,AC18+$BD$19,""),"")</f>
        <v/>
      </c>
      <c r="AH18" s="436"/>
      <c r="AI18" s="436"/>
      <c r="AJ18" s="437"/>
      <c r="AK18" s="435" t="str">
        <f>IFERROR(IF(CC9&lt;=$BD$18,AG18+$BD$19,""),"")</f>
        <v/>
      </c>
      <c r="AL18" s="436"/>
      <c r="AM18" s="436"/>
      <c r="AN18" s="437"/>
      <c r="AO18" s="435" t="str">
        <f>IFERROR(IF(CE9&lt;=$BD$18,AK18+$BD$19,""),"")</f>
        <v/>
      </c>
      <c r="AP18" s="436"/>
      <c r="AQ18" s="436"/>
      <c r="AR18" s="437"/>
      <c r="AS18" s="438" t="str">
        <f>IFERROR(IF(CG9&lt;=$BD$18,AO18+$BD$19,""),"")</f>
        <v/>
      </c>
      <c r="AT18" s="439"/>
      <c r="AU18" s="439"/>
      <c r="AV18" s="440"/>
      <c r="AW18" s="5"/>
      <c r="AX18" s="23" t="s">
        <v>125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42"/>
      <c r="BG18" s="5"/>
      <c r="BH18" s="5"/>
      <c r="BI18" s="377">
        <v>8</v>
      </c>
      <c r="BJ18" s="41"/>
      <c r="BK18" s="378" t="str">
        <f t="shared" si="0"/>
        <v/>
      </c>
      <c r="BL18" s="379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41" t="s">
        <v>80</v>
      </c>
      <c r="B19" s="442"/>
      <c r="C19" s="443" t="s">
        <v>123</v>
      </c>
      <c r="D19" s="442"/>
      <c r="E19" s="444" t="s">
        <v>146</v>
      </c>
      <c r="F19" s="444"/>
      <c r="G19" s="444" t="s">
        <v>147</v>
      </c>
      <c r="H19" s="444"/>
      <c r="I19" s="444" t="s">
        <v>146</v>
      </c>
      <c r="J19" s="444"/>
      <c r="K19" s="444" t="s">
        <v>147</v>
      </c>
      <c r="L19" s="444"/>
      <c r="M19" s="444" t="s">
        <v>146</v>
      </c>
      <c r="N19" s="444"/>
      <c r="O19" s="444" t="s">
        <v>147</v>
      </c>
      <c r="P19" s="444"/>
      <c r="Q19" s="444" t="s">
        <v>146</v>
      </c>
      <c r="R19" s="444"/>
      <c r="S19" s="444" t="s">
        <v>147</v>
      </c>
      <c r="T19" s="444"/>
      <c r="U19" s="444" t="s">
        <v>146</v>
      </c>
      <c r="V19" s="444"/>
      <c r="W19" s="444" t="s">
        <v>147</v>
      </c>
      <c r="X19" s="444"/>
      <c r="Y19" s="444" t="s">
        <v>146</v>
      </c>
      <c r="Z19" s="444"/>
      <c r="AA19" s="444" t="s">
        <v>147</v>
      </c>
      <c r="AB19" s="444"/>
      <c r="AC19" s="444" t="s">
        <v>146</v>
      </c>
      <c r="AD19" s="444"/>
      <c r="AE19" s="444" t="s">
        <v>147</v>
      </c>
      <c r="AF19" s="444"/>
      <c r="AG19" s="444" t="s">
        <v>146</v>
      </c>
      <c r="AH19" s="444"/>
      <c r="AI19" s="444" t="s">
        <v>147</v>
      </c>
      <c r="AJ19" s="444"/>
      <c r="AK19" s="444" t="s">
        <v>146</v>
      </c>
      <c r="AL19" s="444"/>
      <c r="AM19" s="444" t="s">
        <v>147</v>
      </c>
      <c r="AN19" s="444"/>
      <c r="AO19" s="444" t="s">
        <v>146</v>
      </c>
      <c r="AP19" s="444"/>
      <c r="AQ19" s="444" t="s">
        <v>147</v>
      </c>
      <c r="AR19" s="444"/>
      <c r="AS19" s="445" t="s">
        <v>146</v>
      </c>
      <c r="AT19" s="444"/>
      <c r="AU19" s="444" t="s">
        <v>147</v>
      </c>
      <c r="AV19" s="446"/>
      <c r="AW19" s="5"/>
      <c r="AX19" s="346" t="s">
        <v>126</v>
      </c>
      <c r="AY19" s="235"/>
      <c r="AZ19" s="235"/>
      <c r="BA19" s="235"/>
      <c r="BB19" s="235"/>
      <c r="BC19" s="347"/>
      <c r="BD19" s="348" t="str">
        <f>IFERROR(IF(BD18&lt;=20,((BD17-(BD17/BD18))/(BD18-1)),(BD17-6)/(BD18-1)),"")</f>
        <v/>
      </c>
      <c r="BE19" s="348"/>
      <c r="BF19" s="349"/>
      <c r="BG19" s="5"/>
      <c r="BH19" s="5"/>
      <c r="BI19" s="377">
        <v>9</v>
      </c>
      <c r="BJ19" s="41"/>
      <c r="BK19" s="378" t="str">
        <f t="shared" si="0"/>
        <v/>
      </c>
      <c r="BL19" s="379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47">
        <v>1</v>
      </c>
      <c r="B20" s="448"/>
      <c r="C20" s="449" t="str">
        <f>IFERROR(B14/H14/2,"")</f>
        <v/>
      </c>
      <c r="D20" s="450"/>
      <c r="E20" s="451"/>
      <c r="F20" s="452"/>
      <c r="G20" s="453" t="str">
        <f>IF(E20="","",ROUND(SQRT(E20)*4005,0))</f>
        <v/>
      </c>
      <c r="H20" s="453"/>
      <c r="I20" s="454"/>
      <c r="J20" s="454"/>
      <c r="K20" s="453" t="str">
        <f>IF(I20="","",ROUND(SQRT(I20)*4005,0))</f>
        <v/>
      </c>
      <c r="L20" s="453"/>
      <c r="M20" s="454"/>
      <c r="N20" s="454"/>
      <c r="O20" s="453" t="str">
        <f>IF(M20="","",ROUND(SQRT(M20)*4005,0))</f>
        <v/>
      </c>
      <c r="P20" s="453"/>
      <c r="Q20" s="454"/>
      <c r="R20" s="454"/>
      <c r="S20" s="453" t="str">
        <f>IF(Q20="","",ROUND(SQRT(Q20)*4005,0))</f>
        <v/>
      </c>
      <c r="T20" s="453"/>
      <c r="U20" s="454"/>
      <c r="V20" s="454"/>
      <c r="W20" s="453" t="str">
        <f>IF(U20="","",ROUND(SQRT(U20)*4005,0))</f>
        <v/>
      </c>
      <c r="X20" s="453"/>
      <c r="Y20" s="454"/>
      <c r="Z20" s="454"/>
      <c r="AA20" s="453" t="str">
        <f>IF(Y20="","",ROUND(SQRT(Y20)*4005,0))</f>
        <v/>
      </c>
      <c r="AB20" s="453"/>
      <c r="AC20" s="454"/>
      <c r="AD20" s="454"/>
      <c r="AE20" s="453" t="str">
        <f>IF(AC20="","",ROUND(SQRT(AC20)*4005,0))</f>
        <v/>
      </c>
      <c r="AF20" s="453"/>
      <c r="AG20" s="454"/>
      <c r="AH20" s="454"/>
      <c r="AI20" s="453" t="str">
        <f>IF(AG20="","",ROUND(SQRT(AG20)*4005,0))</f>
        <v/>
      </c>
      <c r="AJ20" s="453"/>
      <c r="AK20" s="454"/>
      <c r="AL20" s="454"/>
      <c r="AM20" s="453" t="str">
        <f>IF(AK20="","",ROUND(SQRT(AK20)*4005,0))</f>
        <v/>
      </c>
      <c r="AN20" s="453"/>
      <c r="AO20" s="454"/>
      <c r="AP20" s="454"/>
      <c r="AQ20" s="453" t="str">
        <f>IF(AO20="","",ROUND(SQRT(AO20)*4005,0))</f>
        <v/>
      </c>
      <c r="AR20" s="453"/>
      <c r="AS20" s="455"/>
      <c r="AT20" s="454"/>
      <c r="AU20" s="453" t="str">
        <f>IF(AS20="","",ROUND(SQRT(AS20)*4005,0))</f>
        <v/>
      </c>
      <c r="AV20" s="456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399">
        <v>10</v>
      </c>
      <c r="BJ20" s="400"/>
      <c r="BK20" s="369" t="str">
        <f t="shared" si="0"/>
        <v/>
      </c>
      <c r="BL20" s="370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57">
        <v>2</v>
      </c>
      <c r="B21" s="458"/>
      <c r="C21" s="432" t="str">
        <f t="shared" ref="C21:C29" si="1">IFERROR(IF($A21&lt;=$BD$24,C20+$BD$25,""),"")</f>
        <v/>
      </c>
      <c r="D21" s="434"/>
      <c r="E21" s="454"/>
      <c r="F21" s="454"/>
      <c r="G21" s="453" t="str">
        <f t="shared" ref="G21:G29" si="2">IF(E21="","",ROUND(SQRT(E21)*4005,0))</f>
        <v/>
      </c>
      <c r="H21" s="453"/>
      <c r="I21" s="454"/>
      <c r="J21" s="454"/>
      <c r="K21" s="453" t="str">
        <f t="shared" ref="K21:K29" si="3">IF(I21="","",ROUND(SQRT(I21)*4005,0))</f>
        <v/>
      </c>
      <c r="L21" s="453"/>
      <c r="M21" s="454"/>
      <c r="N21" s="454"/>
      <c r="O21" s="453" t="str">
        <f t="shared" ref="O21:O29" si="4">IF(M21="","",ROUND(SQRT(M21)*4005,0))</f>
        <v/>
      </c>
      <c r="P21" s="453"/>
      <c r="Q21" s="454"/>
      <c r="R21" s="454"/>
      <c r="S21" s="453" t="str">
        <f t="shared" ref="S21:S29" si="5">IF(Q21="","",ROUND(SQRT(Q21)*4005,0))</f>
        <v/>
      </c>
      <c r="T21" s="453"/>
      <c r="U21" s="454"/>
      <c r="V21" s="454"/>
      <c r="W21" s="453" t="str">
        <f t="shared" ref="W21:W29" si="6">IF(U21="","",ROUND(SQRT(U21)*4005,0))</f>
        <v/>
      </c>
      <c r="X21" s="453"/>
      <c r="Y21" s="454"/>
      <c r="Z21" s="454"/>
      <c r="AA21" s="453" t="str">
        <f t="shared" ref="AA21:AA29" si="7">IF(Y21="","",ROUND(SQRT(Y21)*4005,0))</f>
        <v/>
      </c>
      <c r="AB21" s="453"/>
      <c r="AC21" s="454"/>
      <c r="AD21" s="454"/>
      <c r="AE21" s="453" t="str">
        <f t="shared" ref="AE21:AE29" si="8">IF(AC21="","",ROUND(SQRT(AC21)*4005,0))</f>
        <v/>
      </c>
      <c r="AF21" s="453"/>
      <c r="AG21" s="454"/>
      <c r="AH21" s="454"/>
      <c r="AI21" s="453" t="str">
        <f t="shared" ref="AI21:AI29" si="9">IF(AG21="","",ROUND(SQRT(AG21)*4005,0))</f>
        <v/>
      </c>
      <c r="AJ21" s="453"/>
      <c r="AK21" s="454"/>
      <c r="AL21" s="454"/>
      <c r="AM21" s="453" t="str">
        <f t="shared" ref="AM21:AM29" si="10">IF(AK21="","",ROUND(SQRT(AK21)*4005,0))</f>
        <v/>
      </c>
      <c r="AN21" s="453"/>
      <c r="AO21" s="454"/>
      <c r="AP21" s="454"/>
      <c r="AQ21" s="453" t="str">
        <f t="shared" ref="AQ21:AQ29" si="11">IF(AO21="","",ROUND(SQRT(AO21)*4005,0))</f>
        <v/>
      </c>
      <c r="AR21" s="453"/>
      <c r="AS21" s="455"/>
      <c r="AT21" s="454"/>
      <c r="AU21" s="453" t="str">
        <f t="shared" ref="AU21:AU29" si="12">IF(AS21="","",ROUND(SQRT(AS21)*4005,0))</f>
        <v/>
      </c>
      <c r="AV21" s="456"/>
      <c r="AW21" s="5"/>
      <c r="AX21" s="319" t="s">
        <v>127</v>
      </c>
      <c r="AY21" s="320"/>
      <c r="AZ21" s="320"/>
      <c r="BA21" s="320"/>
      <c r="BB21" s="320"/>
      <c r="BC21" s="320"/>
      <c r="BD21" s="320"/>
      <c r="BE21" s="320"/>
      <c r="BF21" s="321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57">
        <v>3</v>
      </c>
      <c r="B22" s="458"/>
      <c r="C22" s="432" t="str">
        <f t="shared" si="1"/>
        <v/>
      </c>
      <c r="D22" s="434"/>
      <c r="E22" s="454"/>
      <c r="F22" s="454"/>
      <c r="G22" s="453" t="str">
        <f t="shared" si="2"/>
        <v/>
      </c>
      <c r="H22" s="453"/>
      <c r="I22" s="454"/>
      <c r="J22" s="454"/>
      <c r="K22" s="453" t="str">
        <f t="shared" si="3"/>
        <v/>
      </c>
      <c r="L22" s="453"/>
      <c r="M22" s="454"/>
      <c r="N22" s="454"/>
      <c r="O22" s="453" t="str">
        <f t="shared" si="4"/>
        <v/>
      </c>
      <c r="P22" s="453"/>
      <c r="Q22" s="454"/>
      <c r="R22" s="454"/>
      <c r="S22" s="453" t="str">
        <f t="shared" si="5"/>
        <v/>
      </c>
      <c r="T22" s="453"/>
      <c r="U22" s="454"/>
      <c r="V22" s="454"/>
      <c r="W22" s="453" t="str">
        <f t="shared" si="6"/>
        <v/>
      </c>
      <c r="X22" s="453"/>
      <c r="Y22" s="454"/>
      <c r="Z22" s="454"/>
      <c r="AA22" s="453" t="str">
        <f t="shared" si="7"/>
        <v/>
      </c>
      <c r="AB22" s="453"/>
      <c r="AC22" s="454"/>
      <c r="AD22" s="454"/>
      <c r="AE22" s="453" t="str">
        <f t="shared" si="8"/>
        <v/>
      </c>
      <c r="AF22" s="453"/>
      <c r="AG22" s="454"/>
      <c r="AH22" s="454"/>
      <c r="AI22" s="453" t="str">
        <f t="shared" si="9"/>
        <v/>
      </c>
      <c r="AJ22" s="453"/>
      <c r="AK22" s="454"/>
      <c r="AL22" s="454"/>
      <c r="AM22" s="453" t="str">
        <f t="shared" si="10"/>
        <v/>
      </c>
      <c r="AN22" s="453"/>
      <c r="AO22" s="454"/>
      <c r="AP22" s="454"/>
      <c r="AQ22" s="453" t="str">
        <f t="shared" si="11"/>
        <v/>
      </c>
      <c r="AR22" s="453"/>
      <c r="AS22" s="455"/>
      <c r="AT22" s="454"/>
      <c r="AU22" s="453" t="str">
        <f t="shared" si="12"/>
        <v/>
      </c>
      <c r="AV22" s="456"/>
      <c r="AW22" s="5"/>
      <c r="AX22" s="328"/>
      <c r="AY22" s="329"/>
      <c r="AZ22" s="329"/>
      <c r="BA22" s="329"/>
      <c r="BB22" s="329"/>
      <c r="BC22" s="329"/>
      <c r="BD22" s="329"/>
      <c r="BE22" s="329"/>
      <c r="BF22" s="330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57">
        <v>4</v>
      </c>
      <c r="B23" s="458"/>
      <c r="C23" s="432" t="str">
        <f t="shared" si="1"/>
        <v/>
      </c>
      <c r="D23" s="434"/>
      <c r="E23" s="454"/>
      <c r="F23" s="454"/>
      <c r="G23" s="453" t="str">
        <f t="shared" si="2"/>
        <v/>
      </c>
      <c r="H23" s="453"/>
      <c r="I23" s="454"/>
      <c r="J23" s="454"/>
      <c r="K23" s="453" t="str">
        <f t="shared" si="3"/>
        <v/>
      </c>
      <c r="L23" s="453"/>
      <c r="M23" s="454"/>
      <c r="N23" s="454"/>
      <c r="O23" s="453" t="str">
        <f t="shared" si="4"/>
        <v/>
      </c>
      <c r="P23" s="453"/>
      <c r="Q23" s="454"/>
      <c r="R23" s="454"/>
      <c r="S23" s="453" t="str">
        <f t="shared" si="5"/>
        <v/>
      </c>
      <c r="T23" s="453"/>
      <c r="U23" s="454"/>
      <c r="V23" s="454"/>
      <c r="W23" s="453" t="str">
        <f t="shared" si="6"/>
        <v/>
      </c>
      <c r="X23" s="453"/>
      <c r="Y23" s="454"/>
      <c r="Z23" s="454"/>
      <c r="AA23" s="453" t="str">
        <f t="shared" si="7"/>
        <v/>
      </c>
      <c r="AB23" s="453"/>
      <c r="AC23" s="454"/>
      <c r="AD23" s="454"/>
      <c r="AE23" s="453" t="str">
        <f t="shared" si="8"/>
        <v/>
      </c>
      <c r="AF23" s="453"/>
      <c r="AG23" s="454"/>
      <c r="AH23" s="454"/>
      <c r="AI23" s="453" t="str">
        <f t="shared" si="9"/>
        <v/>
      </c>
      <c r="AJ23" s="453"/>
      <c r="AK23" s="454"/>
      <c r="AL23" s="454"/>
      <c r="AM23" s="453" t="str">
        <f t="shared" si="10"/>
        <v/>
      </c>
      <c r="AN23" s="453"/>
      <c r="AO23" s="454"/>
      <c r="AP23" s="454"/>
      <c r="AQ23" s="453" t="str">
        <f t="shared" si="11"/>
        <v/>
      </c>
      <c r="AR23" s="453"/>
      <c r="AS23" s="455"/>
      <c r="AT23" s="454"/>
      <c r="AU23" s="453" t="str">
        <f t="shared" si="12"/>
        <v/>
      </c>
      <c r="AV23" s="456"/>
      <c r="AW23" s="5"/>
      <c r="AX23" s="350" t="s">
        <v>128</v>
      </c>
      <c r="AY23" s="351"/>
      <c r="AZ23" s="351"/>
      <c r="BA23" s="351"/>
      <c r="BB23" s="351"/>
      <c r="BC23" s="352"/>
      <c r="BD23" s="337" t="str">
        <f>IF(B14&lt;&gt;0,B14,"")</f>
        <v/>
      </c>
      <c r="BE23" s="337"/>
      <c r="BF23" s="338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57">
        <v>5</v>
      </c>
      <c r="B24" s="458"/>
      <c r="C24" s="432" t="str">
        <f t="shared" si="1"/>
        <v/>
      </c>
      <c r="D24" s="434"/>
      <c r="E24" s="454"/>
      <c r="F24" s="454"/>
      <c r="G24" s="453" t="str">
        <f t="shared" si="2"/>
        <v/>
      </c>
      <c r="H24" s="453"/>
      <c r="I24" s="454"/>
      <c r="J24" s="454"/>
      <c r="K24" s="453" t="str">
        <f t="shared" si="3"/>
        <v/>
      </c>
      <c r="L24" s="453"/>
      <c r="M24" s="454"/>
      <c r="N24" s="454"/>
      <c r="O24" s="453" t="str">
        <f t="shared" si="4"/>
        <v/>
      </c>
      <c r="P24" s="453"/>
      <c r="Q24" s="454"/>
      <c r="R24" s="454"/>
      <c r="S24" s="453" t="str">
        <f t="shared" si="5"/>
        <v/>
      </c>
      <c r="T24" s="453"/>
      <c r="U24" s="454"/>
      <c r="V24" s="454"/>
      <c r="W24" s="453" t="str">
        <f t="shared" si="6"/>
        <v/>
      </c>
      <c r="X24" s="453"/>
      <c r="Y24" s="454"/>
      <c r="Z24" s="454"/>
      <c r="AA24" s="453" t="str">
        <f t="shared" si="7"/>
        <v/>
      </c>
      <c r="AB24" s="453"/>
      <c r="AC24" s="454"/>
      <c r="AD24" s="454"/>
      <c r="AE24" s="453" t="str">
        <f t="shared" si="8"/>
        <v/>
      </c>
      <c r="AF24" s="453"/>
      <c r="AG24" s="454"/>
      <c r="AH24" s="454"/>
      <c r="AI24" s="453" t="str">
        <f t="shared" si="9"/>
        <v/>
      </c>
      <c r="AJ24" s="453"/>
      <c r="AK24" s="454"/>
      <c r="AL24" s="454"/>
      <c r="AM24" s="453" t="str">
        <f t="shared" si="10"/>
        <v/>
      </c>
      <c r="AN24" s="453"/>
      <c r="AO24" s="454"/>
      <c r="AP24" s="454"/>
      <c r="AQ24" s="453" t="str">
        <f t="shared" si="11"/>
        <v/>
      </c>
      <c r="AR24" s="453"/>
      <c r="AS24" s="455"/>
      <c r="AT24" s="454"/>
      <c r="AU24" s="453" t="str">
        <f t="shared" si="12"/>
        <v/>
      </c>
      <c r="AV24" s="456"/>
      <c r="AW24" s="5"/>
      <c r="AX24" s="23" t="s">
        <v>125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42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57">
        <v>6</v>
      </c>
      <c r="B25" s="458"/>
      <c r="C25" s="432" t="str">
        <f t="shared" si="1"/>
        <v/>
      </c>
      <c r="D25" s="434"/>
      <c r="E25" s="454"/>
      <c r="F25" s="454"/>
      <c r="G25" s="453" t="str">
        <f t="shared" si="2"/>
        <v/>
      </c>
      <c r="H25" s="453"/>
      <c r="I25" s="454"/>
      <c r="J25" s="454"/>
      <c r="K25" s="453" t="str">
        <f t="shared" si="3"/>
        <v/>
      </c>
      <c r="L25" s="453"/>
      <c r="M25" s="454"/>
      <c r="N25" s="454"/>
      <c r="O25" s="453" t="str">
        <f t="shared" si="4"/>
        <v/>
      </c>
      <c r="P25" s="453"/>
      <c r="Q25" s="454"/>
      <c r="R25" s="454"/>
      <c r="S25" s="453" t="str">
        <f t="shared" si="5"/>
        <v/>
      </c>
      <c r="T25" s="453"/>
      <c r="U25" s="454"/>
      <c r="V25" s="454"/>
      <c r="W25" s="453" t="str">
        <f t="shared" si="6"/>
        <v/>
      </c>
      <c r="X25" s="453"/>
      <c r="Y25" s="454"/>
      <c r="Z25" s="454"/>
      <c r="AA25" s="453" t="str">
        <f t="shared" si="7"/>
        <v/>
      </c>
      <c r="AB25" s="453"/>
      <c r="AC25" s="454"/>
      <c r="AD25" s="454"/>
      <c r="AE25" s="453" t="str">
        <f t="shared" si="8"/>
        <v/>
      </c>
      <c r="AF25" s="453"/>
      <c r="AG25" s="454"/>
      <c r="AH25" s="454"/>
      <c r="AI25" s="453" t="str">
        <f t="shared" si="9"/>
        <v/>
      </c>
      <c r="AJ25" s="453"/>
      <c r="AK25" s="454"/>
      <c r="AL25" s="454"/>
      <c r="AM25" s="453" t="str">
        <f t="shared" si="10"/>
        <v/>
      </c>
      <c r="AN25" s="453"/>
      <c r="AO25" s="454"/>
      <c r="AP25" s="454"/>
      <c r="AQ25" s="453" t="str">
        <f t="shared" si="11"/>
        <v/>
      </c>
      <c r="AR25" s="453"/>
      <c r="AS25" s="455"/>
      <c r="AT25" s="454"/>
      <c r="AU25" s="453" t="str">
        <f t="shared" si="12"/>
        <v/>
      </c>
      <c r="AV25" s="456"/>
      <c r="AW25" s="5"/>
      <c r="AX25" s="346" t="s">
        <v>126</v>
      </c>
      <c r="AY25" s="235"/>
      <c r="AZ25" s="235"/>
      <c r="BA25" s="235"/>
      <c r="BB25" s="235"/>
      <c r="BC25" s="347"/>
      <c r="BD25" s="348" t="str">
        <f>IFERROR(IF(BD24&lt;=20,((BD23-(BD23/BD24))/(BD24-1)),(BD23-6)/(BD24-1)),"")</f>
        <v/>
      </c>
      <c r="BE25" s="348"/>
      <c r="BF25" s="349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57">
        <v>7</v>
      </c>
      <c r="B26" s="458"/>
      <c r="C26" s="432" t="str">
        <f t="shared" si="1"/>
        <v/>
      </c>
      <c r="D26" s="434"/>
      <c r="E26" s="454"/>
      <c r="F26" s="454"/>
      <c r="G26" s="453" t="str">
        <f t="shared" si="2"/>
        <v/>
      </c>
      <c r="H26" s="453"/>
      <c r="I26" s="454"/>
      <c r="J26" s="454"/>
      <c r="K26" s="453" t="str">
        <f t="shared" si="3"/>
        <v/>
      </c>
      <c r="L26" s="453"/>
      <c r="M26" s="454"/>
      <c r="N26" s="454"/>
      <c r="O26" s="453" t="str">
        <f t="shared" si="4"/>
        <v/>
      </c>
      <c r="P26" s="453"/>
      <c r="Q26" s="454"/>
      <c r="R26" s="454"/>
      <c r="S26" s="453" t="str">
        <f t="shared" si="5"/>
        <v/>
      </c>
      <c r="T26" s="453"/>
      <c r="U26" s="454"/>
      <c r="V26" s="454"/>
      <c r="W26" s="453" t="str">
        <f t="shared" si="6"/>
        <v/>
      </c>
      <c r="X26" s="453"/>
      <c r="Y26" s="454"/>
      <c r="Z26" s="454"/>
      <c r="AA26" s="453" t="str">
        <f t="shared" si="7"/>
        <v/>
      </c>
      <c r="AB26" s="453"/>
      <c r="AC26" s="454"/>
      <c r="AD26" s="454"/>
      <c r="AE26" s="453" t="str">
        <f t="shared" si="8"/>
        <v/>
      </c>
      <c r="AF26" s="453"/>
      <c r="AG26" s="454"/>
      <c r="AH26" s="454"/>
      <c r="AI26" s="453" t="str">
        <f t="shared" si="9"/>
        <v/>
      </c>
      <c r="AJ26" s="453"/>
      <c r="AK26" s="454"/>
      <c r="AL26" s="454"/>
      <c r="AM26" s="453" t="str">
        <f t="shared" si="10"/>
        <v/>
      </c>
      <c r="AN26" s="453"/>
      <c r="AO26" s="454"/>
      <c r="AP26" s="454"/>
      <c r="AQ26" s="453" t="str">
        <f t="shared" si="11"/>
        <v/>
      </c>
      <c r="AR26" s="453"/>
      <c r="AS26" s="455"/>
      <c r="AT26" s="454"/>
      <c r="AU26" s="453" t="str">
        <f t="shared" si="12"/>
        <v/>
      </c>
      <c r="AV26" s="45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57">
        <v>8</v>
      </c>
      <c r="B27" s="458"/>
      <c r="C27" s="432" t="str">
        <f t="shared" si="1"/>
        <v/>
      </c>
      <c r="D27" s="434"/>
      <c r="E27" s="454"/>
      <c r="F27" s="454"/>
      <c r="G27" s="453" t="str">
        <f t="shared" si="2"/>
        <v/>
      </c>
      <c r="H27" s="453"/>
      <c r="I27" s="454"/>
      <c r="J27" s="454"/>
      <c r="K27" s="453" t="str">
        <f t="shared" si="3"/>
        <v/>
      </c>
      <c r="L27" s="453"/>
      <c r="M27" s="454"/>
      <c r="N27" s="454"/>
      <c r="O27" s="453" t="str">
        <f t="shared" si="4"/>
        <v/>
      </c>
      <c r="P27" s="453"/>
      <c r="Q27" s="454"/>
      <c r="R27" s="454"/>
      <c r="S27" s="453" t="str">
        <f t="shared" si="5"/>
        <v/>
      </c>
      <c r="T27" s="453"/>
      <c r="U27" s="454"/>
      <c r="V27" s="454"/>
      <c r="W27" s="453" t="str">
        <f t="shared" si="6"/>
        <v/>
      </c>
      <c r="X27" s="453"/>
      <c r="Y27" s="454"/>
      <c r="Z27" s="454"/>
      <c r="AA27" s="453" t="str">
        <f t="shared" si="7"/>
        <v/>
      </c>
      <c r="AB27" s="453"/>
      <c r="AC27" s="454"/>
      <c r="AD27" s="454"/>
      <c r="AE27" s="453" t="str">
        <f t="shared" si="8"/>
        <v/>
      </c>
      <c r="AF27" s="453"/>
      <c r="AG27" s="454"/>
      <c r="AH27" s="454"/>
      <c r="AI27" s="453" t="str">
        <f t="shared" si="9"/>
        <v/>
      </c>
      <c r="AJ27" s="453"/>
      <c r="AK27" s="454"/>
      <c r="AL27" s="454"/>
      <c r="AM27" s="453" t="str">
        <f t="shared" si="10"/>
        <v/>
      </c>
      <c r="AN27" s="453"/>
      <c r="AO27" s="454"/>
      <c r="AP27" s="454"/>
      <c r="AQ27" s="453" t="str">
        <f t="shared" si="11"/>
        <v/>
      </c>
      <c r="AR27" s="453"/>
      <c r="AS27" s="455"/>
      <c r="AT27" s="454"/>
      <c r="AU27" s="453" t="str">
        <f t="shared" si="12"/>
        <v/>
      </c>
      <c r="AV27" s="456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57">
        <v>9</v>
      </c>
      <c r="B28" s="458"/>
      <c r="C28" s="432" t="str">
        <f t="shared" si="1"/>
        <v/>
      </c>
      <c r="D28" s="434"/>
      <c r="E28" s="454"/>
      <c r="F28" s="454"/>
      <c r="G28" s="453" t="str">
        <f t="shared" si="2"/>
        <v/>
      </c>
      <c r="H28" s="453"/>
      <c r="I28" s="454"/>
      <c r="J28" s="454"/>
      <c r="K28" s="453" t="str">
        <f t="shared" si="3"/>
        <v/>
      </c>
      <c r="L28" s="453"/>
      <c r="M28" s="454"/>
      <c r="N28" s="454"/>
      <c r="O28" s="453" t="str">
        <f t="shared" si="4"/>
        <v/>
      </c>
      <c r="P28" s="453"/>
      <c r="Q28" s="454"/>
      <c r="R28" s="454"/>
      <c r="S28" s="453" t="str">
        <f t="shared" si="5"/>
        <v/>
      </c>
      <c r="T28" s="453"/>
      <c r="U28" s="454"/>
      <c r="V28" s="454"/>
      <c r="W28" s="453" t="str">
        <f t="shared" si="6"/>
        <v/>
      </c>
      <c r="X28" s="453"/>
      <c r="Y28" s="454"/>
      <c r="Z28" s="454"/>
      <c r="AA28" s="453" t="str">
        <f t="shared" si="7"/>
        <v/>
      </c>
      <c r="AB28" s="453"/>
      <c r="AC28" s="454"/>
      <c r="AD28" s="454"/>
      <c r="AE28" s="453" t="str">
        <f t="shared" si="8"/>
        <v/>
      </c>
      <c r="AF28" s="453"/>
      <c r="AG28" s="454"/>
      <c r="AH28" s="454"/>
      <c r="AI28" s="453" t="str">
        <f t="shared" si="9"/>
        <v/>
      </c>
      <c r="AJ28" s="453"/>
      <c r="AK28" s="454"/>
      <c r="AL28" s="454"/>
      <c r="AM28" s="453" t="str">
        <f t="shared" si="10"/>
        <v/>
      </c>
      <c r="AN28" s="453"/>
      <c r="AO28" s="454"/>
      <c r="AP28" s="454"/>
      <c r="AQ28" s="453" t="str">
        <f t="shared" si="11"/>
        <v/>
      </c>
      <c r="AR28" s="453"/>
      <c r="AS28" s="455"/>
      <c r="AT28" s="454"/>
      <c r="AU28" s="453" t="str">
        <f t="shared" si="12"/>
        <v/>
      </c>
      <c r="AV28" s="456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57">
        <v>10</v>
      </c>
      <c r="B29" s="458"/>
      <c r="C29" s="432" t="str">
        <f t="shared" si="1"/>
        <v/>
      </c>
      <c r="D29" s="434"/>
      <c r="E29" s="459"/>
      <c r="F29" s="459"/>
      <c r="G29" s="460" t="str">
        <f t="shared" si="2"/>
        <v/>
      </c>
      <c r="H29" s="460"/>
      <c r="I29" s="459"/>
      <c r="J29" s="459"/>
      <c r="K29" s="460" t="str">
        <f t="shared" si="3"/>
        <v/>
      </c>
      <c r="L29" s="460"/>
      <c r="M29" s="454"/>
      <c r="N29" s="454"/>
      <c r="O29" s="453" t="str">
        <f t="shared" si="4"/>
        <v/>
      </c>
      <c r="P29" s="453"/>
      <c r="Q29" s="454"/>
      <c r="R29" s="454"/>
      <c r="S29" s="453" t="str">
        <f t="shared" si="5"/>
        <v/>
      </c>
      <c r="T29" s="453"/>
      <c r="U29" s="454"/>
      <c r="V29" s="454"/>
      <c r="W29" s="453" t="str">
        <f t="shared" si="6"/>
        <v/>
      </c>
      <c r="X29" s="453"/>
      <c r="Y29" s="454"/>
      <c r="Z29" s="454"/>
      <c r="AA29" s="453" t="str">
        <f t="shared" si="7"/>
        <v/>
      </c>
      <c r="AB29" s="453"/>
      <c r="AC29" s="454"/>
      <c r="AD29" s="454"/>
      <c r="AE29" s="453" t="str">
        <f t="shared" si="8"/>
        <v/>
      </c>
      <c r="AF29" s="453"/>
      <c r="AG29" s="454"/>
      <c r="AH29" s="454"/>
      <c r="AI29" s="453" t="str">
        <f t="shared" si="9"/>
        <v/>
      </c>
      <c r="AJ29" s="453"/>
      <c r="AK29" s="454"/>
      <c r="AL29" s="454"/>
      <c r="AM29" s="453" t="str">
        <f t="shared" si="10"/>
        <v/>
      </c>
      <c r="AN29" s="453"/>
      <c r="AO29" s="454"/>
      <c r="AP29" s="454"/>
      <c r="AQ29" s="453" t="str">
        <f t="shared" si="11"/>
        <v/>
      </c>
      <c r="AR29" s="453"/>
      <c r="AS29" s="455"/>
      <c r="AT29" s="454"/>
      <c r="AU29" s="453" t="str">
        <f t="shared" si="12"/>
        <v/>
      </c>
      <c r="AV29" s="456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61" t="s">
        <v>99</v>
      </c>
      <c r="B30" s="462"/>
      <c r="C30" s="462"/>
      <c r="D30" s="462"/>
      <c r="E30" s="463"/>
      <c r="F30" s="464"/>
      <c r="G30" s="363" t="str">
        <f>IF(E18="","",ROUND(SUM(G20:H29),0))</f>
        <v/>
      </c>
      <c r="H30" s="364"/>
      <c r="I30" s="465"/>
      <c r="J30" s="464"/>
      <c r="K30" s="363" t="str">
        <f>IF(I18="","",ROUND(SUM(K20:L29),0))</f>
        <v/>
      </c>
      <c r="L30" s="365"/>
      <c r="M30" s="465"/>
      <c r="N30" s="466"/>
      <c r="O30" s="363" t="str">
        <f>IF(M18="","",ROUND(SUM(O20:P29),0))</f>
        <v/>
      </c>
      <c r="P30" s="364"/>
      <c r="Q30" s="465"/>
      <c r="R30" s="464"/>
      <c r="S30" s="363" t="str">
        <f>IF(Q18="","",ROUND(SUM(S20:T29),0))</f>
        <v/>
      </c>
      <c r="T30" s="365"/>
      <c r="U30" s="464"/>
      <c r="V30" s="464"/>
      <c r="W30" s="363" t="str">
        <f>IF(U18="","",ROUND(SUM(W20:X29),0))</f>
        <v/>
      </c>
      <c r="X30" s="364"/>
      <c r="Y30" s="465"/>
      <c r="Z30" s="464"/>
      <c r="AA30" s="363" t="str">
        <f>IF(Y18="","",ROUND(SUM(AA20:AB29),0))</f>
        <v/>
      </c>
      <c r="AB30" s="365"/>
      <c r="AC30" s="464"/>
      <c r="AD30" s="464"/>
      <c r="AE30" s="363" t="str">
        <f>IF(AC18="","",ROUND(SUM(AE20:AF29),0))</f>
        <v/>
      </c>
      <c r="AF30" s="364"/>
      <c r="AG30" s="465"/>
      <c r="AH30" s="464"/>
      <c r="AI30" s="363" t="str">
        <f>IF(AG18="","",ROUND(SUM(AI20:AJ29),0))</f>
        <v/>
      </c>
      <c r="AJ30" s="364"/>
      <c r="AK30" s="465"/>
      <c r="AL30" s="466"/>
      <c r="AM30" s="363" t="str">
        <f>IF(AK18="","",ROUND(SUM(AM20:AN29),0))</f>
        <v/>
      </c>
      <c r="AN30" s="364"/>
      <c r="AO30" s="465"/>
      <c r="AP30" s="466"/>
      <c r="AQ30" s="363" t="str">
        <f>IF(AO18="","",ROUND(SUM(AQ20:AR29),0))</f>
        <v/>
      </c>
      <c r="AR30" s="365"/>
      <c r="AS30" s="464"/>
      <c r="AT30" s="466"/>
      <c r="AU30" s="363" t="str">
        <f>IF(AS18="","",ROUND(SUM(AU20:AV29),0))</f>
        <v/>
      </c>
      <c r="AV30" s="366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71" t="s">
        <v>148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467"/>
      <c r="AQ33" s="468" t="s">
        <v>149</v>
      </c>
      <c r="AR33" s="469"/>
      <c r="AS33" s="469"/>
      <c r="AT33" s="470" t="s">
        <v>150</v>
      </c>
      <c r="AU33" s="469"/>
      <c r="AV33" s="471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IF((SUM(E30:AV30)+ SUM(E40:L40))&lt;&gt;0,(SUM(E30:AV30)+ SUM(E40:L40)),"")</f>
        <v/>
      </c>
      <c r="AQ35" s="384"/>
      <c r="AR35" s="384"/>
      <c r="AS35" s="384"/>
      <c r="AT35" s="31" t="s">
        <v>115</v>
      </c>
      <c r="AU35" s="31"/>
      <c r="AV35" s="382"/>
      <c r="AW35" s="5"/>
      <c r="AX35" s="472" t="s">
        <v>151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IF(((COUNT(E20:AV29)/2) + (COUNT(E31:L39)/2))&lt;&gt;0,((COUNT(E20:AV29)/2) + (COUNT(E31:L39)/2)),"")</f>
        <v/>
      </c>
      <c r="AQ36" s="386"/>
      <c r="AR36" s="386"/>
      <c r="AS36" s="386"/>
      <c r="AT36" s="386"/>
      <c r="AU36" s="386"/>
      <c r="AV36" s="387"/>
      <c r="AW36" s="5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115</v>
      </c>
      <c r="AU37" s="31"/>
      <c r="AV37" s="382"/>
      <c r="AW37" s="5"/>
      <c r="AX37" s="472" t="s">
        <v>152</v>
      </c>
      <c r="AY37" s="472"/>
      <c r="AZ37" s="472"/>
      <c r="BA37" s="472"/>
      <c r="BB37" s="472"/>
      <c r="BC37" s="472"/>
      <c r="BD37" s="472"/>
      <c r="BE37" s="472"/>
      <c r="BF37" s="472"/>
      <c r="BG37" s="472"/>
      <c r="BH37" s="472"/>
      <c r="BI37" s="472"/>
      <c r="BJ37" s="472"/>
      <c r="BK37" s="472"/>
      <c r="BL37" s="472"/>
      <c r="BM37" s="472"/>
      <c r="BN37" s="472"/>
      <c r="BO37" s="472"/>
      <c r="BP37" s="472"/>
      <c r="BQ37" s="472"/>
      <c r="BR37" s="472"/>
      <c r="BS37" s="472"/>
      <c r="BT37" s="472"/>
      <c r="BU37" s="472"/>
      <c r="BV37" s="472"/>
      <c r="BW37" s="472"/>
      <c r="BX37" s="472"/>
      <c r="BY37" s="472"/>
      <c r="BZ37" s="473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138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472"/>
      <c r="AY38" s="472"/>
      <c r="AZ38" s="472"/>
      <c r="BA38" s="472"/>
      <c r="BB38" s="472"/>
      <c r="BC38" s="472"/>
      <c r="BD38" s="472"/>
      <c r="BE38" s="472"/>
      <c r="BF38" s="472"/>
      <c r="BG38" s="472"/>
      <c r="BH38" s="472"/>
      <c r="BI38" s="472"/>
      <c r="BJ38" s="472"/>
      <c r="BK38" s="472"/>
      <c r="BL38" s="472"/>
      <c r="BM38" s="472"/>
      <c r="BN38" s="472"/>
      <c r="BO38" s="472"/>
      <c r="BP38" s="472"/>
      <c r="BQ38" s="472"/>
      <c r="BR38" s="472"/>
      <c r="BS38" s="472"/>
      <c r="BT38" s="472"/>
      <c r="BU38" s="472"/>
      <c r="BV38" s="472"/>
      <c r="BW38" s="472"/>
      <c r="BX38" s="472"/>
      <c r="BY38" s="472"/>
      <c r="BZ38" s="473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114</v>
      </c>
      <c r="AU39" s="31"/>
      <c r="AV39" s="382"/>
      <c r="AW39" s="5"/>
      <c r="AX39" s="474" t="s">
        <v>153</v>
      </c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  <c r="BX39" s="474"/>
      <c r="BY39" s="474"/>
      <c r="BZ39" s="474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473" t="s">
        <v>154</v>
      </c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3"/>
      <c r="BY40" s="473"/>
      <c r="BZ40" s="473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D5DAD4C6-B488-4C1E-A6DE-C23720F17AC0}">
      <formula1>"VFD SETTING, ECM SETTING, FIXED SPEED"</formula1>
    </dataValidation>
    <dataValidation type="list" allowBlank="1" showInputMessage="1" showErrorMessage="1" sqref="W16:X16" xr:uid="{060F2A02-BDFB-40BE-A399-B67E4CAC7370}">
      <formula1>"Hz, %"</formula1>
    </dataValidation>
    <dataValidation type="whole" allowBlank="1" showInputMessage="1" showErrorMessage="1" error="This Remarks section is limited to 7." sqref="A33:A41" xr:uid="{8118FD0F-56A9-4134-BBDF-BC63007B9495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5997EFE2-7FB4-4550-9FF7-250E70662A25}">
      <formula1>66</formula1>
    </dataValidation>
    <dataValidation allowBlank="1" showInputMessage="1" sqref="AL15:AV15" xr:uid="{3A3EC3EE-F52C-45F5-A899-CB1443A77DCC}"/>
    <dataValidation type="list" allowBlank="1" showInputMessage="1" sqref="AP38:AV38" xr:uid="{8DBF50E5-2E64-40B5-80B4-FABE01C8B5C8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F5AD1539-460B-4AA8-8037-6ED16D60B718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9AB7142A-4328-4093-B693-687A42F6E149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4146-5D08-4BF0-AB47-BEF742183B6B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75" t="s">
        <v>0</v>
      </c>
      <c r="AX1" s="475"/>
      <c r="AY1" s="475"/>
      <c r="AZ1" s="475"/>
      <c r="BA1" s="475"/>
      <c r="BB1" s="475"/>
      <c r="BC1" s="475"/>
      <c r="BD1" s="475"/>
      <c r="BE1" s="475"/>
      <c r="BF1" s="475"/>
      <c r="BG1" s="475"/>
      <c r="BH1" s="475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475"/>
      <c r="BX1" s="475"/>
      <c r="BY1" s="475"/>
      <c r="BZ1" s="475"/>
      <c r="CA1" s="475"/>
      <c r="CB1" s="475"/>
      <c r="CC1" s="475"/>
      <c r="CD1" s="475"/>
      <c r="CE1" s="475"/>
      <c r="CF1" s="475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76" t="s">
        <v>141</v>
      </c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/>
      <c r="AP5" s="476"/>
      <c r="AQ5" s="476"/>
      <c r="AR5" s="476"/>
      <c r="AS5" s="476"/>
      <c r="AT5" s="476"/>
      <c r="AU5" s="476"/>
      <c r="AV5" s="476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290" t="s">
        <v>108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77" t="s">
        <v>111</v>
      </c>
      <c r="B13" s="478"/>
      <c r="C13" s="295"/>
      <c r="D13" s="295"/>
      <c r="E13" s="479" t="s">
        <v>155</v>
      </c>
      <c r="F13" s="479"/>
      <c r="G13" s="479"/>
      <c r="H13" s="480"/>
      <c r="I13" s="297" t="s">
        <v>114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297" t="s">
        <v>115</v>
      </c>
      <c r="R13" s="54"/>
      <c r="S13" s="54"/>
      <c r="T13" s="110" t="str">
        <f>IFERROR(AB13/L13,"")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05" customFormat="1" ht="12" customHeight="1" thickBot="1" x14ac:dyDescent="0.3">
      <c r="A15" s="481" t="s">
        <v>120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3"/>
      <c r="S15" s="1"/>
      <c r="T15" s="124" t="s">
        <v>116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22" t="s">
        <v>130</v>
      </c>
      <c r="B16" s="323"/>
      <c r="C16" s="323"/>
      <c r="D16" s="323"/>
      <c r="E16" s="323"/>
      <c r="F16" s="323"/>
      <c r="G16" s="325" t="s">
        <v>156</v>
      </c>
      <c r="H16" s="325"/>
      <c r="I16" s="325"/>
      <c r="J16" s="325"/>
      <c r="K16" s="325"/>
      <c r="L16" s="484"/>
      <c r="M16" s="326" t="s">
        <v>157</v>
      </c>
      <c r="N16" s="325"/>
      <c r="O16" s="325"/>
      <c r="P16" s="325"/>
      <c r="Q16" s="325"/>
      <c r="R16" s="327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118</v>
      </c>
      <c r="AH16" s="313"/>
      <c r="AI16" s="313"/>
      <c r="AJ16" s="313"/>
      <c r="AK16" s="313"/>
      <c r="AL16" s="314" t="s">
        <v>145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32" t="s">
        <v>80</v>
      </c>
      <c r="B17" s="60"/>
      <c r="C17" s="60"/>
      <c r="D17" s="60" t="s">
        <v>123</v>
      </c>
      <c r="E17" s="60"/>
      <c r="F17" s="60"/>
      <c r="G17" s="485" t="s">
        <v>146</v>
      </c>
      <c r="H17" s="485"/>
      <c r="I17" s="485"/>
      <c r="J17" s="486" t="s">
        <v>147</v>
      </c>
      <c r="K17" s="485"/>
      <c r="L17" s="485"/>
      <c r="M17" s="486" t="s">
        <v>146</v>
      </c>
      <c r="N17" s="485"/>
      <c r="O17" s="485"/>
      <c r="P17" s="486" t="s">
        <v>147</v>
      </c>
      <c r="Q17" s="485"/>
      <c r="R17" s="487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488">
        <v>1</v>
      </c>
      <c r="B18" s="489"/>
      <c r="C18" s="489"/>
      <c r="D18" s="490">
        <f>IF($C$13&lt;=5,$C$13/2,IF(AND($C$13&gt;=6,$C$13&lt;=9),($C$13/6)/2,IF(AND($C$13&gt;=10,$C$13&lt;=12),($C$13/8)/2,IF($C$13&gt;12,($C$13/10)/2,""))))</f>
        <v>0</v>
      </c>
      <c r="E18" s="490"/>
      <c r="F18" s="490"/>
      <c r="G18" s="455"/>
      <c r="H18" s="454"/>
      <c r="I18" s="454"/>
      <c r="J18" s="491" t="str">
        <f>IF(G18="","",IF(C13&lt;=5,(SQRT(G18)*4005)*0.9,SQRT(G18)*4005))</f>
        <v/>
      </c>
      <c r="K18" s="453"/>
      <c r="L18" s="453"/>
      <c r="M18" s="455"/>
      <c r="N18" s="454"/>
      <c r="O18" s="454"/>
      <c r="P18" s="491" t="str">
        <f>IF(M18="","",IF(C13&lt;=5,(SQRT(M18)*4005)*0.9,SQRT(M18)*4005))</f>
        <v/>
      </c>
      <c r="Q18" s="453"/>
      <c r="R18" s="45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22">
        <v>2</v>
      </c>
      <c r="B19" s="323"/>
      <c r="C19" s="323"/>
      <c r="D19" s="492">
        <f t="shared" ref="D19:D27" si="0">IF($C$13&lt;=5,$C$13/2,IF(AND($C$13&gt;=6,$C$13&lt;=9),($C$13/6)+D18,IF(AND($C$13&gt;=10,$C$13&lt;=12),($C$13/8)+D18,IF($C$13&gt;12,($C$13/10)+D18,""))))</f>
        <v>0</v>
      </c>
      <c r="E19" s="492"/>
      <c r="F19" s="492"/>
      <c r="G19" s="455"/>
      <c r="H19" s="454"/>
      <c r="I19" s="454"/>
      <c r="J19" s="491" t="str">
        <f t="shared" ref="J19:J27" si="1">IF(G19="","",SQRT(G19)*4005)</f>
        <v/>
      </c>
      <c r="K19" s="453"/>
      <c r="L19" s="453"/>
      <c r="M19" s="455"/>
      <c r="N19" s="454"/>
      <c r="O19" s="454"/>
      <c r="P19" s="491" t="str">
        <f t="shared" ref="P19:P27" si="2">IF(M19="","",SQRT(M19)*4005)</f>
        <v/>
      </c>
      <c r="Q19" s="453"/>
      <c r="R19" s="45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22">
        <v>3</v>
      </c>
      <c r="B20" s="323"/>
      <c r="C20" s="323"/>
      <c r="D20" s="492">
        <f t="shared" si="0"/>
        <v>0</v>
      </c>
      <c r="E20" s="492"/>
      <c r="F20" s="492"/>
      <c r="G20" s="455"/>
      <c r="H20" s="454"/>
      <c r="I20" s="454"/>
      <c r="J20" s="491" t="str">
        <f t="shared" si="1"/>
        <v/>
      </c>
      <c r="K20" s="453"/>
      <c r="L20" s="453"/>
      <c r="M20" s="455"/>
      <c r="N20" s="454"/>
      <c r="O20" s="454"/>
      <c r="P20" s="491" t="str">
        <f t="shared" si="2"/>
        <v/>
      </c>
      <c r="Q20" s="453"/>
      <c r="R20" s="45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22">
        <v>4</v>
      </c>
      <c r="B21" s="323"/>
      <c r="C21" s="323"/>
      <c r="D21" s="492">
        <f t="shared" si="0"/>
        <v>0</v>
      </c>
      <c r="E21" s="492"/>
      <c r="F21" s="492"/>
      <c r="G21" s="455"/>
      <c r="H21" s="454"/>
      <c r="I21" s="454"/>
      <c r="J21" s="491" t="str">
        <f t="shared" si="1"/>
        <v/>
      </c>
      <c r="K21" s="453"/>
      <c r="L21" s="453"/>
      <c r="M21" s="455"/>
      <c r="N21" s="454"/>
      <c r="O21" s="454"/>
      <c r="P21" s="491" t="str">
        <f t="shared" si="2"/>
        <v/>
      </c>
      <c r="Q21" s="453"/>
      <c r="R21" s="45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22">
        <v>5</v>
      </c>
      <c r="B22" s="323"/>
      <c r="C22" s="323"/>
      <c r="D22" s="492">
        <f t="shared" si="0"/>
        <v>0</v>
      </c>
      <c r="E22" s="492"/>
      <c r="F22" s="492"/>
      <c r="G22" s="455"/>
      <c r="H22" s="454"/>
      <c r="I22" s="454"/>
      <c r="J22" s="491" t="str">
        <f t="shared" si="1"/>
        <v/>
      </c>
      <c r="K22" s="453"/>
      <c r="L22" s="453"/>
      <c r="M22" s="455"/>
      <c r="N22" s="454"/>
      <c r="O22" s="454"/>
      <c r="P22" s="491" t="str">
        <f t="shared" si="2"/>
        <v/>
      </c>
      <c r="Q22" s="453"/>
      <c r="R22" s="45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22">
        <v>6</v>
      </c>
      <c r="B23" s="323"/>
      <c r="C23" s="323"/>
      <c r="D23" s="492">
        <f t="shared" si="0"/>
        <v>0</v>
      </c>
      <c r="E23" s="492"/>
      <c r="F23" s="492"/>
      <c r="G23" s="493"/>
      <c r="H23" s="45"/>
      <c r="I23" s="45"/>
      <c r="J23" s="491" t="str">
        <f t="shared" si="1"/>
        <v/>
      </c>
      <c r="K23" s="453"/>
      <c r="L23" s="453"/>
      <c r="M23" s="455"/>
      <c r="N23" s="454"/>
      <c r="O23" s="454"/>
      <c r="P23" s="491" t="str">
        <f t="shared" si="2"/>
        <v/>
      </c>
      <c r="Q23" s="453"/>
      <c r="R23" s="45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22">
        <v>7</v>
      </c>
      <c r="B24" s="323"/>
      <c r="C24" s="323"/>
      <c r="D24" s="494">
        <f t="shared" si="0"/>
        <v>0</v>
      </c>
      <c r="E24" s="494"/>
      <c r="F24" s="494"/>
      <c r="G24" s="493"/>
      <c r="H24" s="45"/>
      <c r="I24" s="45"/>
      <c r="J24" s="491" t="str">
        <f t="shared" si="1"/>
        <v/>
      </c>
      <c r="K24" s="453"/>
      <c r="L24" s="453"/>
      <c r="M24" s="455"/>
      <c r="N24" s="454"/>
      <c r="O24" s="454"/>
      <c r="P24" s="491" t="str">
        <f t="shared" si="2"/>
        <v/>
      </c>
      <c r="Q24" s="453"/>
      <c r="R24" s="4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22">
        <v>8</v>
      </c>
      <c r="B25" s="323"/>
      <c r="C25" s="323"/>
      <c r="D25" s="492">
        <f t="shared" si="0"/>
        <v>0</v>
      </c>
      <c r="E25" s="492"/>
      <c r="F25" s="492"/>
      <c r="G25" s="493"/>
      <c r="H25" s="45"/>
      <c r="I25" s="45"/>
      <c r="J25" s="491" t="str">
        <f t="shared" si="1"/>
        <v/>
      </c>
      <c r="K25" s="453"/>
      <c r="L25" s="453"/>
      <c r="M25" s="455"/>
      <c r="N25" s="454"/>
      <c r="O25" s="454"/>
      <c r="P25" s="491" t="str">
        <f t="shared" si="2"/>
        <v/>
      </c>
      <c r="Q25" s="453"/>
      <c r="R25" s="4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22">
        <v>9</v>
      </c>
      <c r="B26" s="323"/>
      <c r="C26" s="323"/>
      <c r="D26" s="492">
        <f t="shared" si="0"/>
        <v>0</v>
      </c>
      <c r="E26" s="492"/>
      <c r="F26" s="492"/>
      <c r="G26" s="493"/>
      <c r="H26" s="45"/>
      <c r="I26" s="45"/>
      <c r="J26" s="491" t="str">
        <f t="shared" si="1"/>
        <v/>
      </c>
      <c r="K26" s="453"/>
      <c r="L26" s="453"/>
      <c r="M26" s="455"/>
      <c r="N26" s="454"/>
      <c r="O26" s="454"/>
      <c r="P26" s="491" t="str">
        <f t="shared" si="2"/>
        <v/>
      </c>
      <c r="Q26" s="453"/>
      <c r="R26" s="45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32">
        <v>10</v>
      </c>
      <c r="B27" s="60"/>
      <c r="C27" s="60"/>
      <c r="D27" s="495">
        <f t="shared" si="0"/>
        <v>0</v>
      </c>
      <c r="E27" s="495"/>
      <c r="F27" s="495"/>
      <c r="G27" s="496"/>
      <c r="H27" s="51"/>
      <c r="I27" s="51"/>
      <c r="J27" s="497" t="str">
        <f t="shared" si="1"/>
        <v/>
      </c>
      <c r="K27" s="498"/>
      <c r="L27" s="498"/>
      <c r="M27" s="499"/>
      <c r="N27" s="459"/>
      <c r="O27" s="459"/>
      <c r="P27" s="500" t="str">
        <f t="shared" si="2"/>
        <v/>
      </c>
      <c r="Q27" s="460"/>
      <c r="R27" s="50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02" t="s">
        <v>99</v>
      </c>
      <c r="B28" s="503"/>
      <c r="C28" s="503"/>
      <c r="D28" s="503"/>
      <c r="E28" s="503"/>
      <c r="F28" s="503"/>
      <c r="G28" s="504" t="s">
        <v>38</v>
      </c>
      <c r="H28" s="505"/>
      <c r="I28" s="505"/>
      <c r="J28" s="506" t="str">
        <f>IF(SUM(J18:L27)&lt;&gt;0,SUM(J18:L27),"")</f>
        <v/>
      </c>
      <c r="K28" s="362"/>
      <c r="L28" s="362"/>
      <c r="M28" s="507" t="s">
        <v>38</v>
      </c>
      <c r="N28" s="505"/>
      <c r="O28" s="505"/>
      <c r="P28" s="506" t="str">
        <f>IF(SUM(P18:R27)&lt;&gt;0,SUM(P18:R27),"")</f>
        <v/>
      </c>
      <c r="Q28" s="362"/>
      <c r="R28" s="50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131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132</v>
      </c>
      <c r="AU33" s="375"/>
      <c r="AV33" s="376"/>
      <c r="AW33" s="253"/>
      <c r="AX33" s="472" t="s">
        <v>151</v>
      </c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3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09"/>
      <c r="B34" s="509"/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09"/>
      <c r="X34" s="509"/>
      <c r="Y34" s="509"/>
      <c r="Z34" s="509"/>
      <c r="AA34" s="509"/>
      <c r="AB34" s="509"/>
      <c r="AC34" s="509"/>
      <c r="AD34" s="509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253"/>
      <c r="AX34" s="472"/>
      <c r="AY34" s="472"/>
      <c r="AZ34" s="472"/>
      <c r="BA34" s="472"/>
      <c r="BB34" s="472"/>
      <c r="BC34" s="472"/>
      <c r="BD34" s="472"/>
      <c r="BE34" s="472"/>
      <c r="BF34" s="472"/>
      <c r="BG34" s="472"/>
      <c r="BH34" s="472"/>
      <c r="BI34" s="472"/>
      <c r="BJ34" s="472"/>
      <c r="BK34" s="472"/>
      <c r="BL34" s="472"/>
      <c r="BM34" s="472"/>
      <c r="BN34" s="472"/>
      <c r="BO34" s="472"/>
      <c r="BP34" s="472"/>
      <c r="BQ34" s="472"/>
      <c r="BR34" s="472"/>
      <c r="BS34" s="472"/>
      <c r="BT34" s="472"/>
      <c r="BU34" s="472"/>
      <c r="BV34" s="472"/>
      <c r="BW34" s="472"/>
      <c r="BX34" s="472"/>
      <c r="BY34" s="472"/>
      <c r="BZ34" s="473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09"/>
      <c r="B35" s="509"/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>
        <f>SUM(J28,P28)</f>
        <v>0</v>
      </c>
      <c r="AQ35" s="384"/>
      <c r="AR35" s="384"/>
      <c r="AS35" s="384"/>
      <c r="AT35" s="31" t="s">
        <v>115</v>
      </c>
      <c r="AU35" s="31"/>
      <c r="AV35" s="382"/>
      <c r="AW35" s="253"/>
      <c r="AX35" s="472" t="s">
        <v>152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3">
        <f>COUNT(G18:I27,M18:O27)</f>
        <v>0</v>
      </c>
      <c r="AQ36" s="384"/>
      <c r="AR36" s="384"/>
      <c r="AS36" s="384"/>
      <c r="AT36" s="31"/>
      <c r="AU36" s="31"/>
      <c r="AV36" s="382"/>
      <c r="AW36" s="253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09"/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IFERROR(AP35/AP36,"")</f>
        <v/>
      </c>
      <c r="AQ37" s="384"/>
      <c r="AR37" s="384"/>
      <c r="AS37" s="384"/>
      <c r="AT37" s="31" t="s">
        <v>115</v>
      </c>
      <c r="AU37" s="31"/>
      <c r="AV37" s="382"/>
      <c r="AW37" s="253"/>
      <c r="AX37" s="474" t="s">
        <v>153</v>
      </c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474"/>
      <c r="BV37" s="474"/>
      <c r="BW37" s="474"/>
      <c r="BX37" s="474"/>
      <c r="BY37" s="474"/>
      <c r="BZ37" s="474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09"/>
      <c r="B38" s="509"/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1"/>
      <c r="AF38" s="30" t="s">
        <v>138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391"/>
      <c r="AR38" s="391"/>
      <c r="AS38" s="391"/>
      <c r="AT38" s="391"/>
      <c r="AU38" s="391"/>
      <c r="AV38" s="392"/>
      <c r="AW38" s="253"/>
      <c r="AX38" s="473" t="s">
        <v>154</v>
      </c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473"/>
      <c r="BQ38" s="473"/>
      <c r="BR38" s="473"/>
      <c r="BS38" s="473"/>
      <c r="BT38" s="473"/>
      <c r="BU38" s="473"/>
      <c r="BV38" s="473"/>
      <c r="BW38" s="473"/>
      <c r="BX38" s="473"/>
      <c r="BY38" s="473"/>
      <c r="BZ38" s="473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>
        <f>IF(OR(AP38&lt;&gt;0,AP38&lt;&gt;""),L13*IF(AP38&lt;&gt;"N/A",AP38,1),L13)</f>
        <v>0</v>
      </c>
      <c r="AQ39" s="394"/>
      <c r="AR39" s="394"/>
      <c r="AS39" s="394"/>
      <c r="AT39" s="31" t="s">
        <v>114</v>
      </c>
      <c r="AU39" s="31"/>
      <c r="AV39" s="382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09"/>
      <c r="B40" s="509"/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09"/>
      <c r="X40" s="509"/>
      <c r="Y40" s="509"/>
      <c r="Z40" s="509"/>
      <c r="AA40" s="509"/>
      <c r="AB40" s="509"/>
      <c r="AC40" s="509"/>
      <c r="AD40" s="509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2F29B2B1-77BC-4B4E-A3AB-8788A36BD636}">
      <formula1>"VFD SETTING, ECM SETTING, FIXED SPEED"</formula1>
    </dataValidation>
    <dataValidation type="list" allowBlank="1" showInputMessage="1" showErrorMessage="1" sqref="AD16:AE16" xr:uid="{1C3FA018-DB42-466E-B299-797FF9AE078F}">
      <formula1>"Hz, %"</formula1>
    </dataValidation>
    <dataValidation type="list" allowBlank="1" showInputMessage="1" sqref="AP38:AV38" xr:uid="{31BC459E-CFB0-4660-BFCD-8826E07DF97E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40E5B5C6-9955-41B8-9E29-B3EA8DB74B6F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EF-PW-05</vt:lpstr>
      <vt:lpstr>EF-PW-05 - EXHTRAV-VEL</vt:lpstr>
      <vt:lpstr>EF-PW-05 - EXHTRAV-PTO</vt:lpstr>
      <vt:lpstr>EF-PW-05 - EXHTRAV-RNDPTO</vt:lpstr>
      <vt:lpstr>'EF-PW-05'!Print_Area</vt:lpstr>
      <vt:lpstr>'EF-PW-05 - EXHTRAV-PTO'!Print_Area</vt:lpstr>
      <vt:lpstr>'EF-PW-05 - EXHTRAV-RNDPTO'!Print_Area</vt:lpstr>
      <vt:lpstr>'EF-PW-05 -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2022-07-25T13:45:23Z</dcterms:created>
  <dcterms:modified xsi:type="dcterms:W3CDTF">2022-07-25T13:45:23Z</dcterms:modified>
</cp:coreProperties>
</file>