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new\dev\02 - AHU\"/>
    </mc:Choice>
  </mc:AlternateContent>
  <xr:revisionPtr revIDLastSave="0" documentId="8_{14836A11-99BE-432E-A218-2C7E6845094E}" xr6:coauthVersionLast="47" xr6:coauthVersionMax="47" xr10:uidLastSave="{00000000-0000-0000-0000-000000000000}"/>
  <bookViews>
    <workbookView xWindow="-110" yWindow="-110" windowWidth="25820" windowHeight="15620" firstSheet="1" activeTab="12" xr2:uid="{B264D7EC-6C82-4F67-BCFC-C48979555A40}"/>
  </bookViews>
  <sheets>
    <sheet name="AHUFLYER" sheetId="2" r:id="rId1"/>
    <sheet name="ahu1" sheetId="3" r:id="rId2"/>
    <sheet name="ahu1 - STATIC PRESSURE PROFILE" sheetId="4" r:id="rId3"/>
    <sheet name="ahu1 - SPLYCURVE" sheetId="5" r:id="rId4"/>
    <sheet name="ahu1 - SUPTRAV-PTO" sheetId="6" r:id="rId5"/>
    <sheet name="ahu1 - RTNTRAV-VEL" sheetId="7" r:id="rId6"/>
    <sheet name="ahu1 - RTNTRAV-PTO" sheetId="8" r:id="rId7"/>
    <sheet name="ahu1 - RTNTRAV-RNDPTO" sheetId="9" r:id="rId8"/>
    <sheet name="ahu1 - OUTLETSUM-1" sheetId="10" r:id="rId9"/>
    <sheet name="ahu1 - ATUSUM" sheetId="12" r:id="rId10"/>
    <sheet name="key1" sheetId="11" r:id="rId11"/>
    <sheet name="key2" sheetId="13" r:id="rId12"/>
    <sheet name="key3" sheetId="14" r:id="rId13"/>
  </sheets>
  <externalReferences>
    <externalReference r:id="rId14"/>
    <externalReference r:id="rId15"/>
    <externalReference r:id="rId16"/>
    <externalReference r:id="rId17"/>
  </externalReferences>
  <definedNames>
    <definedName name="AC_1" localSheetId="0">[1]Builder!$D$127</definedName>
    <definedName name="AC_1">[2]Builder!$D$224</definedName>
    <definedName name="AC_Inlet_Reference" localSheetId="0">[1]Builder!$D$136</definedName>
    <definedName name="AC_Inlet_Reference">[2]Builder!$D$233</definedName>
    <definedName name="AC_InletSum_1" localSheetId="0">[1]Builder!$D$139</definedName>
    <definedName name="AC_InletSum_1">[2]Builder!$D$236</definedName>
    <definedName name="AC_InletSum_CFM" localSheetId="0">[1]Builder!$J$139</definedName>
    <definedName name="AC_InletSum_CFM">[2]Builder!$J$236</definedName>
    <definedName name="AC_Num_Inlets_1" localSheetId="0">[1]Builder!$AD$127</definedName>
    <definedName name="AC_Num_Inlets_1">[2]Builder!$AD$224</definedName>
    <definedName name="AC_Num_Outlets_1" localSheetId="0">[1]Builder!$AC$127</definedName>
    <definedName name="AC_Num_Outlets_1">[2]Builder!$AC$224</definedName>
    <definedName name="AC_Outlet_Reference" localSheetId="0">[1]Builder!$D$130</definedName>
    <definedName name="AC_Outlet_Reference">[2]Builder!$D$227</definedName>
    <definedName name="AC_OutletSum_1" localSheetId="0">[1]Builder!$D$133</definedName>
    <definedName name="AC_OutletSum_1">[2]Builder!$D$230</definedName>
    <definedName name="AC_OutletSum_CFM" localSheetId="0">[1]Builder!$J$133</definedName>
    <definedName name="AC_OutletSum_CFM">[2]Builder!$J$230</definedName>
    <definedName name="AC_Reference" localSheetId="0">[1]Builder!$D$124</definedName>
    <definedName name="AC_Reference">[2]Builder!$D$221</definedName>
    <definedName name="AHU_1" localSheetId="0">[1]Builder!$D$46</definedName>
    <definedName name="AHU_Coil_1" localSheetId="6">[3]Builder!#REF!</definedName>
    <definedName name="AHU_Coil_1" localSheetId="4">[3]Builder!#REF!</definedName>
    <definedName name="AHU_Coil_1">[3]Builder!#REF!</definedName>
    <definedName name="AHU_InletSum_1" localSheetId="0">[1]Builder!$D$70</definedName>
    <definedName name="AHU_InletSum_1">[2]Builder!$D$166</definedName>
    <definedName name="AHU_Location">[4]Builder!#REF!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[2]Builder!$D$61</definedName>
    <definedName name="AHU_Reference" localSheetId="0">[1]Builder!$D$43</definedName>
    <definedName name="AHU_Reference">[2]Builder!$D$43</definedName>
    <definedName name="AHU_Supply_DuctRetInNum">[4]Builder!#REF!</definedName>
    <definedName name="AHU_Supply_ExhaustTrav">[4]Builder!#REF!</definedName>
    <definedName name="AHU_Supply_OutsideTrav">[4]Builder!#REF!</definedName>
    <definedName name="AHU_Supply_ReliefTrav">[4]Builder!#REF!</definedName>
    <definedName name="AHU_Supply_ReturnCurve">[4]Builder!#REF!</definedName>
    <definedName name="AHU_Supply_ReturnTrav">[4]Builder!#REF!</definedName>
    <definedName name="AHU_System_1" localSheetId="0">[1]Builder!$D$52</definedName>
    <definedName name="AHU_System_1">[2]Builder!$D$52</definedName>
    <definedName name="AHU_Type">[4]Builder!#REF!</definedName>
    <definedName name="AHUInlet_CFM_1" localSheetId="0">[1]Builder!$J$70</definedName>
    <definedName name="AHUInlet_CFM_1">[2]Builder!$J$166</definedName>
    <definedName name="AHUOutlet_CFM_1" localSheetId="0">[1]Builder!$J$58</definedName>
    <definedName name="AHUOutlet_CFM_1">[2]Builder!$J$61</definedName>
    <definedName name="ATU_CLGMAX_1" localSheetId="0">[1]Builder!$O$52</definedName>
    <definedName name="ATU_CLGMAX_1">[2]Builder!$O$52</definedName>
    <definedName name="ATU_Num_Outlets_1" localSheetId="0">[1]Builder!$AI$52</definedName>
    <definedName name="ATU_Num_Outlets_1">[2]Builder!$AI$52</definedName>
    <definedName name="ATU_Outlet_Reference" localSheetId="0">[1]Builder!$D$61</definedName>
    <definedName name="ATU_Outlet_Reference">[2]Builder!$D$64</definedName>
    <definedName name="ATU_Reference" localSheetId="0">[1]Builder!$D$49</definedName>
    <definedName name="ATU_Reference">[2]Builder!$D$49</definedName>
    <definedName name="ATUOutlet_1" localSheetId="0">[1]Builder!$D$64</definedName>
    <definedName name="ATUOutlet_1">[2]Builder!$D$156</definedName>
    <definedName name="ATUOutlet_CFM_1" localSheetId="0">[1]Builder!$J$64</definedName>
    <definedName name="ATUOutlet_CFM_1">[2]Builder!$J$156</definedName>
    <definedName name="BOILER_1" localSheetId="0">[1]Builder!$D$253</definedName>
    <definedName name="BOILER_1">[2]Builder!$D$373</definedName>
    <definedName name="BOILER_ENT_PRES_1" localSheetId="6">[2]Builder!#REF!</definedName>
    <definedName name="BOILER_ENT_PRES_1" localSheetId="4">[2]Builder!#REF!</definedName>
    <definedName name="BOILER_ENT_PRES_1" localSheetId="11">[3]Builder!#REF!</definedName>
    <definedName name="BOILER_ENT_PRES_1" localSheetId="12">[3]Builder!#REF!</definedName>
    <definedName name="BOILER_GPM_1" localSheetId="6">[2]Builder!#REF!</definedName>
    <definedName name="BOILER_GPM_1" localSheetId="4">[2]Builder!#REF!</definedName>
    <definedName name="BOILER_GPM_1" localSheetId="11">[3]Builder!#REF!</definedName>
    <definedName name="BOILER_GPM_1" localSheetId="12">[3]Builder!#REF!</definedName>
    <definedName name="BOILER_Reference" localSheetId="0">[1]Builder!$D$250</definedName>
    <definedName name="BOILER_Reference">[2]Builder!$D$370</definedName>
    <definedName name="CHILLER_1" localSheetId="0">[1]Builder!$D$217</definedName>
    <definedName name="CHILLER_1">[2]Builder!$D$337</definedName>
    <definedName name="CHILLER_Reference" localSheetId="0">[1]Builder!$D$214</definedName>
    <definedName name="CHILLER_Reference">[2]Builder!$D$334</definedName>
    <definedName name="CHW_Reference" localSheetId="0">[1]Builder!$D$257</definedName>
    <definedName name="CHW_Reference">[2]Builder!$D$377</definedName>
    <definedName name="CHWP_1" localSheetId="0">[1]Builder!$D$224</definedName>
    <definedName name="CHWP_1">[2]Builder!$D$344</definedName>
    <definedName name="CHWP_Reference" localSheetId="0">[1]Builder!$D$221</definedName>
    <definedName name="CHWP_Reference">[2]Builder!$D$341</definedName>
    <definedName name="CLIENTLOGO" localSheetId="8">[4]CURVEMT!$A$34</definedName>
    <definedName name="CLIENTLOGO" localSheetId="6">[4]CURVEMT!$A$34</definedName>
    <definedName name="CLIENTLOGO" localSheetId="5">[4]CURVEMT!$A$34</definedName>
    <definedName name="CLIENTLOGO" localSheetId="3">'ahu1 - SPLYCURVE'!$A$34</definedName>
    <definedName name="CLIENTLOGO" localSheetId="4">[4]CURVEMT!$A$34</definedName>
    <definedName name="CLIENTLOGO" localSheetId="0">AHUFLYER!$A$34</definedName>
    <definedName name="CLIENTLOGO" localSheetId="10">[4]CURVEMT!$A$34</definedName>
    <definedName name="CLIENTLOGO">#REF!</definedName>
    <definedName name="CRAC_1" localSheetId="0">[1]Builder!$D$146</definedName>
    <definedName name="CRAC_1">[2]Builder!$D$243</definedName>
    <definedName name="CRAC_Inlet_Reference" localSheetId="0">[1]Builder!$D$155</definedName>
    <definedName name="CRAC_Inlet_Reference">[2]Builder!$D$252</definedName>
    <definedName name="CRAC_InletSum_1" localSheetId="0">[1]Builder!$D$158</definedName>
    <definedName name="CRAC_InletSum_1">[2]Builder!$D$255</definedName>
    <definedName name="CRAC_InletSum_CFM" localSheetId="0">[1]Builder!$J$158</definedName>
    <definedName name="CRAC_InletSum_CFM">[2]Builder!$J$255</definedName>
    <definedName name="CRAC_Num_Inlets_1" localSheetId="0">[1]Builder!$AD$146</definedName>
    <definedName name="CRAC_Num_Inlets_1">[2]Builder!$AD$243</definedName>
    <definedName name="CRAC_Num_Outlets_1" localSheetId="0">[1]Builder!$AC$146</definedName>
    <definedName name="CRAC_Num_Outlets_1">[2]Builder!$AC$243</definedName>
    <definedName name="CRAC_Outlet_Reference" localSheetId="0">[1]Builder!$D$149</definedName>
    <definedName name="CRAC_Outlet_Reference">[2]Builder!$D$246</definedName>
    <definedName name="CRAC_OutletSum_1" localSheetId="0">[1]Builder!$D$152</definedName>
    <definedName name="CRAC_OutletSum_1">[2]Builder!$D$249</definedName>
    <definedName name="CRAC_OutletSum_CFM" localSheetId="0">[1]Builder!$J$152</definedName>
    <definedName name="CRAC_OutletSum_CFM">[2]Builder!$J$249</definedName>
    <definedName name="CRAC_Reference" localSheetId="0">[1]Builder!$D$143</definedName>
    <definedName name="CRAC_Reference">[2]Builder!$D$240</definedName>
    <definedName name="CT_1" localSheetId="0">[1]Builder!$D$246</definedName>
    <definedName name="CT_1">[2]Builder!$D$366</definedName>
    <definedName name="CT_Reference" localSheetId="0">[1]Builder!$D$242</definedName>
    <definedName name="CT_Reference">[2]Builder!$D$362</definedName>
    <definedName name="CW_Reference" localSheetId="6">[2]Builder!#REF!</definedName>
    <definedName name="CW_Reference" localSheetId="4">[2]Builder!#REF!</definedName>
    <definedName name="CW_Reference" localSheetId="0">[1]Builder!#REF!</definedName>
    <definedName name="CW_Reference" localSheetId="11">[3]Builder!#REF!</definedName>
    <definedName name="CW_Reference" localSheetId="12">[3]Builder!#REF!</definedName>
    <definedName name="CW_Reference">[2]Builder!#REF!</definedName>
    <definedName name="CW_Rows" localSheetId="6">[2]Builder!#REF!</definedName>
    <definedName name="CW_Rows" localSheetId="4">[2]Builder!#REF!</definedName>
    <definedName name="CW_Rows" localSheetId="0">[1]Builder!#REF!</definedName>
    <definedName name="CW_Rows" localSheetId="11">[3]Builder!#REF!</definedName>
    <definedName name="CW_Rows" localSheetId="12">[3]Builder!#REF!</definedName>
    <definedName name="CW_Rows">[2]Builder!#REF!</definedName>
    <definedName name="CWC_1" localSheetId="6">[2]Builder!#REF!</definedName>
    <definedName name="CWC_1" localSheetId="4">[2]Builder!#REF!</definedName>
    <definedName name="CWC_1" localSheetId="0">[1]Builder!#REF!</definedName>
    <definedName name="CWC_1" localSheetId="11">[3]Builder!#REF!</definedName>
    <definedName name="CWC_1" localSheetId="12">[3]Builder!#REF!</definedName>
    <definedName name="CWC_1">[2]Builder!#REF!</definedName>
    <definedName name="CWC_Area_1" localSheetId="6">[2]Builder!#REF!</definedName>
    <definedName name="CWC_Area_1" localSheetId="4">[2]Builder!#REF!</definedName>
    <definedName name="CWC_Area_1" localSheetId="0">[1]Builder!#REF!</definedName>
    <definedName name="CWC_Area_1" localSheetId="11">[3]Builder!#REF!</definedName>
    <definedName name="CWC_Area_1" localSheetId="12">[3]Builder!#REF!</definedName>
    <definedName name="CWC_Area_1">[2]Builder!#REF!</definedName>
    <definedName name="CWC_CFM_1" localSheetId="6">[2]Builder!#REF!</definedName>
    <definedName name="CWC_CFM_1" localSheetId="4">[2]Builder!#REF!</definedName>
    <definedName name="CWC_CFM_1" localSheetId="0">[1]Builder!#REF!</definedName>
    <definedName name="CWC_CFM_1" localSheetId="11">[3]Builder!#REF!</definedName>
    <definedName name="CWC_CFM_1" localSheetId="12">[3]Builder!#REF!</definedName>
    <definedName name="CWC_CFM_1">[2]Builder!#REF!</definedName>
    <definedName name="CWC_EAT_DB_1" localSheetId="6">[2]Builder!#REF!</definedName>
    <definedName name="CWC_EAT_DB_1" localSheetId="4">[2]Builder!#REF!</definedName>
    <definedName name="CWC_EAT_DB_1" localSheetId="0">[1]Builder!#REF!</definedName>
    <definedName name="CWC_EAT_DB_1" localSheetId="11">[3]Builder!#REF!</definedName>
    <definedName name="CWC_EAT_DB_1" localSheetId="12">[3]Builder!#REF!</definedName>
    <definedName name="CWC_EAT_DB_1">[2]Builder!#REF!</definedName>
    <definedName name="CWC_EAT_WB_1" localSheetId="6">[2]Builder!#REF!</definedName>
    <definedName name="CWC_EAT_WB_1" localSheetId="4">[2]Builder!#REF!</definedName>
    <definedName name="CWC_EAT_WB_1" localSheetId="0">[1]Builder!#REF!</definedName>
    <definedName name="CWC_EAT_WB_1" localSheetId="11">[3]Builder!#REF!</definedName>
    <definedName name="CWC_EAT_WB_1" localSheetId="12">[3]Builder!#REF!</definedName>
    <definedName name="CWC_EAT_WB_1">[2]Builder!#REF!</definedName>
    <definedName name="CWC_EWT_1" localSheetId="6">[2]Builder!#REF!</definedName>
    <definedName name="CWC_EWT_1" localSheetId="4">[2]Builder!#REF!</definedName>
    <definedName name="CWC_EWT_1" localSheetId="0">[1]Builder!#REF!</definedName>
    <definedName name="CWC_EWT_1" localSheetId="11">[3]Builder!#REF!</definedName>
    <definedName name="CWC_EWT_1" localSheetId="12">[3]Builder!#REF!</definedName>
    <definedName name="CWC_EWT_1">[2]Builder!#REF!</definedName>
    <definedName name="CWC_GPM_1" localSheetId="6">[2]Builder!#REF!</definedName>
    <definedName name="CWC_GPM_1" localSheetId="4">[2]Builder!#REF!</definedName>
    <definedName name="CWC_GPM_1" localSheetId="0">[1]Builder!#REF!</definedName>
    <definedName name="CWC_GPM_1" localSheetId="11">[3]Builder!#REF!</definedName>
    <definedName name="CWC_GPM_1" localSheetId="12">[3]Builder!#REF!</definedName>
    <definedName name="CWC_GPM_1">[2]Builder!#REF!</definedName>
    <definedName name="CWC_Key_1" localSheetId="6">[2]Builder!#REF!</definedName>
    <definedName name="CWC_Key_1" localSheetId="4">[2]Builder!#REF!</definedName>
    <definedName name="CWC_Key_1" localSheetId="0">[1]Builder!#REF!</definedName>
    <definedName name="CWC_Key_1" localSheetId="11">[3]Builder!#REF!</definedName>
    <definedName name="CWC_Key_1" localSheetId="12">[3]Builder!#REF!</definedName>
    <definedName name="CWC_Key_1">[2]Builder!#REF!</definedName>
    <definedName name="CWC_LAT_DB_1" localSheetId="6">[2]Builder!#REF!</definedName>
    <definedName name="CWC_LAT_DB_1" localSheetId="4">[2]Builder!#REF!</definedName>
    <definedName name="CWC_LAT_DB_1" localSheetId="0">[1]Builder!#REF!</definedName>
    <definedName name="CWC_LAT_DB_1" localSheetId="11">[3]Builder!#REF!</definedName>
    <definedName name="CWC_LAT_DB_1" localSheetId="12">[3]Builder!#REF!</definedName>
    <definedName name="CWC_LAT_DB_1">[2]Builder!#REF!</definedName>
    <definedName name="CWC_LAT_WB_1" localSheetId="6">[2]Builder!#REF!</definedName>
    <definedName name="CWC_LAT_WB_1" localSheetId="4">[2]Builder!#REF!</definedName>
    <definedName name="CWC_LAT_WB_1" localSheetId="0">[1]Builder!#REF!</definedName>
    <definedName name="CWC_LAT_WB_1" localSheetId="11">[3]Builder!#REF!</definedName>
    <definedName name="CWC_LAT_WB_1" localSheetId="12">[3]Builder!#REF!</definedName>
    <definedName name="CWC_LAT_WB_1">[2]Builder!#REF!</definedName>
    <definedName name="CWC_LWT_1" localSheetId="6">[2]Builder!#REF!</definedName>
    <definedName name="CWC_LWT_1" localSheetId="4">[2]Builder!#REF!</definedName>
    <definedName name="CWC_LWT_1" localSheetId="0">[1]Builder!#REF!</definedName>
    <definedName name="CWC_LWT_1" localSheetId="11">[3]Builder!#REF!</definedName>
    <definedName name="CWC_LWT_1" localSheetId="12">[3]Builder!#REF!</definedName>
    <definedName name="CWC_LWT_1">[2]Builder!#REF!</definedName>
    <definedName name="CWC_MBH_1" localSheetId="6">[2]Builder!#REF!</definedName>
    <definedName name="CWC_MBH_1" localSheetId="4">[2]Builder!#REF!</definedName>
    <definedName name="CWC_MBH_1" localSheetId="0">[1]Builder!#REF!</definedName>
    <definedName name="CWC_MBH_1" localSheetId="11">[3]Builder!#REF!</definedName>
    <definedName name="CWC_MBH_1" localSheetId="12">[3]Builder!#REF!</definedName>
    <definedName name="CWC_MBH_1">[2]Builder!#REF!</definedName>
    <definedName name="CWC_PD_1" localSheetId="6">[2]Builder!#REF!</definedName>
    <definedName name="CWC_PD_1" localSheetId="4">[2]Builder!#REF!</definedName>
    <definedName name="CWC_PD_1" localSheetId="0">[1]Builder!#REF!</definedName>
    <definedName name="CWC_PD_1" localSheetId="11">[3]Builder!#REF!</definedName>
    <definedName name="CWC_PD_1" localSheetId="12">[3]Builder!#REF!</definedName>
    <definedName name="CWC_PD_1">[2]Builder!#REF!</definedName>
    <definedName name="CWP_1" localSheetId="0">[1]Builder!$D$231</definedName>
    <definedName name="CWP_1">[2]Builder!$D$351</definedName>
    <definedName name="CWP_Reference" localSheetId="0">[1]Builder!$D$228</definedName>
    <definedName name="CWP_Reference">[2]Builder!$D$348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DX_Reference">[2]Builder!#REF!</definedName>
    <definedName name="EH_MANF_1" localSheetId="6">[2]Builder!#REF!</definedName>
    <definedName name="EH_MANF_1" localSheetId="4">[2]Builder!#REF!</definedName>
    <definedName name="EH_MANF_1" localSheetId="0">[1]Builder!#REF!</definedName>
    <definedName name="EH_MANF_1">[2]Builder!#REF!</definedName>
    <definedName name="EH_MODEL_1" localSheetId="6">[2]Builder!#REF!</definedName>
    <definedName name="EH_MODEL_1" localSheetId="4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ATU_CLGMAX_1" localSheetId="0">[1]Builder!$O$172</definedName>
    <definedName name="ERV_ATU_Num_Outlets_1" localSheetId="0">[1]Builder!$AI$172</definedName>
    <definedName name="ERV_ATU_Outlet_Reference" localSheetId="0">[1]Builder!$D$181</definedName>
    <definedName name="ERV_ATU_Reference" localSheetId="0">[1]Builder!$D$169</definedName>
    <definedName name="ERV_ATUOutlet_1" localSheetId="0">[1]Builder!$D$184</definedName>
    <definedName name="ERV_ATUOutlet_CFM_1" localSheetId="0">[1]Builder!$J$184</definedName>
    <definedName name="ERV_DUR_Inlets" localSheetId="6">[2]Builder!#REF!</definedName>
    <definedName name="ERV_DUR_Inlets" localSheetId="4">[2]Builder!#REF!</definedName>
    <definedName name="ERV_DUR_SUB_1" localSheetId="6">[2]Builder!#REF!</definedName>
    <definedName name="ERV_DUR_SUB_1" localSheetId="4">[2]Builder!#REF!</definedName>
    <definedName name="ERV_Exhaust_ATU_EH_Sum">[2]Builder!#REF!</definedName>
    <definedName name="ERV_Exhaust_ATU_Fan_AMPs">[2]Builder!#REF!</definedName>
    <definedName name="ERV_Exhaust_ATU_Fan_CFM">[2]Builder!#REF!</definedName>
    <definedName name="ERV_Exhaust_ATU_Fan_HP">[2]Builder!#REF!</definedName>
    <definedName name="ERV_Exhaust_ATU_Fan_Volts">[2]Builder!#REF!</definedName>
    <definedName name="ERV_Exhaust_ATU_HHW_Sum">[2]Builder!#REF!</definedName>
    <definedName name="ERV_Exhaust_ATU_HTG_Max_CFM">[2]Builder!#REF!</definedName>
    <definedName name="ERV_Exhaust_ATU_HTG_Min_CFM">[2]Builder!#REF!</definedName>
    <definedName name="ERV_Exhaust_ATU_OA_Min_CFM">[2]Builder!#REF!</definedName>
    <definedName name="ERV_Exhaust_ATU_OA_Shape">[2]Builder!#REF!</definedName>
    <definedName name="ERV_Exhaust_ATU_OA_Size">[2]Builder!#REF!</definedName>
    <definedName name="ERV_Exhaust_Outside_CFM">[2]Builder!#REF!</definedName>
    <definedName name="ERV_Exhaust_Outside_Trav">[2]Builder!#REF!</definedName>
    <definedName name="ERV_Exhaust_Return_CFM">[2]Builder!#REF!</definedName>
    <definedName name="ERV_Exhaust_Return_Trav">[2]Builder!#REF!</definedName>
    <definedName name="ERV_Exhuast_ATU_OA_Max_CFM">[2]Builder!#REF!</definedName>
    <definedName name="ERV_Inlet_Reference" localSheetId="0">[1]Builder!$D$187</definedName>
    <definedName name="ERV_InletSum_1" localSheetId="0">[1]Builder!$D$190</definedName>
    <definedName name="ERV_InletSum_CFM" localSheetId="0">[1]Builder!$J$190</definedName>
    <definedName name="ERV_Num_ATU_1" localSheetId="0">[1]Builder!$AP$166</definedName>
    <definedName name="ERV_Num_Inlets_1" localSheetId="0">[1]Builder!$AO$166</definedName>
    <definedName name="ERV_Num_Outlets_1" localSheetId="0">[1]Builder!$AN$166</definedName>
    <definedName name="ERV_Outlet_Reference" localSheetId="0">[1]Builder!$D$175</definedName>
    <definedName name="ERV_OutletSum_1" localSheetId="0">[1]Builder!$D$178</definedName>
    <definedName name="ERV_OutletSum_CFM" localSheetId="0">[1]Builder!$J$178</definedName>
    <definedName name="ERV_Reference" localSheetId="0">[1]Builder!$D$162</definedName>
    <definedName name="ERV_Supply_Outside_CFM">[2]Builder!#REF!</definedName>
    <definedName name="ERV_Supply_Return_CFM">[2]Builder!#REF!</definedName>
    <definedName name="ERV_System_1" localSheetId="0">[1]Builder!$D$172</definedName>
    <definedName name="FAN_1" localSheetId="0">[1]Builder!$D$197</definedName>
    <definedName name="FAN_1">[2]Builder!$D$317</definedName>
    <definedName name="FAN_InletSum_1" localSheetId="0">[1]Builder!$D$203</definedName>
    <definedName name="FAN_InletSum_1">[2]Builder!$D$323</definedName>
    <definedName name="FAN_InletSum_CFM" localSheetId="0">[1]Builder!$J$203</definedName>
    <definedName name="FAN_InletSum_CFM">[2]Builder!$J$323</definedName>
    <definedName name="FAN_Num_Inlets_1" localSheetId="0">[1]Builder!$T$197</definedName>
    <definedName name="FAN_Num_Inlets_1">[2]Builder!$T$317</definedName>
    <definedName name="FAN_Outlet_Reference" localSheetId="0">[1]Builder!$D$200</definedName>
    <definedName name="FAN_Outlet_Reference">[2]Builder!$D$320</definedName>
    <definedName name="FAN_Reference" localSheetId="0">[1]Builder!$D$194</definedName>
    <definedName name="FAN_Reference">[2]Builder!$D$314</definedName>
    <definedName name="FCU_1" localSheetId="0">[1]Builder!$D$108</definedName>
    <definedName name="FCU_1">[2]Builder!$D$205</definedName>
    <definedName name="FCU_Inlet_Reference" localSheetId="0">[1]Builder!$D$117</definedName>
    <definedName name="FCU_Inlet_Reference">[2]Builder!$D$214</definedName>
    <definedName name="FCU_InletSum_1" localSheetId="0">[1]Builder!$D$120</definedName>
    <definedName name="FCU_InletSum_1">[2]Builder!$D$217</definedName>
    <definedName name="FCU_InletSum_CFM" localSheetId="0">[1]Builder!$J$120</definedName>
    <definedName name="FCU_InletSum_CFM">[2]Builder!$J$217</definedName>
    <definedName name="FCU_Num_Inlets_1" localSheetId="0">[1]Builder!$AD$108</definedName>
    <definedName name="FCU_Num_Inlets_1">[2]Builder!$AD$205</definedName>
    <definedName name="FCU_Num_Outlets_1" localSheetId="0">[1]Builder!$AC$108</definedName>
    <definedName name="FCU_Num_Outlets_1">[2]Builder!$AC$205</definedName>
    <definedName name="FCU_Outlet_Reference" localSheetId="0">[1]Builder!$D$111</definedName>
    <definedName name="FCU_Outlet_Reference">[2]Builder!$D$208</definedName>
    <definedName name="FCU_OutletSum_1" localSheetId="0">[1]Builder!$D$114</definedName>
    <definedName name="FCU_OutletSum_1">[2]Builder!$D$211</definedName>
    <definedName name="FCU_OutletSum_CFM" localSheetId="0">[1]Builder!$J$114</definedName>
    <definedName name="FCU_OutletSum_CFM">[2]Builder!$J$211</definedName>
    <definedName name="FCU_Reference" localSheetId="0">[1]Builder!$D$105</definedName>
    <definedName name="FCU_Reference">[2]Builder!$D$202</definedName>
    <definedName name="HWP_1" localSheetId="0">[1]Builder!$D$238</definedName>
    <definedName name="HWP_1">[2]Builder!$D$358</definedName>
    <definedName name="HWP_Reference" localSheetId="0">[1]Builder!$D$235</definedName>
    <definedName name="HWP_Reference">[2]Builder!$D$355</definedName>
    <definedName name="Inlet_Reference" localSheetId="0">[1]Builder!$D$67</definedName>
    <definedName name="Inlet_Reference">[2]Builder!$D$163</definedName>
    <definedName name="Number_ACs" localSheetId="0">[1]Builder!$C$122</definedName>
    <definedName name="Number_ACs">[2]Builder!$C$219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[2]Builder!$C$368</definedName>
    <definedName name="Number_CHILLERs" localSheetId="0">[1]Builder!$C$212</definedName>
    <definedName name="Number_CHILLERs">[2]Builder!$C$332</definedName>
    <definedName name="Number_CHWPs" localSheetId="0">[1]Builder!$C$219</definedName>
    <definedName name="Number_CHWPs">[2]Builder!$C$339</definedName>
    <definedName name="Number_CRACs" localSheetId="0">[1]Builder!$C$141</definedName>
    <definedName name="Number_CRACs">[2]Builder!$C$238</definedName>
    <definedName name="Number_CTs" localSheetId="0">[1]Builder!$C$240</definedName>
    <definedName name="Number_CTs">[2]Builder!$C$360</definedName>
    <definedName name="Number_CWPs" localSheetId="0">[1]Builder!$C$226</definedName>
    <definedName name="Number_CWPs">[2]Builder!$C$346</definedName>
    <definedName name="Number_CWs" localSheetId="6">[2]Builder!#REF!</definedName>
    <definedName name="Number_CWs" localSheetId="4">[2]Builder!#REF!</definedName>
    <definedName name="Number_CWs" localSheetId="0">[1]Builder!#REF!</definedName>
    <definedName name="Number_CWs" localSheetId="11">[3]Builder!#REF!</definedName>
    <definedName name="Number_CWs" localSheetId="12">[3]Builder!#REF!</definedName>
    <definedName name="Number_CWs">[2]Builder!#REF!</definedName>
    <definedName name="Number_ERVs" localSheetId="0">[1]Builder!$C$160</definedName>
    <definedName name="Number_FANs" localSheetId="0">[1]Builder!$C$192</definedName>
    <definedName name="Number_FANs">[2]Builder!$C$312</definedName>
    <definedName name="Number_FCUs" localSheetId="0">[1]Builder!$C$103</definedName>
    <definedName name="Number_FCUs">[2]Builder!$C$200</definedName>
    <definedName name="Number_HWPs" localSheetId="0">[1]Builder!$C$233</definedName>
    <definedName name="Number_HWPs">[2]Builder!$C$353</definedName>
    <definedName name="Number_RTUs" localSheetId="0">[1]Builder!$C$72</definedName>
    <definedName name="Number_RTUs">[2]Builder!$C$169</definedName>
    <definedName name="Number_UHs" localSheetId="0">[1]Builder!$C$205</definedName>
    <definedName name="Number_UHs">[2]Builder!$C$325</definedName>
    <definedName name="Outlet_Reference" localSheetId="0">[1]Builder!$D$55</definedName>
    <definedName name="Outlet_Reference">[2]Builder!$D$58</definedName>
    <definedName name="_xlnm.Print_Area" localSheetId="1">'ahu1'!$A$1:$AI$62</definedName>
    <definedName name="_xlnm.Print_Area" localSheetId="9">'ahu1 - ATUSUM'!$A$1:$AV$42</definedName>
    <definedName name="_xlnm.Print_Area" localSheetId="8">'ahu1 - OUTLETSUM-1'!$A$1:$AI$62</definedName>
    <definedName name="_xlnm.Print_Area" localSheetId="6">'ahu1 - RTNTRAV-PTO'!$A$1:$AV$42</definedName>
    <definedName name="_xlnm.Print_Area" localSheetId="7">'ahu1 - RTNTRAV-RNDPTO'!$A$1:$AV$42</definedName>
    <definedName name="_xlnm.Print_Area" localSheetId="5">'ahu1 - RTNTRAV-VEL'!$A$1:$AV$42</definedName>
    <definedName name="_xlnm.Print_Area" localSheetId="3">'ahu1 - SPLYCURVE'!$A$1:$AI$62</definedName>
    <definedName name="_xlnm.Print_Area" localSheetId="2">'ahu1 - STATIC PRESSURE PROFILE'!$A$1:$AI$62</definedName>
    <definedName name="_xlnm.Print_Area" localSheetId="4">'ahu1 - SUPTRAV-PTO'!$A$1:$AV$42</definedName>
    <definedName name="_xlnm.Print_Area" localSheetId="0">AHUFLYER!$A$1:$AI$62</definedName>
    <definedName name="_xlnm.Print_Area" localSheetId="10">'key1'!$A$1:$AI$62</definedName>
    <definedName name="_xlnm.Print_Area" localSheetId="11">'key2'!$A$1:$AI$62</definedName>
    <definedName name="_xlnm.Print_Area" localSheetId="12">'key3'!$A$1:$AI$62</definedName>
    <definedName name="RTU_ATU_CLGMAX_1" localSheetId="0">[1]Builder!$O$83</definedName>
    <definedName name="RTU_ATU_CLGMAX_1">[2]Builder!$O$180</definedName>
    <definedName name="RTU_ATU_Num_Outlets_1" localSheetId="0">[1]Builder!$AI$83</definedName>
    <definedName name="RTU_ATU_Num_Outlets_1">[2]Builder!$AI$180</definedName>
    <definedName name="RTU_ATU_Outlet_Reference" localSheetId="0">[1]Builder!$D$92</definedName>
    <definedName name="RTU_ATU_Outlet_Reference">[2]Builder!$D$189</definedName>
    <definedName name="RTU_ATU_Reference" localSheetId="0">[1]Builder!$D$80</definedName>
    <definedName name="RTU_ATU_Reference">[2]Builder!$D$177</definedName>
    <definedName name="RTU_ATUOutlet_1" localSheetId="0">[1]Builder!$D$95</definedName>
    <definedName name="RTU_ATUOutlet_1">[2]Builder!$D$192</definedName>
    <definedName name="RTU_ATUOutlet_CFM_1" localSheetId="0">[1]Builder!$J$95</definedName>
    <definedName name="RTU_ATUOutlet_CFM_1">[2]Builder!$J$192</definedName>
    <definedName name="RTU_Inlet_Reference" localSheetId="0">[1]Builder!$D$98</definedName>
    <definedName name="RTU_Inlet_Reference">[2]Builder!$D$195</definedName>
    <definedName name="RTU_InletSum_1" localSheetId="0">[1]Builder!$D$101</definedName>
    <definedName name="RTU_InletSum_1">[2]Builder!$D$198</definedName>
    <definedName name="RTU_InletSum_CFM" localSheetId="0">[1]Builder!$J$101</definedName>
    <definedName name="RTU_InletSum_CFM">[2]Builder!$J$198</definedName>
    <definedName name="RTU_Num_ATU_1" localSheetId="0">[1]Builder!$AG$77</definedName>
    <definedName name="RTU_Num_ATU_1">[2]Builder!$AG$174</definedName>
    <definedName name="RTU_Num_Inlets_1" localSheetId="0">[1]Builder!$AF$77</definedName>
    <definedName name="RTU_Num_Inlets_1">[2]Builder!$AF$174</definedName>
    <definedName name="RTU_Num_Outlets_1" localSheetId="0">[1]Builder!$AE$77</definedName>
    <definedName name="RTU_Num_Outlets_1">[2]Builder!$AE$174</definedName>
    <definedName name="RTU_Outlet_Reference" localSheetId="0">[1]Builder!$D$86</definedName>
    <definedName name="RTU_Outlet_Reference">[2]Builder!$D$183</definedName>
    <definedName name="RTU_OutletSum_1" localSheetId="0">[1]Builder!$D$89</definedName>
    <definedName name="RTU_OutletSum_1">[2]Builder!$D$186</definedName>
    <definedName name="RTU_OutletSum_CFM" localSheetId="0">[1]Builder!$J$89</definedName>
    <definedName name="RTU_OutletSum_CFM">[2]Builder!$J$186</definedName>
    <definedName name="RTU_Reference" localSheetId="0">[1]Builder!$D$74</definedName>
    <definedName name="RTU_Reference">[2]Builder!$D$171</definedName>
    <definedName name="RTU_System_1" localSheetId="0">[1]Builder!$D$83</definedName>
    <definedName name="RTU_System_1">[2]Builder!$D$180</definedName>
    <definedName name="RTU_Unit_Number" localSheetId="0">[1]Builder!$D$77</definedName>
    <definedName name="RTU_Unit_Number">[2]Builder!$D$174</definedName>
    <definedName name="TEST" localSheetId="8">[2]MAINMT!#REF!</definedName>
    <definedName name="TEST" localSheetId="3">[2]MAINMT!#REF!</definedName>
    <definedName name="TEST" localSheetId="10">[2]MAINMT!#REF!</definedName>
    <definedName name="UH_1" localSheetId="0">[1]Builder!$D$210</definedName>
    <definedName name="UH_1">[2]Builder!$D$330</definedName>
    <definedName name="UH_Reference" localSheetId="0">[1]Builder!$D$207</definedName>
    <definedName name="UH_Reference">[2]Builder!$D$327</definedName>
    <definedName name="VAVReport_Box_1" localSheetId="10">#REF!</definedName>
    <definedName name="VAVReport_Box_1">'ahu1 - ATUSUM'!$A$13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2" l="1"/>
  <c r="H13" i="12"/>
  <c r="K13" i="12"/>
  <c r="N13" i="12"/>
  <c r="N33" i="12" s="1"/>
  <c r="Q13" i="12"/>
  <c r="Q33" i="12" s="1"/>
  <c r="Z13" i="12"/>
  <c r="AC13" i="12"/>
  <c r="AF13" i="12"/>
  <c r="AJ13" i="12"/>
  <c r="AM13" i="12"/>
  <c r="A14" i="12"/>
  <c r="H14" i="12"/>
  <c r="H33" i="12" s="1"/>
  <c r="K14" i="12"/>
  <c r="K33" i="12" s="1"/>
  <c r="N14" i="12"/>
  <c r="Q14" i="12"/>
  <c r="Q34" i="12" s="1"/>
  <c r="T14" i="12"/>
  <c r="T33" i="12" s="1"/>
  <c r="W14" i="12"/>
  <c r="W34" i="12" s="1"/>
  <c r="Z14" i="12"/>
  <c r="Z34" i="12" s="1"/>
  <c r="AC14" i="12"/>
  <c r="AC34" i="12" s="1"/>
  <c r="AF14" i="12"/>
  <c r="AJ14" i="12"/>
  <c r="AM14" i="12"/>
  <c r="A15" i="12"/>
  <c r="H15" i="12"/>
  <c r="K15" i="12"/>
  <c r="N15" i="12"/>
  <c r="Q15" i="12"/>
  <c r="T15" i="12"/>
  <c r="W15" i="12"/>
  <c r="Z15" i="12"/>
  <c r="AC15" i="12"/>
  <c r="AF15" i="12"/>
  <c r="AJ15" i="12"/>
  <c r="AM15" i="12"/>
  <c r="AC53" i="14"/>
  <c r="AU53" i="14" s="1"/>
  <c r="Z53" i="14"/>
  <c r="W53" i="14"/>
  <c r="T53" i="14"/>
  <c r="Q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H25" i="14"/>
  <c r="AE22" i="14"/>
  <c r="AE19" i="14"/>
  <c r="AQ16" i="14"/>
  <c r="AN16" i="14"/>
  <c r="BH15" i="14"/>
  <c r="AZ15" i="14"/>
  <c r="AE15" i="14"/>
  <c r="BH14" i="14"/>
  <c r="AZ14" i="14"/>
  <c r="AE14" i="14"/>
  <c r="BH13" i="14"/>
  <c r="AZ13" i="14"/>
  <c r="AC53" i="13"/>
  <c r="AU53" i="13" s="1"/>
  <c r="Z53" i="13"/>
  <c r="W53" i="13"/>
  <c r="T53" i="13"/>
  <c r="Q53" i="13"/>
  <c r="AU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H25" i="13"/>
  <c r="AE19" i="13"/>
  <c r="AE20" i="13" s="1"/>
  <c r="AE22" i="13" s="1"/>
  <c r="AQ16" i="13"/>
  <c r="AN16" i="13"/>
  <c r="BH15" i="13"/>
  <c r="AZ15" i="13"/>
  <c r="AE15" i="13"/>
  <c r="BH14" i="13"/>
  <c r="AZ14" i="13"/>
  <c r="AE14" i="13"/>
  <c r="BH13" i="13"/>
  <c r="AZ13" i="13"/>
  <c r="N34" i="12"/>
  <c r="K34" i="12"/>
  <c r="H34" i="12"/>
  <c r="Z33" i="12"/>
  <c r="W33" i="12"/>
  <c r="AC53" i="11"/>
  <c r="AU53" i="11" s="1"/>
  <c r="Z53" i="11"/>
  <c r="W53" i="11"/>
  <c r="T53" i="11"/>
  <c r="AK53" i="11" s="1"/>
  <c r="Q53" i="11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AU34" i="11"/>
  <c r="AU33" i="11"/>
  <c r="AC53" i="10"/>
  <c r="Z53" i="10"/>
  <c r="W53" i="10"/>
  <c r="T53" i="10"/>
  <c r="Q53" i="10"/>
  <c r="AU52" i="10"/>
  <c r="AC52" i="10"/>
  <c r="Z52" i="10"/>
  <c r="W52" i="10"/>
  <c r="T52" i="10"/>
  <c r="AK52" i="10" s="1"/>
  <c r="Q52" i="10"/>
  <c r="AU51" i="10"/>
  <c r="AU50" i="10"/>
  <c r="AU49" i="10"/>
  <c r="AU48" i="10"/>
  <c r="AU47" i="10"/>
  <c r="AU46" i="10"/>
  <c r="AU45" i="10"/>
  <c r="AU44" i="10"/>
  <c r="AU43" i="10"/>
  <c r="AU42" i="10"/>
  <c r="AU41" i="10"/>
  <c r="AU40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4" i="10"/>
  <c r="AU13" i="10"/>
  <c r="AP36" i="9"/>
  <c r="P27" i="9"/>
  <c r="J27" i="9"/>
  <c r="D27" i="9"/>
  <c r="P26" i="9"/>
  <c r="J26" i="9"/>
  <c r="D26" i="9"/>
  <c r="P25" i="9"/>
  <c r="J25" i="9"/>
  <c r="D25" i="9"/>
  <c r="P24" i="9"/>
  <c r="J24" i="9"/>
  <c r="D24" i="9"/>
  <c r="P23" i="9"/>
  <c r="J23" i="9"/>
  <c r="D23" i="9"/>
  <c r="P22" i="9"/>
  <c r="J22" i="9"/>
  <c r="D22" i="9"/>
  <c r="P21" i="9"/>
  <c r="J21" i="9"/>
  <c r="D21" i="9"/>
  <c r="P20" i="9"/>
  <c r="J20" i="9"/>
  <c r="D20" i="9"/>
  <c r="P19" i="9"/>
  <c r="J19" i="9"/>
  <c r="D19" i="9"/>
  <c r="P18" i="9"/>
  <c r="P28" i="9" s="1"/>
  <c r="J18" i="9"/>
  <c r="J28" i="9" s="1"/>
  <c r="AP35" i="9" s="1"/>
  <c r="AP37" i="9" s="1"/>
  <c r="AJ13" i="9" s="1"/>
  <c r="D18" i="9"/>
  <c r="L13" i="9"/>
  <c r="T13" i="9" s="1"/>
  <c r="AU29" i="8"/>
  <c r="AQ29" i="8"/>
  <c r="AM29" i="8"/>
  <c r="AI29" i="8"/>
  <c r="AE29" i="8"/>
  <c r="AA29" i="8"/>
  <c r="W29" i="8"/>
  <c r="S29" i="8"/>
  <c r="O29" i="8"/>
  <c r="K29" i="8"/>
  <c r="G29" i="8"/>
  <c r="AU28" i="8"/>
  <c r="AQ28" i="8"/>
  <c r="AM28" i="8"/>
  <c r="AI28" i="8"/>
  <c r="AE28" i="8"/>
  <c r="AA28" i="8"/>
  <c r="W28" i="8"/>
  <c r="S28" i="8"/>
  <c r="O28" i="8"/>
  <c r="K28" i="8"/>
  <c r="G28" i="8"/>
  <c r="AU27" i="8"/>
  <c r="AQ27" i="8"/>
  <c r="AM27" i="8"/>
  <c r="AI27" i="8"/>
  <c r="AE27" i="8"/>
  <c r="AA27" i="8"/>
  <c r="W27" i="8"/>
  <c r="S27" i="8"/>
  <c r="O27" i="8"/>
  <c r="K27" i="8"/>
  <c r="G27" i="8"/>
  <c r="AU26" i="8"/>
  <c r="AQ26" i="8"/>
  <c r="AM26" i="8"/>
  <c r="AI26" i="8"/>
  <c r="AE26" i="8"/>
  <c r="AA26" i="8"/>
  <c r="W26" i="8"/>
  <c r="S26" i="8"/>
  <c r="O26" i="8"/>
  <c r="K26" i="8"/>
  <c r="G26" i="8"/>
  <c r="AU25" i="8"/>
  <c r="AQ25" i="8"/>
  <c r="AM25" i="8"/>
  <c r="AI25" i="8"/>
  <c r="AE25" i="8"/>
  <c r="AA25" i="8"/>
  <c r="W25" i="8"/>
  <c r="S25" i="8"/>
  <c r="O25" i="8"/>
  <c r="K25" i="8"/>
  <c r="G25" i="8"/>
  <c r="BD24" i="8"/>
  <c r="H14" i="8" s="1"/>
  <c r="C20" i="8" s="1"/>
  <c r="BK11" i="8" s="1"/>
  <c r="AU24" i="8"/>
  <c r="AQ24" i="8"/>
  <c r="AM24" i="8"/>
  <c r="AI24" i="8"/>
  <c r="AE24" i="8"/>
  <c r="AA24" i="8"/>
  <c r="W24" i="8"/>
  <c r="S24" i="8"/>
  <c r="O24" i="8"/>
  <c r="K24" i="8"/>
  <c r="G24" i="8"/>
  <c r="BD23" i="8"/>
  <c r="AU23" i="8"/>
  <c r="AQ23" i="8"/>
  <c r="AM23" i="8"/>
  <c r="AI23" i="8"/>
  <c r="AE23" i="8"/>
  <c r="AA23" i="8"/>
  <c r="W23" i="8"/>
  <c r="S23" i="8"/>
  <c r="O23" i="8"/>
  <c r="K23" i="8"/>
  <c r="G23" i="8"/>
  <c r="AU22" i="8"/>
  <c r="AQ22" i="8"/>
  <c r="AM22" i="8"/>
  <c r="AI22" i="8"/>
  <c r="AE22" i="8"/>
  <c r="AA22" i="8"/>
  <c r="W22" i="8"/>
  <c r="S22" i="8"/>
  <c r="O22" i="8"/>
  <c r="K22" i="8"/>
  <c r="G22" i="8"/>
  <c r="AU21" i="8"/>
  <c r="AQ21" i="8"/>
  <c r="AM21" i="8"/>
  <c r="AI21" i="8"/>
  <c r="AE21" i="8"/>
  <c r="AA21" i="8"/>
  <c r="W21" i="8"/>
  <c r="S21" i="8"/>
  <c r="O21" i="8"/>
  <c r="K21" i="8"/>
  <c r="G21" i="8"/>
  <c r="AU20" i="8"/>
  <c r="AQ20" i="8"/>
  <c r="AM20" i="8"/>
  <c r="AI20" i="8"/>
  <c r="AE20" i="8"/>
  <c r="AA20" i="8"/>
  <c r="W20" i="8"/>
  <c r="S20" i="8"/>
  <c r="O20" i="8"/>
  <c r="K20" i="8"/>
  <c r="G20" i="8"/>
  <c r="AP36" i="8" s="1"/>
  <c r="BD17" i="8"/>
  <c r="BD18" i="8" s="1"/>
  <c r="N13" i="8"/>
  <c r="AP39" i="8" s="1"/>
  <c r="AP36" i="7"/>
  <c r="BD26" i="7"/>
  <c r="BD27" i="7" s="1"/>
  <c r="D21" i="7"/>
  <c r="AZ33" i="7" s="1"/>
  <c r="BD20" i="7"/>
  <c r="N13" i="7"/>
  <c r="AP39" i="7" s="1"/>
  <c r="AU29" i="6"/>
  <c r="AQ29" i="6"/>
  <c r="AM29" i="6"/>
  <c r="AI29" i="6"/>
  <c r="AE29" i="6"/>
  <c r="AA29" i="6"/>
  <c r="W29" i="6"/>
  <c r="S29" i="6"/>
  <c r="O29" i="6"/>
  <c r="K29" i="6"/>
  <c r="G29" i="6"/>
  <c r="AU28" i="6"/>
  <c r="AQ28" i="6"/>
  <c r="AM28" i="6"/>
  <c r="AI28" i="6"/>
  <c r="AE28" i="6"/>
  <c r="AA28" i="6"/>
  <c r="W28" i="6"/>
  <c r="S28" i="6"/>
  <c r="O28" i="6"/>
  <c r="K28" i="6"/>
  <c r="G28" i="6"/>
  <c r="AU27" i="6"/>
  <c r="AQ27" i="6"/>
  <c r="AM27" i="6"/>
  <c r="AI27" i="6"/>
  <c r="AE27" i="6"/>
  <c r="AA27" i="6"/>
  <c r="W27" i="6"/>
  <c r="S27" i="6"/>
  <c r="O27" i="6"/>
  <c r="K27" i="6"/>
  <c r="G27" i="6"/>
  <c r="AU26" i="6"/>
  <c r="AQ26" i="6"/>
  <c r="AM26" i="6"/>
  <c r="AI26" i="6"/>
  <c r="AE26" i="6"/>
  <c r="AA26" i="6"/>
  <c r="W26" i="6"/>
  <c r="S26" i="6"/>
  <c r="O26" i="6"/>
  <c r="K26" i="6"/>
  <c r="G26" i="6"/>
  <c r="AU25" i="6"/>
  <c r="AQ25" i="6"/>
  <c r="AM25" i="6"/>
  <c r="AI25" i="6"/>
  <c r="AE25" i="6"/>
  <c r="AA25" i="6"/>
  <c r="W25" i="6"/>
  <c r="S25" i="6"/>
  <c r="O25" i="6"/>
  <c r="K25" i="6"/>
  <c r="G25" i="6"/>
  <c r="BD24" i="6"/>
  <c r="H14" i="6" s="1"/>
  <c r="C20" i="6" s="1"/>
  <c r="BK11" i="6" s="1"/>
  <c r="AU24" i="6"/>
  <c r="AQ24" i="6"/>
  <c r="AM24" i="6"/>
  <c r="AI24" i="6"/>
  <c r="AE24" i="6"/>
  <c r="AA24" i="6"/>
  <c r="W24" i="6"/>
  <c r="S24" i="6"/>
  <c r="O24" i="6"/>
  <c r="K24" i="6"/>
  <c r="G24" i="6"/>
  <c r="BD23" i="6"/>
  <c r="AU23" i="6"/>
  <c r="AQ23" i="6"/>
  <c r="AM23" i="6"/>
  <c r="AI23" i="6"/>
  <c r="AE23" i="6"/>
  <c r="AA23" i="6"/>
  <c r="W23" i="6"/>
  <c r="S23" i="6"/>
  <c r="O23" i="6"/>
  <c r="K23" i="6"/>
  <c r="G23" i="6"/>
  <c r="AU22" i="6"/>
  <c r="AQ22" i="6"/>
  <c r="AM22" i="6"/>
  <c r="AI22" i="6"/>
  <c r="AE22" i="6"/>
  <c r="AA22" i="6"/>
  <c r="W22" i="6"/>
  <c r="S22" i="6"/>
  <c r="O22" i="6"/>
  <c r="K22" i="6"/>
  <c r="G22" i="6"/>
  <c r="AU21" i="6"/>
  <c r="AQ21" i="6"/>
  <c r="AM21" i="6"/>
  <c r="AI21" i="6"/>
  <c r="AE21" i="6"/>
  <c r="AA21" i="6"/>
  <c r="W21" i="6"/>
  <c r="S21" i="6"/>
  <c r="O21" i="6"/>
  <c r="K21" i="6"/>
  <c r="G21" i="6"/>
  <c r="AU20" i="6"/>
  <c r="AQ20" i="6"/>
  <c r="AM20" i="6"/>
  <c r="AI20" i="6"/>
  <c r="AE20" i="6"/>
  <c r="AA20" i="6"/>
  <c r="W20" i="6"/>
  <c r="S20" i="6"/>
  <c r="O20" i="6"/>
  <c r="K20" i="6"/>
  <c r="G20" i="6"/>
  <c r="AP36" i="6" s="1"/>
  <c r="BD17" i="6"/>
  <c r="BD18" i="6" s="1"/>
  <c r="N13" i="6"/>
  <c r="AP39" i="6" s="1"/>
  <c r="AH16" i="4"/>
  <c r="AG16" i="4"/>
  <c r="AE16" i="4"/>
  <c r="AD16" i="4"/>
  <c r="AB16" i="4"/>
  <c r="AA16" i="4"/>
  <c r="Y16" i="4"/>
  <c r="X16" i="4"/>
  <c r="V16" i="4"/>
  <c r="U16" i="4"/>
  <c r="S16" i="4"/>
  <c r="R16" i="4"/>
  <c r="P16" i="4"/>
  <c r="O16" i="4"/>
  <c r="M16" i="4"/>
  <c r="L16" i="4"/>
  <c r="J16" i="4"/>
  <c r="I16" i="4"/>
  <c r="G16" i="4"/>
  <c r="F16" i="4"/>
  <c r="D16" i="4"/>
  <c r="AH9" i="4"/>
  <c r="AG9" i="4"/>
  <c r="AE9" i="4"/>
  <c r="AD9" i="4"/>
  <c r="AB9" i="4"/>
  <c r="AA9" i="4"/>
  <c r="Y9" i="4"/>
  <c r="X9" i="4"/>
  <c r="V9" i="4"/>
  <c r="U9" i="4"/>
  <c r="S9" i="4"/>
  <c r="R9" i="4"/>
  <c r="P9" i="4"/>
  <c r="O9" i="4"/>
  <c r="M9" i="4"/>
  <c r="L9" i="4"/>
  <c r="J9" i="4"/>
  <c r="I9" i="4"/>
  <c r="G9" i="4"/>
  <c r="F9" i="4"/>
  <c r="D9" i="4"/>
  <c r="AD43" i="3"/>
  <c r="L43" i="3"/>
  <c r="AE41" i="3"/>
  <c r="M41" i="3"/>
  <c r="AE40" i="3"/>
  <c r="M40" i="3"/>
  <c r="AE39" i="3"/>
  <c r="M39" i="3"/>
  <c r="AK30" i="3"/>
  <c r="BH25" i="3"/>
  <c r="AT25" i="3"/>
  <c r="AG25" i="3"/>
  <c r="G25" i="3"/>
  <c r="BH23" i="3"/>
  <c r="AT23" i="3"/>
  <c r="T23" i="3"/>
  <c r="BH22" i="3"/>
  <c r="BH24" i="3" s="1"/>
  <c r="AT22" i="3"/>
  <c r="AT24" i="3" s="1"/>
  <c r="T22" i="3"/>
  <c r="T21" i="3"/>
  <c r="AQ17" i="3"/>
  <c r="AN17" i="3"/>
  <c r="BH16" i="3"/>
  <c r="AZ16" i="3"/>
  <c r="BH15" i="3"/>
  <c r="AZ15" i="3"/>
  <c r="AZ14" i="3"/>
  <c r="AQ8" i="3"/>
  <c r="AN8" i="3"/>
  <c r="BH7" i="3"/>
  <c r="AZ7" i="3"/>
  <c r="BH6" i="3"/>
  <c r="AZ6" i="3"/>
  <c r="BH5" i="3"/>
  <c r="AZ5" i="3"/>
  <c r="T34" i="12" l="1"/>
  <c r="AC33" i="12"/>
  <c r="AK53" i="14"/>
  <c r="AN49" i="14" s="1"/>
  <c r="AN34" i="14"/>
  <c r="AN52" i="14"/>
  <c r="AN42" i="14"/>
  <c r="AN37" i="14"/>
  <c r="AN41" i="14"/>
  <c r="AN36" i="14"/>
  <c r="AN45" i="14"/>
  <c r="AN51" i="14"/>
  <c r="AN35" i="14"/>
  <c r="AN40" i="14"/>
  <c r="AN48" i="14"/>
  <c r="AN43" i="14"/>
  <c r="AN38" i="14"/>
  <c r="AN33" i="14"/>
  <c r="AN47" i="14"/>
  <c r="AN46" i="14"/>
  <c r="AN50" i="14"/>
  <c r="AK53" i="13"/>
  <c r="AN48" i="13" s="1"/>
  <c r="AN49" i="13"/>
  <c r="AN33" i="13"/>
  <c r="AN50" i="13"/>
  <c r="AN44" i="13"/>
  <c r="AN39" i="13"/>
  <c r="AN34" i="13"/>
  <c r="AN43" i="13"/>
  <c r="AN38" i="13"/>
  <c r="AN40" i="13"/>
  <c r="AN35" i="13"/>
  <c r="AN52" i="13"/>
  <c r="AN47" i="13"/>
  <c r="AN42" i="13"/>
  <c r="AN37" i="13"/>
  <c r="AN51" i="13"/>
  <c r="AN46" i="13"/>
  <c r="AN41" i="13"/>
  <c r="AN36" i="13"/>
  <c r="AN45" i="13"/>
  <c r="AN43" i="11"/>
  <c r="AN38" i="11"/>
  <c r="AN33" i="11"/>
  <c r="AN45" i="11"/>
  <c r="AN49" i="11"/>
  <c r="AN44" i="11"/>
  <c r="AN39" i="11"/>
  <c r="AN34" i="11"/>
  <c r="AN48" i="11"/>
  <c r="AN35" i="11"/>
  <c r="AN52" i="11"/>
  <c r="AN42" i="11"/>
  <c r="AN37" i="11"/>
  <c r="AN46" i="11"/>
  <c r="AN41" i="11"/>
  <c r="AN50" i="11"/>
  <c r="AN47" i="11"/>
  <c r="AN51" i="11"/>
  <c r="AN36" i="11"/>
  <c r="AN40" i="11"/>
  <c r="AE13" i="11"/>
  <c r="AN49" i="10"/>
  <c r="AN44" i="10"/>
  <c r="AN39" i="10"/>
  <c r="AN34" i="10"/>
  <c r="AN29" i="10"/>
  <c r="AN24" i="10"/>
  <c r="AN19" i="10"/>
  <c r="AN14" i="10"/>
  <c r="AN47" i="10"/>
  <c r="AN27" i="10"/>
  <c r="AN46" i="10"/>
  <c r="AN21" i="10"/>
  <c r="AN45" i="10"/>
  <c r="AN15" i="10"/>
  <c r="AN36" i="10"/>
  <c r="AN35" i="10"/>
  <c r="AN31" i="10"/>
  <c r="AN30" i="10"/>
  <c r="AN37" i="10"/>
  <c r="AN32" i="10"/>
  <c r="AN17" i="10"/>
  <c r="AN41" i="10"/>
  <c r="AN26" i="10"/>
  <c r="AN50" i="10"/>
  <c r="AN20" i="10"/>
  <c r="AN48" i="10"/>
  <c r="AN43" i="10"/>
  <c r="AN38" i="10"/>
  <c r="AN33" i="10"/>
  <c r="AN28" i="10"/>
  <c r="AN23" i="10"/>
  <c r="AN18" i="10"/>
  <c r="AN13" i="10"/>
  <c r="AN42" i="10"/>
  <c r="AN22" i="10"/>
  <c r="AN51" i="10"/>
  <c r="AN16" i="10"/>
  <c r="AN40" i="10"/>
  <c r="AN25" i="10"/>
  <c r="AP39" i="9"/>
  <c r="AP40" i="9" s="1"/>
  <c r="AR13" i="9" s="1"/>
  <c r="AX13" i="9" s="1"/>
  <c r="BD19" i="8"/>
  <c r="H13" i="8"/>
  <c r="E18" i="8" s="1"/>
  <c r="I18" i="8" s="1"/>
  <c r="T13" i="8"/>
  <c r="BD25" i="8"/>
  <c r="C21" i="8" s="1"/>
  <c r="BD28" i="7"/>
  <c r="D22" i="7" s="1"/>
  <c r="T13" i="7"/>
  <c r="BD21" i="7"/>
  <c r="G20" i="7"/>
  <c r="BD19" i="6"/>
  <c r="H13" i="6"/>
  <c r="E18" i="6" s="1"/>
  <c r="T13" i="6"/>
  <c r="BD25" i="6"/>
  <c r="C21" i="6" s="1"/>
  <c r="AN39" i="14" l="1"/>
  <c r="AN44" i="14"/>
  <c r="AQ44" i="14" s="1"/>
  <c r="AQ49" i="14"/>
  <c r="AK49" i="14"/>
  <c r="AQ47" i="14"/>
  <c r="AK47" i="14"/>
  <c r="AQ43" i="14"/>
  <c r="AK43" i="14"/>
  <c r="AQ48" i="14"/>
  <c r="AK48" i="14"/>
  <c r="AQ40" i="14"/>
  <c r="AK40" i="14"/>
  <c r="AK35" i="14"/>
  <c r="AQ35" i="14"/>
  <c r="AK51" i="14"/>
  <c r="AQ51" i="14"/>
  <c r="AQ45" i="14"/>
  <c r="AK45" i="14"/>
  <c r="AK36" i="14"/>
  <c r="AQ36" i="14"/>
  <c r="AK41" i="14"/>
  <c r="AQ41" i="14"/>
  <c r="AK50" i="14"/>
  <c r="AQ50" i="14"/>
  <c r="AQ33" i="14"/>
  <c r="AK33" i="14"/>
  <c r="AQ37" i="14"/>
  <c r="AK37" i="14"/>
  <c r="AK42" i="14"/>
  <c r="AQ42" i="14"/>
  <c r="AK52" i="14"/>
  <c r="AQ52" i="14"/>
  <c r="AQ34" i="14"/>
  <c r="AK34" i="14"/>
  <c r="AQ46" i="14"/>
  <c r="AK46" i="14"/>
  <c r="AQ38" i="14"/>
  <c r="AK38" i="14"/>
  <c r="AQ39" i="14"/>
  <c r="AK39" i="14"/>
  <c r="AK44" i="14"/>
  <c r="AQ41" i="13"/>
  <c r="AK41" i="13"/>
  <c r="AK38" i="13"/>
  <c r="AQ38" i="13"/>
  <c r="AQ36" i="13"/>
  <c r="AK36" i="13"/>
  <c r="AQ42" i="13"/>
  <c r="AK42" i="13"/>
  <c r="AK43" i="13"/>
  <c r="AQ43" i="13"/>
  <c r="AQ51" i="13"/>
  <c r="AK51" i="13"/>
  <c r="AQ34" i="13"/>
  <c r="AK34" i="13"/>
  <c r="AQ45" i="13"/>
  <c r="AK45" i="13"/>
  <c r="AQ46" i="13"/>
  <c r="AK46" i="13"/>
  <c r="AQ37" i="13"/>
  <c r="AK37" i="13"/>
  <c r="AQ47" i="13"/>
  <c r="AK47" i="13"/>
  <c r="AQ52" i="13"/>
  <c r="AK52" i="13"/>
  <c r="AQ35" i="13"/>
  <c r="AK35" i="13"/>
  <c r="AQ40" i="13"/>
  <c r="AK40" i="13"/>
  <c r="AQ39" i="13"/>
  <c r="AK39" i="13"/>
  <c r="AQ44" i="13"/>
  <c r="AK44" i="13"/>
  <c r="AK50" i="13"/>
  <c r="AQ50" i="13"/>
  <c r="AK33" i="13"/>
  <c r="AQ33" i="13"/>
  <c r="AK48" i="13"/>
  <c r="AQ48" i="13"/>
  <c r="AQ49" i="13"/>
  <c r="AK49" i="13"/>
  <c r="AQ42" i="11"/>
  <c r="AK42" i="11"/>
  <c r="AQ51" i="11"/>
  <c r="AK51" i="11"/>
  <c r="AK36" i="11"/>
  <c r="AQ36" i="11"/>
  <c r="AQ47" i="11"/>
  <c r="AK47" i="11"/>
  <c r="AK46" i="11"/>
  <c r="AQ46" i="11"/>
  <c r="AQ48" i="11"/>
  <c r="AK48" i="11"/>
  <c r="AQ50" i="11"/>
  <c r="AK50" i="11"/>
  <c r="AK35" i="11"/>
  <c r="AQ35" i="11"/>
  <c r="AQ34" i="11"/>
  <c r="AK34" i="11"/>
  <c r="AQ38" i="11"/>
  <c r="AK38" i="11"/>
  <c r="AQ40" i="11"/>
  <c r="AK40" i="11"/>
  <c r="AQ41" i="11"/>
  <c r="AK41" i="11"/>
  <c r="AK37" i="11"/>
  <c r="AQ37" i="11"/>
  <c r="AK52" i="11"/>
  <c r="AQ52" i="11"/>
  <c r="AQ39" i="11"/>
  <c r="AK39" i="11"/>
  <c r="AQ44" i="11"/>
  <c r="AK44" i="11"/>
  <c r="AQ49" i="11"/>
  <c r="AK49" i="11"/>
  <c r="AK45" i="11"/>
  <c r="AQ45" i="11"/>
  <c r="AQ33" i="11"/>
  <c r="AK33" i="11"/>
  <c r="AQ43" i="11"/>
  <c r="AK43" i="11"/>
  <c r="AQ37" i="10"/>
  <c r="AK37" i="10"/>
  <c r="AQ31" i="10"/>
  <c r="AK31" i="10"/>
  <c r="AK36" i="10"/>
  <c r="AQ36" i="10"/>
  <c r="AQ45" i="10"/>
  <c r="AK45" i="10"/>
  <c r="AQ23" i="10"/>
  <c r="AK23" i="10"/>
  <c r="AK47" i="10"/>
  <c r="AQ47" i="10"/>
  <c r="AQ43" i="10"/>
  <c r="AK43" i="10"/>
  <c r="AQ19" i="10"/>
  <c r="AK19" i="10"/>
  <c r="AK32" i="10"/>
  <c r="AQ32" i="10"/>
  <c r="AQ40" i="10"/>
  <c r="AK40" i="10"/>
  <c r="AK16" i="10"/>
  <c r="AQ16" i="10"/>
  <c r="AQ35" i="10"/>
  <c r="AK35" i="10"/>
  <c r="AQ42" i="10"/>
  <c r="AK42" i="10"/>
  <c r="AQ13" i="10"/>
  <c r="AK13" i="10"/>
  <c r="AQ21" i="10"/>
  <c r="AK21" i="10"/>
  <c r="AQ28" i="10"/>
  <c r="AK28" i="10"/>
  <c r="AQ33" i="10"/>
  <c r="AK33" i="10"/>
  <c r="AQ38" i="10"/>
  <c r="AK38" i="10"/>
  <c r="AQ48" i="10"/>
  <c r="AK48" i="10"/>
  <c r="AQ20" i="10"/>
  <c r="AK20" i="10"/>
  <c r="AQ29" i="10"/>
  <c r="AK29" i="10"/>
  <c r="AQ50" i="10"/>
  <c r="AK50" i="10"/>
  <c r="AQ34" i="10"/>
  <c r="AK34" i="10"/>
  <c r="AK25" i="10"/>
  <c r="AQ25" i="10"/>
  <c r="AQ30" i="10"/>
  <c r="AK30" i="10"/>
  <c r="AQ51" i="10"/>
  <c r="AK51" i="10"/>
  <c r="AK22" i="10"/>
  <c r="AQ22" i="10"/>
  <c r="AQ15" i="10"/>
  <c r="AK15" i="10"/>
  <c r="AQ18" i="10"/>
  <c r="AK18" i="10"/>
  <c r="AQ46" i="10"/>
  <c r="AK46" i="10"/>
  <c r="AQ27" i="10"/>
  <c r="AK27" i="10"/>
  <c r="AQ14" i="10"/>
  <c r="AK14" i="10"/>
  <c r="AQ24" i="10"/>
  <c r="AK24" i="10"/>
  <c r="AQ26" i="10"/>
  <c r="AK26" i="10"/>
  <c r="AQ39" i="10"/>
  <c r="AK39" i="10"/>
  <c r="AK41" i="10"/>
  <c r="AQ41" i="10"/>
  <c r="AQ44" i="10"/>
  <c r="AK44" i="10"/>
  <c r="AQ17" i="10"/>
  <c r="AK17" i="10"/>
  <c r="AQ49" i="10"/>
  <c r="AK49" i="10"/>
  <c r="BK12" i="8"/>
  <c r="C22" i="8"/>
  <c r="BO10" i="8"/>
  <c r="K30" i="8"/>
  <c r="M18" i="8"/>
  <c r="BM10" i="8"/>
  <c r="G30" i="8"/>
  <c r="AZ34" i="7"/>
  <c r="D23" i="7"/>
  <c r="G31" i="7"/>
  <c r="BB32" i="7"/>
  <c r="BD22" i="7"/>
  <c r="J20" i="7" s="1"/>
  <c r="BK12" i="6"/>
  <c r="C22" i="6"/>
  <c r="BM10" i="6"/>
  <c r="G30" i="6"/>
  <c r="I18" i="6"/>
  <c r="O30" i="8" l="1"/>
  <c r="BQ10" i="8"/>
  <c r="Q18" i="8"/>
  <c r="BK13" i="8"/>
  <c r="C23" i="8"/>
  <c r="J31" i="7"/>
  <c r="BD32" i="7"/>
  <c r="M20" i="7"/>
  <c r="AZ35" i="7"/>
  <c r="D24" i="7"/>
  <c r="BO10" i="6"/>
  <c r="K30" i="6"/>
  <c r="M18" i="6"/>
  <c r="BK13" i="6"/>
  <c r="C23" i="6"/>
  <c r="BK14" i="8" l="1"/>
  <c r="C24" i="8"/>
  <c r="S30" i="8"/>
  <c r="BS10" i="8"/>
  <c r="U18" i="8"/>
  <c r="AZ36" i="7"/>
  <c r="D25" i="7"/>
  <c r="M31" i="7"/>
  <c r="BF32" i="7"/>
  <c r="P20" i="7"/>
  <c r="BK14" i="6"/>
  <c r="C24" i="6"/>
  <c r="BQ10" i="6"/>
  <c r="O30" i="6"/>
  <c r="Q18" i="6"/>
  <c r="BK15" i="8" l="1"/>
  <c r="C25" i="8"/>
  <c r="BU10" i="8"/>
  <c r="W30" i="8"/>
  <c r="Y18" i="8"/>
  <c r="BJ32" i="7"/>
  <c r="BH32" i="7"/>
  <c r="P31" i="7"/>
  <c r="S20" i="7"/>
  <c r="AZ37" i="7"/>
  <c r="D26" i="7"/>
  <c r="BS10" i="6"/>
  <c r="S30" i="6"/>
  <c r="U18" i="6"/>
  <c r="BK15" i="6"/>
  <c r="C25" i="6"/>
  <c r="AA30" i="8" l="1"/>
  <c r="BW10" i="8"/>
  <c r="AC18" i="8"/>
  <c r="BK16" i="8"/>
  <c r="C26" i="8"/>
  <c r="BL32" i="7"/>
  <c r="S31" i="7"/>
  <c r="V20" i="7"/>
  <c r="AZ38" i="7"/>
  <c r="D27" i="7"/>
  <c r="BK16" i="6"/>
  <c r="C26" i="6"/>
  <c r="W30" i="6"/>
  <c r="BU10" i="6"/>
  <c r="Y18" i="6"/>
  <c r="BK17" i="8" l="1"/>
  <c r="C27" i="8"/>
  <c r="BY10" i="8"/>
  <c r="AE30" i="8"/>
  <c r="AG18" i="8"/>
  <c r="AZ39" i="7"/>
  <c r="D28" i="7"/>
  <c r="BN32" i="7"/>
  <c r="V31" i="7"/>
  <c r="Y20" i="7"/>
  <c r="BW10" i="6"/>
  <c r="AA30" i="6"/>
  <c r="AC18" i="6"/>
  <c r="BK17" i="6"/>
  <c r="C27" i="6"/>
  <c r="CA10" i="8" l="1"/>
  <c r="AI30" i="8"/>
  <c r="AK18" i="8"/>
  <c r="BK18" i="8"/>
  <c r="C28" i="8"/>
  <c r="AZ40" i="7"/>
  <c r="D29" i="7"/>
  <c r="BP32" i="7"/>
  <c r="Y31" i="7"/>
  <c r="AB20" i="7"/>
  <c r="BK18" i="6"/>
  <c r="C28" i="6"/>
  <c r="AE30" i="6"/>
  <c r="BY10" i="6"/>
  <c r="AG18" i="6"/>
  <c r="BK19" i="8" l="1"/>
  <c r="C29" i="8"/>
  <c r="BK20" i="8" s="1"/>
  <c r="AM30" i="8"/>
  <c r="CC10" i="8"/>
  <c r="AO18" i="8"/>
  <c r="AB31" i="7"/>
  <c r="AE20" i="7"/>
  <c r="AZ41" i="7"/>
  <c r="D30" i="7"/>
  <c r="AZ42" i="7" s="1"/>
  <c r="AI30" i="6"/>
  <c r="CA10" i="6"/>
  <c r="AK18" i="6"/>
  <c r="BK19" i="6"/>
  <c r="C29" i="6"/>
  <c r="BK20" i="6" s="1"/>
  <c r="AQ30" i="8" l="1"/>
  <c r="CE10" i="8"/>
  <c r="AS18" i="8"/>
  <c r="BR32" i="7"/>
  <c r="AE31" i="7"/>
  <c r="AH20" i="7"/>
  <c r="AM30" i="6"/>
  <c r="CC10" i="6"/>
  <c r="AO18" i="6"/>
  <c r="AU30" i="8" l="1"/>
  <c r="AP35" i="8" s="1"/>
  <c r="AP37" i="8" s="1"/>
  <c r="CG10" i="8"/>
  <c r="AH31" i="7"/>
  <c r="BT32" i="7"/>
  <c r="AK20" i="7"/>
  <c r="AQ30" i="6"/>
  <c r="CE10" i="6"/>
  <c r="AS18" i="6"/>
  <c r="AJ13" i="8" l="1"/>
  <c r="AP40" i="8"/>
  <c r="AR13" i="8" s="1"/>
  <c r="AX13" i="8" s="1"/>
  <c r="AK31" i="7"/>
  <c r="BV32" i="7"/>
  <c r="AN20" i="7"/>
  <c r="AU30" i="6"/>
  <c r="AP35" i="6" s="1"/>
  <c r="AP37" i="6" s="1"/>
  <c r="CG10" i="6"/>
  <c r="BX32" i="7" l="1"/>
  <c r="AN31" i="7"/>
  <c r="AQ20" i="7"/>
  <c r="AJ13" i="6"/>
  <c r="AP40" i="6"/>
  <c r="AR13" i="6" s="1"/>
  <c r="AX13" i="6" s="1"/>
  <c r="AQ31" i="7" l="1"/>
  <c r="BZ32" i="7"/>
  <c r="AT20" i="7"/>
  <c r="AT31" i="7" l="1"/>
  <c r="AP35" i="7" s="1"/>
  <c r="AP37" i="7" s="1"/>
  <c r="CB32" i="7"/>
  <c r="AJ13" i="7" l="1"/>
  <c r="AP40" i="7"/>
  <c r="AR13" i="7" s="1"/>
  <c r="AX13" i="7" s="1"/>
</calcChain>
</file>

<file path=xl/sharedStrings.xml><?xml version="1.0" encoding="utf-8"?>
<sst xmlns="http://schemas.openxmlformats.org/spreadsheetml/2006/main" count="807" uniqueCount="272">
  <si>
    <t>Air Handling Unit Systems Test Reports</t>
  </si>
  <si>
    <t>INTERNAL USE ONLY - DOES NOT PRINT</t>
  </si>
  <si>
    <t>SUPPLY MOTOR ACTUAL BHP CALCS.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</si>
  <si>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</si>
  <si>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</si>
  <si>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</si>
  <si>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</si>
  <si>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TEST 1</t>
  </si>
  <si>
    <t>MOTOR EFF.</t>
  </si>
  <si>
    <t>TEST 2</t>
  </si>
  <si>
    <t>PROJECT</t>
  </si>
  <si>
    <t>SYSTEM</t>
  </si>
  <si>
    <t>TEST 3</t>
  </si>
  <si>
    <t>POWER FACTOR</t>
  </si>
  <si>
    <t>AVG.</t>
  </si>
  <si>
    <t>1. Amp imbalance may indicate problems with the motor or power supply.</t>
  </si>
  <si>
    <t>AREA SERVED</t>
  </si>
  <si>
    <t>LOCATION</t>
  </si>
  <si>
    <t>MOTOR PHASE</t>
  </si>
  <si>
    <t>2. Volt imbalance may cause motors to overheat. Many solid-state motor controllers and inverters are sensitive to imbalanced voltage.</t>
  </si>
  <si>
    <t>UNIT DATA</t>
  </si>
  <si>
    <t>FILTER DATA</t>
  </si>
  <si>
    <t>MFG.</t>
  </si>
  <si>
    <t>FILTER SECTION</t>
  </si>
  <si>
    <t>RETURN MOTOR ACTUAL BHP CALCS.</t>
  </si>
  <si>
    <t>TYPE</t>
  </si>
  <si>
    <t>QUANTITY</t>
  </si>
  <si>
    <t>MODEL NO.</t>
  </si>
  <si>
    <t>SIZE (in.)</t>
  </si>
  <si>
    <t>SERVICE</t>
  </si>
  <si>
    <t>SERIAL NO.</t>
  </si>
  <si>
    <t>S.P. ACROSS</t>
  </si>
  <si>
    <t>"w.c.</t>
  </si>
  <si>
    <t>CONDITION</t>
  </si>
  <si>
    <t>SUPPLY FAN DATA</t>
  </si>
  <si>
    <t>AIRFLOW DATA</t>
  </si>
  <si>
    <t>RETURN FAN DATA</t>
  </si>
  <si>
    <t>DESIGN</t>
  </si>
  <si>
    <t>ACTUAL</t>
  </si>
  <si>
    <t>CFM</t>
  </si>
  <si>
    <t>SUPPLY</t>
  </si>
  <si>
    <t>SUPPLY POWER TRANSMISSION (PT) CALCS.</t>
  </si>
  <si>
    <t>RETURN POWER TRANSMISSION (PT) CALCS.</t>
  </si>
  <si>
    <t>TSP</t>
  </si>
  <si>
    <t>RETURN</t>
  </si>
  <si>
    <t>MTR TO FAN SHEAVE RATIO</t>
  </si>
  <si>
    <t>ESP</t>
  </si>
  <si>
    <t>OUTSIDE</t>
  </si>
  <si>
    <t>CALC. BELT LENGTH</t>
  </si>
  <si>
    <t>"</t>
  </si>
  <si>
    <t>RPM</t>
  </si>
  <si>
    <t>RELIEF</t>
  </si>
  <si>
    <t>FAN MOTOR RPM PER PT</t>
  </si>
  <si>
    <t>BHP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</si>
  <si>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</si>
  <si>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ROTATION</t>
  </si>
  <si>
    <t>DUCT DIFF. PRESSURE</t>
  </si>
  <si>
    <t xml:space="preserve">1. If fan motor RPM falls below this min. number (cell red) check for belt slippage or belt riding on motor shaft. Based on 0.5" reduction on motor and fan sheave. </t>
  </si>
  <si>
    <t>SETPOINT</t>
  </si>
  <si>
    <t>SUPPLY FAN SPEED FINAL SETTING</t>
  </si>
  <si>
    <t>DDC READOUT</t>
  </si>
  <si>
    <t>RETURN FAN SPEED FINAL SETTING</t>
  </si>
  <si>
    <t>ECM SETTING</t>
  </si>
  <si>
    <t>VFD SETTING</t>
  </si>
  <si>
    <t>DUCT DP SETPOINT CALC. (+20% Tol.)</t>
  </si>
  <si>
    <t>MOTOR DATA</t>
  </si>
  <si>
    <t>X</t>
  </si>
  <si>
    <t>FRAME</t>
  </si>
  <si>
    <t>H.P.</t>
  </si>
  <si>
    <t>SERVICE FACTOR</t>
  </si>
  <si>
    <t>BASIC TESTING WORKFLOW (Indicate Complete with x)</t>
  </si>
  <si>
    <t>Verify duct layout (areas served) vs drawings and neck sizes.</t>
  </si>
  <si>
    <t>Check nameplate against submittal.</t>
  </si>
  <si>
    <t>FULL LOAD AMPS.</t>
  </si>
  <si>
    <t>---</t>
  </si>
  <si>
    <t>Open dampers and check that automatic dampers open when the system is energized.</t>
  </si>
  <si>
    <t>CRT. NAME AMPS.</t>
  </si>
  <si>
    <t>Check pulley alignment and tightness.</t>
  </si>
  <si>
    <t>OP. AMPS.</t>
  </si>
  <si>
    <t>Put the unit into full cooling.</t>
  </si>
  <si>
    <t>Check rotation.</t>
  </si>
  <si>
    <t>Measure the inlets / outlets on the system.</t>
  </si>
  <si>
    <t>POWER TRANSMISSION DATA</t>
  </si>
  <si>
    <t>Proportion the inlets / outlets to the available airflow.</t>
  </si>
  <si>
    <t>TRANSMISSION TYPE</t>
  </si>
  <si>
    <t>Adjust rpm as needed to achieve design airflow based on rpm vs cfm equation.</t>
  </si>
  <si>
    <t>MOTOR SHEAVE MFG.</t>
  </si>
  <si>
    <t>Adjust outside and return air to design.</t>
  </si>
  <si>
    <t>MOTOR SHEAVE</t>
  </si>
  <si>
    <t>"I.D.</t>
  </si>
  <si>
    <t>"O.D.</t>
  </si>
  <si>
    <t>Measure rpm, amperage and voltage.</t>
  </si>
  <si>
    <t>FAN SHEAVE MFG.</t>
  </si>
  <si>
    <t>Measure inlets / outlets on the system.</t>
  </si>
  <si>
    <t>FAN SHEAVE</t>
  </si>
  <si>
    <t>Record unit pressure profile (before filter, after filter, suction and discharge pressures etc.)</t>
  </si>
  <si>
    <t>BELT MFG.</t>
  </si>
  <si>
    <t>Measure the entering and leaving chilled water pressure and set to design if applicable.</t>
  </si>
  <si>
    <t>NO. BELTS &amp; SIZE</t>
  </si>
  <si>
    <t>@</t>
  </si>
  <si>
    <t>Measure the entering and leaving dry and wet bulb temperatures across the cooling coil.</t>
  </si>
  <si>
    <t>CENTER DISTANCE</t>
  </si>
  <si>
    <t>"C.C.</t>
  </si>
  <si>
    <t>Put the unit into full heating if applicable.</t>
  </si>
  <si>
    <t>Measure the total airflow and record differences to design.</t>
  </si>
  <si>
    <t>REMARKS</t>
  </si>
  <si>
    <t>Measure electric heating components or heating hot water pressures and set to design.</t>
  </si>
  <si>
    <t>Measure entering and leaving air temperature (dry bulb only).</t>
  </si>
  <si>
    <t>Make sure all information on the data sheet is filled out.</t>
  </si>
  <si>
    <t>Note - Measure total supply, return and outside airflows by traverse when possible.</t>
  </si>
  <si>
    <t>TEST DATE</t>
  </si>
  <si>
    <t>READINGS BY</t>
  </si>
  <si>
    <t>mfg1</t>
  </si>
  <si>
    <t>HDT</t>
  </si>
  <si>
    <t>no1</t>
  </si>
  <si>
    <t>SUPPLY STATIC PRESSURE PROFILE SELECTIONS</t>
  </si>
  <si>
    <t>SINGLE OR DUAL PRESSURE PROFILE?</t>
  </si>
  <si>
    <t>A - B</t>
  </si>
  <si>
    <t>Dual</t>
  </si>
  <si>
    <r>
      <t>SUPPLY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 xml:space="preserve">STATIC PRESSURE PROFILE "w.c. </t>
    </r>
  </si>
  <si>
    <t>B - C</t>
  </si>
  <si>
    <t>COMPONENT</t>
  </si>
  <si>
    <t>C - D</t>
  </si>
  <si>
    <t>D - E</t>
  </si>
  <si>
    <t>E - F</t>
  </si>
  <si>
    <t>F - G</t>
  </si>
  <si>
    <t>PRESSURE</t>
  </si>
  <si>
    <t>G - H</t>
  </si>
  <si>
    <t>H - I</t>
  </si>
  <si>
    <t xml:space="preserve">EXHAUST STATIC PRESSURE PROFILE "w.c. </t>
  </si>
  <si>
    <t>I - J</t>
  </si>
  <si>
    <t>J - K</t>
  </si>
  <si>
    <t>EXHAUST STATIC PRESSURE PROFILE SELECTIONS</t>
  </si>
  <si>
    <t>RETURN FAN STATIC PRESSURE PROFILE</t>
  </si>
  <si>
    <t>RETURN STATIC PRESSURE PROFILE "w.c.</t>
  </si>
  <si>
    <t>ahu1 - SUPPLY FAN CURVE PLACEHOLDER</t>
  </si>
  <si>
    <t>PROJECT TOLERANCES</t>
  </si>
  <si>
    <t>DECIMAL TO FRACTION CONVERTER (Fraction as Quarters)</t>
  </si>
  <si>
    <t>ABOVE DESIGN</t>
  </si>
  <si>
    <t>POSITION (IN.)</t>
  </si>
  <si>
    <t>BELOW DESIGN</t>
  </si>
  <si>
    <t>NO.</t>
  </si>
  <si>
    <t>POINT</t>
  </si>
  <si>
    <t>TRAVERSE DATA</t>
  </si>
  <si>
    <t>DUCT SIZE</t>
  </si>
  <si>
    <t>DESIGN AIRFLOW</t>
  </si>
  <si>
    <t>ACTUAL AIRFLOW</t>
  </si>
  <si>
    <t>FINAL CFM TOLERANCE CHECK</t>
  </si>
  <si>
    <t>"W</t>
  </si>
  <si>
    <t>PORT #</t>
  </si>
  <si>
    <t>SQ. FT.</t>
  </si>
  <si>
    <t>FPM</t>
  </si>
  <si>
    <t>"H</t>
  </si>
  <si>
    <t>OP. FREQ. FINAL SETTING</t>
  </si>
  <si>
    <t>TESTING EQUIPMENT INSTRUMENT</t>
  </si>
  <si>
    <t>Air Data Multimeter - Pitot Tube</t>
  </si>
  <si>
    <t>(W) WIDTH DISTANCE AND NO. OF POINT CALCS.</t>
  </si>
  <si>
    <t>AIR VELOCITY READINGS (FPM)</t>
  </si>
  <si>
    <t>WIDTH "</t>
  </si>
  <si>
    <t>NO. OF POINTS</t>
  </si>
  <si>
    <t>VP</t>
  </si>
  <si>
    <t>VEL</t>
  </si>
  <si>
    <t>POINT DISTANCE "</t>
  </si>
  <si>
    <t>(H) HEIGHT DISTANCE AND NO. OF POINT CALCS.</t>
  </si>
  <si>
    <t>HEIGHT "</t>
  </si>
  <si>
    <t>GENERAL FIELD CALC. AREA</t>
  </si>
  <si>
    <t>SUB-TOTAL</t>
  </si>
  <si>
    <t>CENTERLINE TRAVERSE ("w.c.)</t>
  </si>
  <si>
    <t>TP</t>
  </si>
  <si>
    <t>SP</t>
  </si>
  <si>
    <t>AIR TEMPERATURE</t>
  </si>
  <si>
    <t>°F</t>
  </si>
  <si>
    <t>TOTAL READINGS</t>
  </si>
  <si>
    <t>If you have a VP that is 0.00 you need to unlock the sheet and adjust ALL VP</t>
  </si>
  <si>
    <t>NO. READINGS</t>
  </si>
  <si>
    <t>AVG. VELOCITY</t>
  </si>
  <si>
    <t>columns to the thousandth decimal place and re-enter the traverse with three digits.</t>
  </si>
  <si>
    <t>EFFECTIVE AREA MULTIPLIER</t>
  </si>
  <si>
    <t>AREA</t>
  </si>
  <si>
    <t xml:space="preserve">In most cases a 0.00 will move to a 0.002 or a 0.001 etc.  A legitimate zero VP (0.00 or 0.000) is a </t>
  </si>
  <si>
    <t>TOTAL AIRFLOW</t>
  </si>
  <si>
    <t>red flag in report reviews.  Note: Do not adjust the decimal place for the "VEL" columns.</t>
  </si>
  <si>
    <t>SUPPLY AIR TRAVERSE REPORT</t>
  </si>
  <si>
    <t>ahu1</t>
  </si>
  <si>
    <t>area1</t>
  </si>
  <si>
    <t>loc1</t>
  </si>
  <si>
    <t>TRAVERSE AREA</t>
  </si>
  <si>
    <t>SIZE</t>
  </si>
  <si>
    <t>TESTING EQUIPMENT</t>
  </si>
  <si>
    <t>INSTRUMENT</t>
  </si>
  <si>
    <t>Air Data Multimeter - Velocity Grid</t>
  </si>
  <si>
    <t>POSITION</t>
  </si>
  <si>
    <t>CENTERLINE TRAVERSE SP</t>
  </si>
  <si>
    <t>RETURN AIR TRAVERSE REPORT</t>
  </si>
  <si>
    <t>" ROUND</t>
  </si>
  <si>
    <t>X AXIS</t>
  </si>
  <si>
    <t>Y AXIS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</si>
  <si>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</si>
  <si>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</si>
  <si>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</si>
  <si>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</si>
  <si>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</si>
  <si>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</si>
  <si>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</si>
  <si>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</si>
  <si>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</si>
  <si>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</si>
  <si>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VARIABLE AIR VOLUME UNIT TEST REPORT</t>
  </si>
  <si>
    <t>TIME TO COMPLETE STEPS (MINS.)</t>
  </si>
  <si>
    <t>Get controls communicating.</t>
  </si>
  <si>
    <t>Verify duct layout vs drawings with neck size.</t>
  </si>
  <si>
    <t>VAV UNIT DATA</t>
  </si>
  <si>
    <t>VAV PERFORMANCE DATA</t>
  </si>
  <si>
    <t>Open dampers.</t>
  </si>
  <si>
    <t>VAV #</t>
  </si>
  <si>
    <t>Put box in cooling.</t>
  </si>
  <si>
    <t xml:space="preserve">INLET SIZE </t>
  </si>
  <si>
    <t>CLG. MAX. CFM</t>
  </si>
  <si>
    <t>Nameplate check against submittal.</t>
  </si>
  <si>
    <t>CLG. MIN. CFM</t>
  </si>
  <si>
    <t>Measure outlets in cooling.</t>
  </si>
  <si>
    <t>HTG. MAX. CFM</t>
  </si>
  <si>
    <t>Calibrate flow at max.</t>
  </si>
  <si>
    <t>HTG. MIN. CFM</t>
  </si>
  <si>
    <t>Balance at calibrated max w/ double check readings.</t>
  </si>
  <si>
    <t>Conditioned Air</t>
  </si>
  <si>
    <t>Put box to satisfied.</t>
  </si>
  <si>
    <t>Measure outlets in satisfied condition, record flow.</t>
  </si>
  <si>
    <t>DDC TERMINAL #</t>
  </si>
  <si>
    <t>Put box in heat.</t>
  </si>
  <si>
    <t>COR. FACTOR</t>
  </si>
  <si>
    <t>Measure outlets and record total.</t>
  </si>
  <si>
    <t>LEGEND</t>
  </si>
  <si>
    <t>Measure elec. heat components (or water).</t>
  </si>
  <si>
    <t>EIT</t>
  </si>
  <si>
    <t>Measure LAT.</t>
  </si>
  <si>
    <t>TECH</t>
  </si>
  <si>
    <t>Release the box.</t>
  </si>
  <si>
    <t>TEAM</t>
  </si>
  <si>
    <t>key1</t>
  </si>
  <si>
    <t>AIR TERMINAL UNIT SUMMARY REPORT</t>
  </si>
  <si>
    <t>AIR TERMINAL UNIT DATA</t>
  </si>
  <si>
    <t>AIR TERMINAL NO.</t>
  </si>
  <si>
    <t>AIRFLOW</t>
  </si>
  <si>
    <t>FAN</t>
  </si>
  <si>
    <t>HEATING</t>
  </si>
  <si>
    <t>CALIBRATION DATA</t>
  </si>
  <si>
    <t>DESIGN MAX.</t>
  </si>
  <si>
    <t>ACTUAL MAX.</t>
  </si>
  <si>
    <t>DESIGN MIN.</t>
  </si>
  <si>
    <t>ACTUAL MIN.</t>
  </si>
  <si>
    <t>DESIGN FAN</t>
  </si>
  <si>
    <t>ACTUAL FAN</t>
  </si>
  <si>
    <t>DESIGN HEAT MAX</t>
  </si>
  <si>
    <t>ACTUAL HEAT MAX</t>
  </si>
  <si>
    <t>CALIBRATION CODE</t>
  </si>
  <si>
    <t>INLET SIZE (IN.)</t>
  </si>
  <si>
    <t>DDC. ADDRESS</t>
  </si>
  <si>
    <t>SERIES FAN POWERED BOX TEST REPORT</t>
  </si>
  <si>
    <t>FAN POWERED BOX DATA</t>
  </si>
  <si>
    <t>FAN MOTOR DATA</t>
  </si>
  <si>
    <t>MOTOR ACTUAL AMPS. &amp; VOLTS CALCS.</t>
  </si>
  <si>
    <t>BOX #</t>
  </si>
  <si>
    <t>FAN PERFORMANCE DATA</t>
  </si>
  <si>
    <t>DETERMINING FAN ROTATION</t>
  </si>
  <si>
    <t>FAN CFM</t>
  </si>
  <si>
    <t>HTG. MAX CFM</t>
  </si>
  <si>
    <t>FINAL SETTINGS</t>
  </si>
  <si>
    <t>MOTOR SPEED SETTING</t>
  </si>
  <si>
    <t>key2</t>
  </si>
  <si>
    <t>PARALLEL FAN POWERED BOX TEST REPORT</t>
  </si>
  <si>
    <t>key3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</si>
</sst>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??/16"/>
    <numFmt numFmtId="167" formatCode="0.000"/>
    <numFmt numFmtId="168" formatCode="#\ ??/100"/>
    <numFmt numFmtId="169" formatCode="mm/dd/yy;@"/>
    <numFmt numFmtId="170" formatCode="#\ ?/4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6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vertAlign val="superscript"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164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64" fontId="11" fillId="3" borderId="7" xfId="0" applyNumberFormat="1" applyFont="1" applyFill="1" applyBorder="1" applyAlignment="1">
      <alignment horizontal="center" vertical="center"/>
    </xf>
    <xf numFmtId="1" fontId="11" fillId="3" borderId="7" xfId="0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1" fontId="13" fillId="3" borderId="16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14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17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18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19" xfId="0" applyFont="1" applyFill="1" applyBorder="1" applyAlignment="1">
      <alignment horizontal="left" vertical="center" wrapText="1"/>
    </xf>
    <xf numFmtId="1" fontId="13" fillId="3" borderId="20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21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22" xfId="0" applyNumberFormat="1" applyFont="1" applyFill="1" applyBorder="1" applyAlignment="1" applyProtection="1">
      <alignment horizontal="left" vertical="center" wrapText="1"/>
      <protection locked="0"/>
    </xf>
    <xf numFmtId="0" fontId="11" fillId="3" borderId="23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2" fillId="3" borderId="2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11" fillId="2" borderId="34" xfId="0" applyFont="1" applyFill="1" applyBorder="1" applyAlignment="1" applyProtection="1">
      <alignment horizontal="center" vertical="top"/>
      <protection locked="0"/>
    </xf>
    <xf numFmtId="0" fontId="11" fillId="2" borderId="35" xfId="0" applyFont="1" applyFill="1" applyBorder="1" applyAlignment="1" applyProtection="1">
      <alignment horizontal="center" vertical="top"/>
      <protection locked="0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11" fillId="2" borderId="36" xfId="0" applyFont="1" applyFill="1" applyBorder="1" applyAlignment="1" applyProtection="1">
      <alignment horizontal="center" vertical="top"/>
      <protection locked="0"/>
    </xf>
    <xf numFmtId="0" fontId="11" fillId="2" borderId="32" xfId="0" applyFont="1" applyFill="1" applyBorder="1" applyAlignment="1" applyProtection="1">
      <alignment horizontal="center" vertical="top"/>
      <protection locked="0"/>
    </xf>
    <xf numFmtId="0" fontId="11" fillId="2" borderId="33" xfId="0" applyFont="1" applyFill="1" applyBorder="1" applyAlignment="1" applyProtection="1">
      <alignment horizontal="center" vertical="top"/>
      <protection locked="0"/>
    </xf>
    <xf numFmtId="0" fontId="11" fillId="2" borderId="37" xfId="0" applyFont="1" applyFill="1" applyBorder="1" applyAlignment="1" applyProtection="1">
      <alignment horizontal="center" vertical="top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11" fillId="2" borderId="8" xfId="0" applyNumberFormat="1" applyFont="1" applyFill="1" applyBorder="1" applyAlignment="1" applyProtection="1">
      <alignment horizontal="center" vertical="center"/>
      <protection locked="0"/>
    </xf>
    <xf numFmtId="1" fontId="11" fillId="2" borderId="5" xfId="0" applyNumberFormat="1" applyFont="1" applyFill="1" applyBorder="1" applyAlignment="1" applyProtection="1">
      <alignment horizontal="center" vertical="center"/>
      <protection locked="0"/>
    </xf>
    <xf numFmtId="1" fontId="11" fillId="2" borderId="6" xfId="0" applyNumberFormat="1" applyFont="1" applyFill="1" applyBorder="1" applyAlignment="1" applyProtection="1">
      <alignment horizontal="center" vertical="center"/>
      <protection locked="0"/>
    </xf>
    <xf numFmtId="1" fontId="11" fillId="2" borderId="9" xfId="0" applyNumberFormat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 shrinkToFit="1"/>
      <protection locked="0"/>
    </xf>
    <xf numFmtId="0" fontId="11" fillId="2" borderId="5" xfId="0" applyFont="1" applyFill="1" applyBorder="1" applyAlignment="1" applyProtection="1">
      <alignment horizontal="center" vertical="center" shrinkToFit="1"/>
      <protection locked="0"/>
    </xf>
    <xf numFmtId="0" fontId="11" fillId="2" borderId="6" xfId="0" applyFont="1" applyFill="1" applyBorder="1" applyAlignment="1" applyProtection="1">
      <alignment horizontal="center" vertical="center" shrinkToFit="1"/>
      <protection locked="0"/>
    </xf>
    <xf numFmtId="0" fontId="11" fillId="2" borderId="9" xfId="0" applyFont="1" applyFill="1" applyBorder="1" applyAlignment="1" applyProtection="1">
      <alignment horizontal="center" vertical="center" shrinkToFit="1"/>
      <protection locked="0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1" fillId="2" borderId="39" xfId="0" applyFont="1" applyFill="1" applyBorder="1" applyAlignment="1" applyProtection="1">
      <alignment horizontal="center" vertical="center"/>
      <protection locked="0"/>
    </xf>
    <xf numFmtId="0" fontId="11" fillId="2" borderId="40" xfId="0" applyFont="1" applyFill="1" applyBorder="1" applyAlignment="1" applyProtection="1">
      <alignment horizontal="center" vertical="center"/>
      <protection locked="0"/>
    </xf>
    <xf numFmtId="2" fontId="11" fillId="2" borderId="8" xfId="0" applyNumberFormat="1" applyFont="1" applyFill="1" applyBorder="1" applyAlignment="1" applyProtection="1">
      <alignment horizontal="right" vertical="center"/>
      <protection locked="0"/>
    </xf>
    <xf numFmtId="2" fontId="11" fillId="2" borderId="5" xfId="0" applyNumberFormat="1" applyFont="1" applyFill="1" applyBorder="1" applyAlignment="1" applyProtection="1">
      <alignment horizontal="right" vertical="center"/>
      <protection locked="0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11" fillId="2" borderId="23" xfId="0" applyFont="1" applyFill="1" applyBorder="1" applyAlignment="1" applyProtection="1">
      <alignment horizontal="center" vertical="center"/>
      <protection locked="0"/>
    </xf>
    <xf numFmtId="0" fontId="11" fillId="2" borderId="24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42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center"/>
    </xf>
    <xf numFmtId="0" fontId="11" fillId="2" borderId="0" xfId="0" applyFont="1" applyFill="1" applyAlignment="1" applyProtection="1">
      <alignment horizontal="center" vertical="center"/>
      <protection locked="0"/>
    </xf>
    <xf numFmtId="0" fontId="2" fillId="2" borderId="4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top"/>
    </xf>
    <xf numFmtId="1" fontId="11" fillId="2" borderId="7" xfId="0" applyNumberFormat="1" applyFont="1" applyFill="1" applyBorder="1" applyAlignment="1" applyProtection="1">
      <alignment horizontal="center" vertical="center"/>
      <protection locked="0"/>
    </xf>
    <xf numFmtId="1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>
      <alignment horizontal="left" vertical="center" shrinkToFit="1"/>
    </xf>
    <xf numFmtId="0" fontId="3" fillId="3" borderId="47" xfId="0" applyFont="1" applyFill="1" applyBorder="1" applyAlignment="1">
      <alignment horizontal="left" vertical="center" shrinkToFit="1"/>
    </xf>
    <xf numFmtId="0" fontId="3" fillId="3" borderId="48" xfId="0" applyFont="1" applyFill="1" applyBorder="1" applyAlignment="1">
      <alignment horizontal="left" vertical="center" shrinkToFit="1"/>
    </xf>
    <xf numFmtId="0" fontId="12" fillId="3" borderId="0" xfId="0" applyFont="1" applyFill="1" applyAlignment="1" applyProtection="1">
      <alignment vertical="center" wrapText="1"/>
      <protection locked="0"/>
    </xf>
    <xf numFmtId="2" fontId="11" fillId="2" borderId="7" xfId="0" applyNumberFormat="1" applyFont="1" applyFill="1" applyBorder="1" applyAlignment="1" applyProtection="1">
      <alignment horizontal="center" vertical="center"/>
      <protection locked="0"/>
    </xf>
    <xf numFmtId="2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>
      <alignment horizontal="left" vertical="center"/>
    </xf>
    <xf numFmtId="0" fontId="2" fillId="3" borderId="34" xfId="0" applyFont="1" applyFill="1" applyBorder="1" applyAlignment="1">
      <alignment horizontal="left" vertical="center"/>
    </xf>
    <xf numFmtId="168" fontId="11" fillId="3" borderId="34" xfId="1" applyNumberFormat="1" applyFont="1" applyFill="1" applyBorder="1" applyAlignment="1">
      <alignment horizontal="center" vertical="center"/>
    </xf>
    <xf numFmtId="168" fontId="11" fillId="3" borderId="35" xfId="1" applyNumberFormat="1" applyFont="1" applyFill="1" applyBorder="1" applyAlignment="1">
      <alignment horizontal="center" vertical="center"/>
    </xf>
    <xf numFmtId="2" fontId="11" fillId="3" borderId="7" xfId="0" applyNumberFormat="1" applyFont="1" applyFill="1" applyBorder="1" applyAlignment="1">
      <alignment horizontal="right" vertical="center"/>
    </xf>
    <xf numFmtId="2" fontId="11" fillId="3" borderId="8" xfId="0" applyNumberFormat="1" applyFont="1" applyFill="1" applyBorder="1" applyAlignment="1">
      <alignment horizontal="right" vertical="center"/>
    </xf>
    <xf numFmtId="2" fontId="11" fillId="3" borderId="9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 shrinkToFit="1"/>
    </xf>
    <xf numFmtId="0" fontId="2" fillId="2" borderId="7" xfId="0" applyFont="1" applyFill="1" applyBorder="1" applyAlignment="1">
      <alignment horizontal="left" vertical="center" shrinkToFit="1"/>
    </xf>
    <xf numFmtId="0" fontId="2" fillId="2" borderId="41" xfId="0" applyFont="1" applyFill="1" applyBorder="1" applyAlignment="1">
      <alignment horizontal="left" vertical="center" shrinkToFit="1"/>
    </xf>
    <xf numFmtId="0" fontId="2" fillId="2" borderId="39" xfId="0" applyFont="1" applyFill="1" applyBorder="1" applyAlignment="1">
      <alignment horizontal="left" vertical="center" shrinkToFit="1"/>
    </xf>
    <xf numFmtId="1" fontId="11" fillId="3" borderId="11" xfId="0" applyNumberFormat="1" applyFont="1" applyFill="1" applyBorder="1" applyAlignment="1">
      <alignment horizontal="center" vertical="center"/>
    </xf>
    <xf numFmtId="2" fontId="11" fillId="2" borderId="7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0" fontId="11" fillId="2" borderId="23" xfId="0" quotePrefix="1" applyFont="1" applyFill="1" applyBorder="1" applyAlignment="1" applyProtection="1">
      <alignment horizontal="center" vertical="center"/>
      <protection locked="0"/>
    </xf>
    <xf numFmtId="0" fontId="11" fillId="2" borderId="24" xfId="0" quotePrefix="1" applyFont="1" applyFill="1" applyBorder="1" applyAlignment="1" applyProtection="1">
      <alignment horizontal="center" vertical="center"/>
      <protection locked="0"/>
    </xf>
    <xf numFmtId="0" fontId="11" fillId="2" borderId="42" xfId="0" quotePrefix="1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/>
    </xf>
    <xf numFmtId="0" fontId="11" fillId="2" borderId="49" xfId="0" applyFont="1" applyFill="1" applyBorder="1" applyAlignment="1" applyProtection="1">
      <alignment horizontal="center" vertical="center"/>
      <protection locked="0"/>
    </xf>
    <xf numFmtId="2" fontId="11" fillId="2" borderId="49" xfId="0" applyNumberFormat="1" applyFont="1" applyFill="1" applyBorder="1" applyAlignment="1" applyProtection="1">
      <alignment horizontal="center" vertical="center"/>
      <protection locked="0"/>
    </xf>
    <xf numFmtId="2" fontId="11" fillId="2" borderId="50" xfId="0" applyNumberFormat="1" applyFont="1" applyFill="1" applyBorder="1" applyAlignment="1" applyProtection="1">
      <alignment horizontal="center" vertical="top"/>
      <protection locked="0"/>
    </xf>
    <xf numFmtId="2" fontId="11" fillId="2" borderId="12" xfId="0" applyNumberFormat="1" applyFont="1" applyFill="1" applyBorder="1" applyAlignment="1" applyProtection="1">
      <alignment horizontal="center" vertical="top"/>
      <protection locked="0"/>
    </xf>
    <xf numFmtId="0" fontId="11" fillId="2" borderId="12" xfId="0" applyFont="1" applyFill="1" applyBorder="1" applyAlignment="1">
      <alignment horizontal="center" vertical="top"/>
    </xf>
    <xf numFmtId="0" fontId="11" fillId="2" borderId="51" xfId="0" applyFont="1" applyFill="1" applyBorder="1" applyAlignment="1">
      <alignment horizontal="center" vertical="top"/>
    </xf>
    <xf numFmtId="2" fontId="11" fillId="2" borderId="0" xfId="0" applyNumberFormat="1" applyFont="1" applyFill="1" applyAlignment="1" applyProtection="1">
      <alignment horizontal="center" vertical="center"/>
      <protection locked="0"/>
    </xf>
    <xf numFmtId="0" fontId="12" fillId="3" borderId="41" xfId="0" applyFont="1" applyFill="1" applyBorder="1" applyAlignment="1">
      <alignment horizontal="left" vertical="center" wrapText="1"/>
    </xf>
    <xf numFmtId="0" fontId="12" fillId="3" borderId="39" xfId="0" applyFont="1" applyFill="1" applyBorder="1" applyAlignment="1">
      <alignment horizontal="left" vertical="center" wrapText="1"/>
    </xf>
    <xf numFmtId="0" fontId="12" fillId="3" borderId="40" xfId="0" applyFont="1" applyFill="1" applyBorder="1" applyAlignment="1">
      <alignment horizontal="left" vertical="center" wrapText="1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48" xfId="0" applyFont="1" applyFill="1" applyBorder="1" applyAlignment="1">
      <alignment horizontal="left" vertical="center"/>
    </xf>
    <xf numFmtId="2" fontId="11" fillId="2" borderId="8" xfId="0" applyNumberFormat="1" applyFont="1" applyFill="1" applyBorder="1" applyAlignment="1" applyProtection="1">
      <alignment horizontal="center" vertical="center"/>
      <protection locked="0"/>
    </xf>
    <xf numFmtId="2" fontId="11" fillId="2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vertical="center" wrapText="1"/>
    </xf>
    <xf numFmtId="2" fontId="11" fillId="2" borderId="52" xfId="0" applyNumberFormat="1" applyFont="1" applyFill="1" applyBorder="1" applyAlignment="1" applyProtection="1">
      <alignment horizontal="left" vertical="center"/>
      <protection locked="0"/>
    </xf>
    <xf numFmtId="2" fontId="11" fillId="2" borderId="53" xfId="0" applyNumberFormat="1" applyFont="1" applyFill="1" applyBorder="1" applyAlignment="1" applyProtection="1">
      <alignment horizontal="left" vertical="center"/>
      <protection locked="0"/>
    </xf>
    <xf numFmtId="2" fontId="11" fillId="2" borderId="54" xfId="0" applyNumberFormat="1" applyFont="1" applyFill="1" applyBorder="1" applyAlignment="1" applyProtection="1">
      <alignment horizontal="left" vertical="center"/>
      <protection locked="0"/>
    </xf>
    <xf numFmtId="0" fontId="11" fillId="2" borderId="55" xfId="0" quotePrefix="1" applyFont="1" applyFill="1" applyBorder="1" applyAlignment="1" applyProtection="1">
      <alignment horizontal="right" vertical="center"/>
      <protection locked="0"/>
    </xf>
    <xf numFmtId="0" fontId="11" fillId="2" borderId="26" xfId="0" quotePrefix="1" applyFont="1" applyFill="1" applyBorder="1" applyAlignment="1" applyProtection="1">
      <alignment horizontal="right" vertical="center"/>
      <protection locked="0"/>
    </xf>
    <xf numFmtId="0" fontId="11" fillId="2" borderId="22" xfId="0" applyFont="1" applyFill="1" applyBorder="1" applyAlignment="1" applyProtection="1">
      <alignment horizontal="left" vertical="center"/>
      <protection locked="0"/>
    </xf>
    <xf numFmtId="0" fontId="11" fillId="2" borderId="56" xfId="0" applyFont="1" applyFill="1" applyBorder="1" applyAlignment="1" applyProtection="1">
      <alignment horizontal="left" vertical="center"/>
      <protection locked="0"/>
    </xf>
    <xf numFmtId="2" fontId="11" fillId="2" borderId="23" xfId="0" applyNumberFormat="1" applyFont="1" applyFill="1" applyBorder="1" applyAlignment="1" applyProtection="1">
      <alignment horizontal="center" vertical="center"/>
      <protection locked="0"/>
    </xf>
    <xf numFmtId="2" fontId="11" fillId="2" borderId="24" xfId="0" applyNumberFormat="1" applyFont="1" applyFill="1" applyBorder="1" applyAlignment="1" applyProtection="1">
      <alignment horizontal="center" vertical="center"/>
      <protection locked="0"/>
    </xf>
    <xf numFmtId="0" fontId="11" fillId="2" borderId="24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left" vertical="center"/>
    </xf>
    <xf numFmtId="0" fontId="14" fillId="3" borderId="29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0" fontId="2" fillId="3" borderId="57" xfId="0" applyFont="1" applyFill="1" applyBorder="1" applyAlignment="1">
      <alignment horizontal="left" vertical="center" wrapText="1"/>
    </xf>
    <xf numFmtId="0" fontId="2" fillId="3" borderId="58" xfId="0" applyFont="1" applyFill="1" applyBorder="1" applyAlignment="1">
      <alignment horizontal="left" vertical="center" wrapText="1"/>
    </xf>
    <xf numFmtId="0" fontId="2" fillId="3" borderId="59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 applyAlignment="1" applyProtection="1">
      <alignment horizontal="left" vertical="center"/>
      <protection locked="0"/>
    </xf>
    <xf numFmtId="0" fontId="3" fillId="2" borderId="30" xfId="0" applyFont="1" applyFill="1" applyBorder="1" applyAlignment="1" applyProtection="1">
      <alignment horizontal="left" vertical="center"/>
      <protection locked="0"/>
    </xf>
    <xf numFmtId="0" fontId="2" fillId="3" borderId="6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11" fillId="2" borderId="61" xfId="0" quotePrefix="1" applyFont="1" applyFill="1" applyBorder="1" applyAlignment="1" applyProtection="1">
      <alignment horizontal="center" vertical="center"/>
      <protection locked="0"/>
    </xf>
    <xf numFmtId="0" fontId="11" fillId="2" borderId="61" xfId="0" applyFont="1" applyFill="1" applyBorder="1" applyAlignment="1" applyProtection="1">
      <alignment horizontal="center" vertical="center"/>
      <protection locked="0"/>
    </xf>
    <xf numFmtId="0" fontId="11" fillId="2" borderId="62" xfId="0" applyFont="1" applyFill="1" applyBorder="1" applyAlignment="1" applyProtection="1">
      <alignment horizontal="center" vertical="center"/>
      <protection locked="0"/>
    </xf>
    <xf numFmtId="0" fontId="3" fillId="3" borderId="28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2" fillId="2" borderId="63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left" vertical="center"/>
    </xf>
    <xf numFmtId="1" fontId="11" fillId="2" borderId="34" xfId="0" applyNumberFormat="1" applyFont="1" applyFill="1" applyBorder="1" applyAlignment="1" applyProtection="1">
      <alignment horizontal="center" vertical="top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164" fontId="11" fillId="2" borderId="7" xfId="0" applyNumberFormat="1" applyFont="1" applyFill="1" applyBorder="1" applyAlignment="1" applyProtection="1">
      <alignment horizontal="center" vertical="center"/>
      <protection locked="0"/>
    </xf>
    <xf numFmtId="164" fontId="11" fillId="2" borderId="7" xfId="0" quotePrefix="1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11" fillId="2" borderId="39" xfId="0" applyNumberFormat="1" applyFont="1" applyFill="1" applyBorder="1" applyAlignment="1" applyProtection="1">
      <alignment horizontal="center" vertical="center"/>
      <protection locked="0"/>
    </xf>
    <xf numFmtId="1" fontId="11" fillId="2" borderId="39" xfId="0" applyNumberFormat="1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2" fontId="11" fillId="2" borderId="14" xfId="0" applyNumberFormat="1" applyFont="1" applyFill="1" applyBorder="1" applyAlignment="1" applyProtection="1">
      <alignment horizontal="right" vertical="center"/>
      <protection locked="0"/>
    </xf>
    <xf numFmtId="0" fontId="11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8" xfId="0" applyFont="1" applyFill="1" applyBorder="1" applyAlignment="1" applyProtection="1">
      <alignment horizontal="right" vertical="center"/>
      <protection locked="0"/>
    </xf>
    <xf numFmtId="0" fontId="11" fillId="2" borderId="5" xfId="0" applyFont="1" applyFill="1" applyBorder="1" applyAlignment="1" applyProtection="1">
      <alignment horizontal="right" vertical="center"/>
      <protection locked="0"/>
    </xf>
    <xf numFmtId="2" fontId="11" fillId="2" borderId="5" xfId="0" applyNumberFormat="1" applyFont="1" applyFill="1" applyBorder="1" applyAlignment="1" applyProtection="1">
      <alignment horizontal="left" vertical="center"/>
      <protection locked="0"/>
    </xf>
    <xf numFmtId="2" fontId="11" fillId="2" borderId="9" xfId="0" applyNumberFormat="1" applyFont="1" applyFill="1" applyBorder="1" applyAlignment="1" applyProtection="1">
      <alignment horizontal="left" vertical="center"/>
      <protection locked="0"/>
    </xf>
    <xf numFmtId="0" fontId="11" fillId="2" borderId="5" xfId="0" applyFont="1" applyFill="1" applyBorder="1" applyAlignment="1" applyProtection="1">
      <alignment horizontal="left" vertical="center"/>
      <protection locked="0"/>
    </xf>
    <xf numFmtId="0" fontId="11" fillId="2" borderId="9" xfId="0" applyFont="1" applyFill="1" applyBorder="1" applyAlignment="1" applyProtection="1">
      <alignment horizontal="left" vertical="center"/>
      <protection locked="0"/>
    </xf>
    <xf numFmtId="2" fontId="11" fillId="2" borderId="23" xfId="0" applyNumberFormat="1" applyFont="1" applyFill="1" applyBorder="1" applyAlignment="1" applyProtection="1">
      <alignment horizontal="right" vertical="center"/>
      <protection locked="0"/>
    </xf>
    <xf numFmtId="2" fontId="11" fillId="2" borderId="24" xfId="0" applyNumberFormat="1" applyFont="1" applyFill="1" applyBorder="1" applyAlignment="1" applyProtection="1">
      <alignment horizontal="right" vertical="center"/>
      <protection locked="0"/>
    </xf>
    <xf numFmtId="0" fontId="11" fillId="2" borderId="24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11" fillId="2" borderId="0" xfId="0" applyFont="1" applyFill="1" applyAlignment="1" applyProtection="1">
      <alignment vertical="center"/>
      <protection locked="0" hidden="1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 applyProtection="1">
      <alignment horizontal="left" vertical="center"/>
      <protection locked="0"/>
    </xf>
    <xf numFmtId="0" fontId="2" fillId="3" borderId="38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9" fontId="11" fillId="2" borderId="12" xfId="0" applyNumberFormat="1" applyFont="1" applyFill="1" applyBorder="1" applyAlignment="1" applyProtection="1">
      <alignment horizontal="center" vertical="center"/>
      <protection locked="0"/>
    </xf>
    <xf numFmtId="0" fontId="11" fillId="2" borderId="12" xfId="0" applyFont="1" applyFill="1" applyBorder="1" applyAlignment="1" applyProtection="1">
      <alignment horizontal="left" vertical="center"/>
      <protection locked="0"/>
    </xf>
    <xf numFmtId="0" fontId="13" fillId="3" borderId="0" xfId="0" applyFont="1" applyFill="1" applyAlignment="1">
      <alignment vertical="center"/>
    </xf>
    <xf numFmtId="9" fontId="15" fillId="3" borderId="0" xfId="1" applyFont="1" applyFill="1" applyBorder="1" applyAlignment="1">
      <alignment vertical="center" wrapText="1"/>
    </xf>
    <xf numFmtId="0" fontId="16" fillId="3" borderId="66" xfId="0" applyFont="1" applyFill="1" applyBorder="1" applyAlignment="1">
      <alignment horizontal="left" vertical="center" wrapText="1"/>
    </xf>
    <xf numFmtId="0" fontId="16" fillId="3" borderId="67" xfId="0" applyFont="1" applyFill="1" applyBorder="1" applyAlignment="1">
      <alignment horizontal="left" vertical="center"/>
    </xf>
    <xf numFmtId="0" fontId="16" fillId="3" borderId="68" xfId="0" applyFont="1" applyFill="1" applyBorder="1" applyAlignment="1">
      <alignment horizontal="left" vertical="center"/>
    </xf>
    <xf numFmtId="0" fontId="16" fillId="3" borderId="66" xfId="0" applyFont="1" applyFill="1" applyBorder="1" applyAlignment="1" applyProtection="1">
      <alignment horizontal="center" vertical="center" wrapText="1"/>
      <protection locked="0"/>
    </xf>
    <xf numFmtId="0" fontId="16" fillId="3" borderId="67" xfId="0" applyFont="1" applyFill="1" applyBorder="1" applyAlignment="1" applyProtection="1">
      <alignment horizontal="center" vertical="center" wrapText="1"/>
      <protection locked="0"/>
    </xf>
    <xf numFmtId="0" fontId="16" fillId="3" borderId="68" xfId="0" applyFont="1" applyFill="1" applyBorder="1" applyAlignment="1" applyProtection="1">
      <alignment horizontal="center" vertical="center" wrapText="1"/>
      <protection locked="0"/>
    </xf>
    <xf numFmtId="0" fontId="16" fillId="3" borderId="63" xfId="0" applyFont="1" applyFill="1" applyBorder="1" applyAlignment="1">
      <alignment horizontal="left" vertical="center"/>
    </xf>
    <xf numFmtId="0" fontId="16" fillId="3" borderId="64" xfId="0" applyFont="1" applyFill="1" applyBorder="1" applyAlignment="1">
      <alignment horizontal="left" vertical="center"/>
    </xf>
    <xf numFmtId="0" fontId="16" fillId="3" borderId="65" xfId="0" applyFont="1" applyFill="1" applyBorder="1" applyAlignment="1">
      <alignment horizontal="left" vertical="center"/>
    </xf>
    <xf numFmtId="0" fontId="16" fillId="3" borderId="63" xfId="0" applyFont="1" applyFill="1" applyBorder="1" applyAlignment="1" applyProtection="1">
      <alignment horizontal="center" vertical="center" wrapText="1"/>
      <protection locked="0"/>
    </xf>
    <xf numFmtId="0" fontId="16" fillId="3" borderId="64" xfId="0" applyFont="1" applyFill="1" applyBorder="1" applyAlignment="1" applyProtection="1">
      <alignment horizontal="center" vertical="center" wrapText="1"/>
      <protection locked="0"/>
    </xf>
    <xf numFmtId="0" fontId="16" fillId="3" borderId="65" xfId="0" applyFont="1" applyFill="1" applyBorder="1" applyAlignment="1" applyProtection="1">
      <alignment horizontal="center" vertical="center" wrapText="1"/>
      <protection locked="0"/>
    </xf>
    <xf numFmtId="0" fontId="2" fillId="3" borderId="43" xfId="0" applyFont="1" applyFill="1" applyBorder="1" applyAlignment="1">
      <alignment horizontal="center" vertical="center"/>
    </xf>
    <xf numFmtId="0" fontId="2" fillId="4" borderId="50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2" fillId="4" borderId="51" xfId="0" applyFont="1" applyFill="1" applyBorder="1" applyAlignment="1" applyProtection="1">
      <alignment horizontal="center" vertical="center"/>
      <protection locked="0"/>
    </xf>
    <xf numFmtId="0" fontId="13" fillId="3" borderId="52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13" fillId="3" borderId="6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12" fillId="2" borderId="57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12" fillId="2" borderId="70" xfId="0" applyFont="1" applyFill="1" applyBorder="1" applyAlignment="1">
      <alignment horizontal="center" vertical="top"/>
    </xf>
    <xf numFmtId="0" fontId="2" fillId="2" borderId="71" xfId="0" applyFont="1" applyFill="1" applyBorder="1" applyAlignment="1">
      <alignment horizontal="center" vertical="top"/>
    </xf>
    <xf numFmtId="0" fontId="2" fillId="2" borderId="70" xfId="0" applyFont="1" applyFill="1" applyBorder="1" applyAlignment="1">
      <alignment horizontal="center" vertical="top"/>
    </xf>
    <xf numFmtId="0" fontId="17" fillId="2" borderId="72" xfId="0" applyFont="1" applyFill="1" applyBorder="1" applyAlignment="1">
      <alignment horizontal="center" vertical="center" textRotation="90" shrinkToFit="1"/>
    </xf>
    <xf numFmtId="0" fontId="2" fillId="2" borderId="18" xfId="0" applyFont="1" applyFill="1" applyBorder="1" applyAlignment="1">
      <alignment horizontal="center" vertical="top"/>
    </xf>
    <xf numFmtId="0" fontId="2" fillId="2" borderId="73" xfId="0" applyFont="1" applyFill="1" applyBorder="1" applyAlignment="1">
      <alignment horizontal="center" vertical="top"/>
    </xf>
    <xf numFmtId="0" fontId="17" fillId="2" borderId="74" xfId="0" applyFont="1" applyFill="1" applyBorder="1" applyAlignment="1">
      <alignment horizontal="center" vertical="center" textRotation="90" shrinkToFit="1"/>
    </xf>
    <xf numFmtId="0" fontId="2" fillId="2" borderId="19" xfId="0" applyFont="1" applyFill="1" applyBorder="1" applyAlignment="1">
      <alignment horizontal="center" vertical="top"/>
    </xf>
    <xf numFmtId="0" fontId="2" fillId="2" borderId="60" xfId="0" applyFont="1" applyFill="1" applyBorder="1" applyAlignment="1">
      <alignment vertical="center"/>
    </xf>
    <xf numFmtId="2" fontId="11" fillId="2" borderId="0" xfId="0" applyNumberFormat="1" applyFont="1" applyFill="1" applyAlignment="1">
      <alignment vertical="center"/>
    </xf>
    <xf numFmtId="2" fontId="11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11" fillId="2" borderId="73" xfId="0" applyNumberFormat="1" applyFont="1" applyFill="1" applyBorder="1" applyAlignment="1" applyProtection="1">
      <alignment horizontal="center" vertical="center" wrapText="1"/>
      <protection locked="0"/>
    </xf>
    <xf numFmtId="2" fontId="11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 applyProtection="1">
      <alignment horizontal="center" vertical="center" wrapText="1"/>
      <protection locked="0"/>
    </xf>
    <xf numFmtId="2" fontId="1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55" xfId="0" applyFont="1" applyFill="1" applyBorder="1" applyAlignment="1">
      <alignment horizontal="center" vertical="center" textRotation="90" shrinkToFit="1"/>
    </xf>
    <xf numFmtId="2" fontId="11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9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  <protection locked="0"/>
    </xf>
    <xf numFmtId="0" fontId="2" fillId="4" borderId="40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14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2" borderId="0" xfId="0" applyFont="1" applyFill="1"/>
    <xf numFmtId="0" fontId="20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75" xfId="0" applyFont="1" applyFill="1" applyBorder="1"/>
    <xf numFmtId="0" fontId="3" fillId="3" borderId="7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77" xfId="0" applyFont="1" applyFill="1" applyBorder="1" applyAlignment="1">
      <alignment horizontal="left"/>
    </xf>
    <xf numFmtId="0" fontId="2" fillId="3" borderId="78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3" borderId="60" xfId="0" applyFont="1" applyFill="1" applyBorder="1"/>
    <xf numFmtId="0" fontId="2" fillId="3" borderId="34" xfId="0" applyFont="1" applyFill="1" applyBorder="1" applyAlignment="1">
      <alignment horizontal="left"/>
    </xf>
    <xf numFmtId="9" fontId="2" fillId="3" borderId="50" xfId="1" applyFont="1" applyFill="1" applyBorder="1" applyAlignment="1" applyProtection="1">
      <alignment horizontal="center"/>
      <protection locked="0"/>
    </xf>
    <xf numFmtId="9" fontId="2" fillId="3" borderId="79" xfId="1" applyFont="1" applyFill="1" applyBorder="1" applyAlignment="1" applyProtection="1">
      <alignment horizontal="center"/>
      <protection locked="0"/>
    </xf>
    <xf numFmtId="9" fontId="2" fillId="3" borderId="19" xfId="0" applyNumberFormat="1" applyFont="1" applyFill="1" applyBorder="1"/>
    <xf numFmtId="0" fontId="13" fillId="3" borderId="1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/>
    </xf>
    <xf numFmtId="9" fontId="2" fillId="3" borderId="8" xfId="1" applyFont="1" applyFill="1" applyBorder="1" applyAlignment="1" applyProtection="1">
      <alignment horizontal="center"/>
      <protection locked="0"/>
    </xf>
    <xf numFmtId="9" fontId="2" fillId="3" borderId="6" xfId="1" applyFont="1" applyFill="1" applyBorder="1" applyAlignment="1" applyProtection="1">
      <alignment horizontal="center"/>
      <protection locked="0"/>
    </xf>
    <xf numFmtId="0" fontId="2" fillId="3" borderId="19" xfId="0" applyFont="1" applyFill="1" applyBorder="1"/>
    <xf numFmtId="170" fontId="11" fillId="3" borderId="39" xfId="0" applyNumberFormat="1" applyFont="1" applyFill="1" applyBorder="1" applyAlignment="1">
      <alignment horizontal="center" vertical="center" shrinkToFit="1"/>
    </xf>
    <xf numFmtId="170" fontId="11" fillId="3" borderId="40" xfId="0" applyNumberFormat="1" applyFont="1" applyFill="1" applyBorder="1" applyAlignment="1">
      <alignment horizontal="center" vertical="center" shrinkToFi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7" xfId="0" applyFont="1" applyFill="1" applyBorder="1"/>
    <xf numFmtId="0" fontId="3" fillId="3" borderId="10" xfId="0" applyFont="1" applyFill="1" applyBorder="1" applyAlignment="1">
      <alignment horizontal="center" vertical="center"/>
    </xf>
    <xf numFmtId="170" fontId="11" fillId="3" borderId="7" xfId="0" applyNumberFormat="1" applyFont="1" applyFill="1" applyBorder="1" applyAlignment="1">
      <alignment horizontal="center" vertical="center" shrinkToFit="1"/>
    </xf>
    <xf numFmtId="170" fontId="11" fillId="3" borderId="11" xfId="0" applyNumberFormat="1" applyFont="1" applyFill="1" applyBorder="1" applyAlignment="1">
      <alignment horizontal="center" vertical="center" shrinkToFit="1"/>
    </xf>
    <xf numFmtId="0" fontId="2" fillId="2" borderId="80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2" fontId="22" fillId="2" borderId="5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2" fontId="11" fillId="2" borderId="25" xfId="0" applyNumberFormat="1" applyFont="1" applyFill="1" applyBorder="1" applyAlignment="1">
      <alignment horizontal="center" vertical="center"/>
    </xf>
    <xf numFmtId="1" fontId="11" fillId="2" borderId="24" xfId="0" applyNumberFormat="1" applyFont="1" applyFill="1" applyBorder="1" applyAlignment="1">
      <alignment horizontal="center" vertical="center"/>
    </xf>
    <xf numFmtId="1" fontId="11" fillId="2" borderId="25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1" fontId="11" fillId="2" borderId="24" xfId="0" applyNumberFormat="1" applyFont="1" applyFill="1" applyBorder="1" applyAlignment="1" applyProtection="1">
      <alignment horizontal="center" vertical="center"/>
      <protection locked="0"/>
    </xf>
    <xf numFmtId="1" fontId="11" fillId="2" borderId="25" xfId="0" applyNumberFormat="1" applyFont="1" applyFill="1" applyBorder="1" applyAlignment="1" applyProtection="1">
      <alignment horizontal="center" vertical="center"/>
      <protection locked="0"/>
    </xf>
    <xf numFmtId="1" fontId="11" fillId="2" borderId="42" xfId="0" applyNumberFormat="1" applyFont="1" applyFill="1" applyBorder="1" applyAlignment="1">
      <alignment horizontal="center" vertical="center"/>
    </xf>
    <xf numFmtId="167" fontId="2" fillId="3" borderId="20" xfId="0" applyNumberFormat="1" applyFont="1" applyFill="1" applyBorder="1" applyAlignment="1">
      <alignment horizontal="left" vertical="top"/>
    </xf>
    <xf numFmtId="167" fontId="2" fillId="3" borderId="21" xfId="0" applyNumberFormat="1" applyFont="1" applyFill="1" applyBorder="1" applyAlignment="1">
      <alignment horizontal="left" vertical="top"/>
    </xf>
    <xf numFmtId="167" fontId="2" fillId="3" borderId="27" xfId="0" applyNumberFormat="1" applyFont="1" applyFill="1" applyBorder="1" applyAlignment="1">
      <alignment horizontal="left" vertical="top"/>
    </xf>
    <xf numFmtId="0" fontId="22" fillId="2" borderId="38" xfId="0" applyFont="1" applyFill="1" applyBorder="1" applyAlignment="1">
      <alignment horizontal="center" vertical="center"/>
    </xf>
    <xf numFmtId="2" fontId="22" fillId="2" borderId="24" xfId="0" applyNumberFormat="1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11" fillId="2" borderId="83" xfId="0" applyFont="1" applyFill="1" applyBorder="1" applyAlignment="1">
      <alignment horizontal="center" vertical="center"/>
    </xf>
    <xf numFmtId="0" fontId="11" fillId="2" borderId="84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2" fontId="11" fillId="2" borderId="85" xfId="0" applyNumberFormat="1" applyFont="1" applyFill="1" applyBorder="1" applyAlignment="1" applyProtection="1">
      <alignment horizontal="left" vertical="center"/>
      <protection locked="0"/>
    </xf>
    <xf numFmtId="2" fontId="11" fillId="2" borderId="55" xfId="0" applyNumberFormat="1" applyFont="1" applyFill="1" applyBorder="1" applyAlignment="1" applyProtection="1">
      <alignment horizontal="left" vertical="center"/>
      <protection locked="0"/>
    </xf>
    <xf numFmtId="0" fontId="3" fillId="3" borderId="63" xfId="0" applyFont="1" applyFill="1" applyBorder="1" applyAlignment="1">
      <alignment horizontal="left" vertical="center" wrapText="1"/>
    </xf>
    <xf numFmtId="0" fontId="3" fillId="3" borderId="64" xfId="0" applyFont="1" applyFill="1" applyBorder="1" applyAlignment="1">
      <alignment horizontal="left" vertical="center" wrapText="1"/>
    </xf>
    <xf numFmtId="0" fontId="3" fillId="3" borderId="65" xfId="0" applyFont="1" applyFill="1" applyBorder="1" applyAlignment="1">
      <alignment horizontal="left" vertical="center" wrapText="1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3" borderId="31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33" xfId="0" applyFont="1" applyFill="1" applyBorder="1" applyAlignment="1">
      <alignment horizontal="left" vertical="center"/>
    </xf>
    <xf numFmtId="0" fontId="11" fillId="3" borderId="34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50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79" xfId="0" applyNumberFormat="1" applyFont="1" applyFill="1" applyBorder="1" applyAlignment="1">
      <alignment horizontal="center" vertical="center"/>
    </xf>
    <xf numFmtId="2" fontId="2" fillId="2" borderId="86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2" fontId="22" fillId="2" borderId="64" xfId="0" applyNumberFormat="1" applyFont="1" applyFill="1" applyBorder="1" applyAlignment="1">
      <alignment horizontal="center" vertical="center"/>
    </xf>
    <xf numFmtId="2" fontId="22" fillId="2" borderId="88" xfId="0" applyNumberFormat="1" applyFont="1" applyFill="1" applyBorder="1" applyAlignment="1">
      <alignment horizontal="center" vertical="center"/>
    </xf>
    <xf numFmtId="2" fontId="22" fillId="2" borderId="65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 vertical="center"/>
    </xf>
    <xf numFmtId="2" fontId="11" fillId="3" borderId="39" xfId="0" applyNumberFormat="1" applyFont="1" applyFill="1" applyBorder="1" applyAlignment="1">
      <alignment horizontal="center" vertical="center"/>
    </xf>
    <xf numFmtId="2" fontId="11" fillId="3" borderId="4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2" fontId="2" fillId="2" borderId="36" xfId="0" applyNumberFormat="1" applyFont="1" applyFill="1" applyBorder="1" applyAlignment="1">
      <alignment horizontal="center" vertical="center"/>
    </xf>
    <xf numFmtId="2" fontId="2" fillId="2" borderId="33" xfId="0" applyNumberFormat="1" applyFont="1" applyFill="1" applyBorder="1" applyAlignment="1">
      <alignment horizontal="center" vertical="center"/>
    </xf>
    <xf numFmtId="2" fontId="11" fillId="2" borderId="36" xfId="0" applyNumberFormat="1" applyFont="1" applyFill="1" applyBorder="1" applyAlignment="1" applyProtection="1">
      <alignment horizontal="center" vertical="center"/>
      <protection locked="0"/>
    </xf>
    <xf numFmtId="2" fontId="11" fillId="2" borderId="33" xfId="0" applyNumberFormat="1" applyFont="1" applyFill="1" applyBorder="1" applyAlignment="1" applyProtection="1">
      <alignment horizontal="center" vertical="center"/>
      <protection locked="0"/>
    </xf>
    <xf numFmtId="1" fontId="11" fillId="2" borderId="34" xfId="0" applyNumberFormat="1" applyFont="1" applyFill="1" applyBorder="1" applyAlignment="1">
      <alignment horizontal="center" vertical="center"/>
    </xf>
    <xf numFmtId="2" fontId="11" fillId="2" borderId="34" xfId="0" applyNumberFormat="1" applyFont="1" applyFill="1" applyBorder="1" applyAlignment="1" applyProtection="1">
      <alignment horizontal="center" vertical="center"/>
      <protection locked="0"/>
    </xf>
    <xf numFmtId="2" fontId="11" fillId="2" borderId="79" xfId="0" applyNumberFormat="1" applyFont="1" applyFill="1" applyBorder="1" applyAlignment="1" applyProtection="1">
      <alignment horizontal="center" vertical="center"/>
      <protection locked="0"/>
    </xf>
    <xf numFmtId="1" fontId="11" fillId="2" borderId="35" xfId="0" applyNumberFormat="1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79" xfId="0" applyFont="1" applyFill="1" applyBorder="1" applyAlignment="1">
      <alignment horizontal="left" vertical="center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0" fontId="2" fillId="3" borderId="36" xfId="0" applyFont="1" applyFill="1" applyBorder="1" applyAlignment="1" applyProtection="1">
      <alignment horizontal="center" vertical="center"/>
      <protection locked="0"/>
    </xf>
    <xf numFmtId="0" fontId="2" fillId="3" borderId="37" xfId="0" applyFont="1" applyFill="1" applyBorder="1" applyAlignment="1" applyProtection="1">
      <alignment horizontal="center" vertical="center"/>
      <protection locked="0"/>
    </xf>
    <xf numFmtId="2" fontId="11" fillId="2" borderId="74" xfId="0" applyNumberFormat="1" applyFont="1" applyFill="1" applyBorder="1" applyAlignment="1" applyProtection="1">
      <alignment horizontal="center" vertical="center"/>
      <protection locked="0"/>
    </xf>
    <xf numFmtId="1" fontId="11" fillId="2" borderId="7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>
      <alignment horizontal="center" vertical="top"/>
    </xf>
    <xf numFmtId="0" fontId="2" fillId="2" borderId="53" xfId="0" applyFont="1" applyFill="1" applyBorder="1" applyAlignment="1">
      <alignment horizontal="center" vertical="top"/>
    </xf>
    <xf numFmtId="0" fontId="11" fillId="2" borderId="91" xfId="0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1" fontId="11" fillId="2" borderId="92" xfId="0" applyNumberFormat="1" applyFont="1" applyFill="1" applyBorder="1" applyAlignment="1">
      <alignment horizontal="center" vertical="center"/>
    </xf>
    <xf numFmtId="1" fontId="11" fillId="2" borderId="53" xfId="0" applyNumberFormat="1" applyFont="1" applyFill="1" applyBorder="1" applyAlignment="1">
      <alignment horizontal="center" vertical="center"/>
    </xf>
    <xf numFmtId="0" fontId="11" fillId="2" borderId="92" xfId="0" applyFont="1" applyFill="1" applyBorder="1" applyAlignment="1">
      <alignment horizontal="center" vertical="center"/>
    </xf>
    <xf numFmtId="1" fontId="11" fillId="2" borderId="54" xfId="0" applyNumberFormat="1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1" fontId="11" fillId="2" borderId="69" xfId="0" applyNumberFormat="1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left" vertical="center"/>
    </xf>
    <xf numFmtId="0" fontId="2" fillId="2" borderId="67" xfId="0" applyFont="1" applyFill="1" applyBorder="1" applyAlignment="1">
      <alignment horizontal="left" vertical="center"/>
    </xf>
    <xf numFmtId="2" fontId="22" fillId="2" borderId="86" xfId="0" applyNumberFormat="1" applyFont="1" applyFill="1" applyBorder="1" applyAlignment="1">
      <alignment horizontal="center" vertical="center"/>
    </xf>
    <xf numFmtId="2" fontId="22" fillId="2" borderId="2" xfId="0" applyNumberFormat="1" applyFont="1" applyFill="1" applyBorder="1" applyAlignment="1">
      <alignment vertical="center"/>
    </xf>
    <xf numFmtId="2" fontId="11" fillId="2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vertical="center"/>
    </xf>
    <xf numFmtId="2" fontId="11" fillId="2" borderId="3" xfId="0" applyNumberFormat="1" applyFont="1" applyFill="1" applyBorder="1" applyAlignment="1" applyProtection="1">
      <alignment horizontal="left" vertical="center"/>
      <protection locked="0"/>
    </xf>
    <xf numFmtId="0" fontId="2" fillId="3" borderId="38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164" fontId="11" fillId="2" borderId="8" xfId="0" applyNumberFormat="1" applyFont="1" applyFill="1" applyBorder="1" applyAlignment="1" applyProtection="1">
      <alignment horizontal="right" vertical="center"/>
      <protection locked="0"/>
    </xf>
    <xf numFmtId="164" fontId="11" fillId="2" borderId="5" xfId="0" applyNumberFormat="1" applyFont="1" applyFill="1" applyBorder="1" applyAlignment="1" applyProtection="1">
      <alignment horizontal="right" vertical="center"/>
      <protection locked="0"/>
    </xf>
    <xf numFmtId="0" fontId="2" fillId="2" borderId="9" xfId="0" applyFont="1" applyFill="1" applyBorder="1" applyAlignment="1">
      <alignment horizontal="left" vertical="center"/>
    </xf>
    <xf numFmtId="1" fontId="11" fillId="2" borderId="8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0" fontId="24" fillId="6" borderId="0" xfId="0" applyFont="1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vertical="center"/>
      <protection locked="0"/>
    </xf>
    <xf numFmtId="1" fontId="11" fillId="2" borderId="8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2" fontId="11" fillId="2" borderId="9" xfId="0" applyNumberFormat="1" applyFont="1" applyFill="1" applyBorder="1" applyAlignment="1" applyProtection="1">
      <alignment horizontal="center" vertical="center"/>
      <protection locked="0"/>
    </xf>
    <xf numFmtId="2" fontId="11" fillId="2" borderId="8" xfId="0" applyNumberFormat="1" applyFont="1" applyFill="1" applyBorder="1" applyAlignment="1">
      <alignment horizontal="right" vertical="center"/>
    </xf>
    <xf numFmtId="2" fontId="11" fillId="2" borderId="5" xfId="0" applyNumberFormat="1" applyFont="1" applyFill="1" applyBorder="1" applyAlignment="1">
      <alignment horizontal="right" vertical="center"/>
    </xf>
    <xf numFmtId="0" fontId="2" fillId="6" borderId="0" xfId="0" applyFont="1" applyFill="1" applyAlignment="1" applyProtection="1">
      <alignment horizontal="left" vertical="center"/>
      <protection locked="0"/>
    </xf>
    <xf numFmtId="1" fontId="11" fillId="2" borderId="23" xfId="0" applyNumberFormat="1" applyFont="1" applyFill="1" applyBorder="1" applyAlignment="1">
      <alignment horizontal="right" vertical="center"/>
    </xf>
    <xf numFmtId="1" fontId="11" fillId="2" borderId="24" xfId="0" applyNumberFormat="1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43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2" fontId="11" fillId="2" borderId="25" xfId="0" applyNumberFormat="1" applyFont="1" applyFill="1" applyBorder="1" applyAlignment="1" applyProtection="1">
      <alignment horizontal="center" vertical="center"/>
      <protection locked="0"/>
    </xf>
    <xf numFmtId="167" fontId="2" fillId="3" borderId="20" xfId="0" applyNumberFormat="1" applyFont="1" applyFill="1" applyBorder="1" applyAlignment="1">
      <alignment horizontal="left"/>
    </xf>
    <xf numFmtId="167" fontId="2" fillId="3" borderId="21" xfId="0" applyNumberFormat="1" applyFont="1" applyFill="1" applyBorder="1" applyAlignment="1">
      <alignment horizontal="left"/>
    </xf>
    <xf numFmtId="167" fontId="2" fillId="3" borderId="27" xfId="0" applyNumberFormat="1" applyFont="1" applyFill="1" applyBorder="1" applyAlignment="1">
      <alignment horizontal="left"/>
    </xf>
    <xf numFmtId="0" fontId="2" fillId="2" borderId="8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3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63" xfId="0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2" fontId="11" fillId="2" borderId="89" xfId="0" applyNumberFormat="1" applyFont="1" applyFill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2" fontId="11" fillId="2" borderId="34" xfId="0" applyNumberFormat="1" applyFont="1" applyFill="1" applyBorder="1" applyAlignment="1">
      <alignment horizontal="center" vertical="center"/>
    </xf>
    <xf numFmtId="2" fontId="11" fillId="2" borderId="97" xfId="0" applyNumberFormat="1" applyFont="1" applyFill="1" applyBorder="1" applyAlignment="1">
      <alignment horizontal="center" vertical="center"/>
    </xf>
    <xf numFmtId="1" fontId="11" fillId="2" borderId="34" xfId="0" applyNumberFormat="1" applyFont="1" applyFill="1" applyBorder="1" applyAlignment="1" applyProtection="1">
      <alignment horizontal="center" vertical="center"/>
      <protection locked="0"/>
    </xf>
    <xf numFmtId="1" fontId="11" fillId="2" borderId="35" xfId="0" applyNumberFormat="1" applyFont="1" applyFill="1" applyBorder="1" applyAlignment="1" applyProtection="1">
      <alignment horizontal="center" vertical="center"/>
      <protection locked="0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64" xfId="0" applyNumberFormat="1" applyFont="1" applyFill="1" applyBorder="1" applyAlignment="1">
      <alignment horizontal="center" vertical="center"/>
    </xf>
    <xf numFmtId="2" fontId="11" fillId="2" borderId="94" xfId="0" applyNumberFormat="1" applyFont="1" applyFill="1" applyBorder="1" applyAlignment="1">
      <alignment horizontal="center" vertical="center"/>
    </xf>
    <xf numFmtId="1" fontId="11" fillId="2" borderId="98" xfId="0" applyNumberFormat="1" applyFont="1" applyFill="1" applyBorder="1" applyAlignment="1" applyProtection="1">
      <alignment horizontal="center" vertical="center"/>
      <protection locked="0"/>
    </xf>
    <xf numFmtId="1" fontId="11" fillId="2" borderId="64" xfId="0" applyNumberFormat="1" applyFont="1" applyFill="1" applyBorder="1" applyAlignment="1" applyProtection="1">
      <alignment horizontal="center" vertical="center"/>
      <protection locked="0"/>
    </xf>
    <xf numFmtId="1" fontId="11" fillId="2" borderId="65" xfId="0" applyNumberFormat="1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1" fontId="11" fillId="2" borderId="99" xfId="0" applyNumberFormat="1" applyFont="1" applyFill="1" applyBorder="1" applyAlignment="1">
      <alignment horizontal="center" vertical="center"/>
    </xf>
    <xf numFmtId="0" fontId="11" fillId="2" borderId="10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" fontId="11" fillId="2" borderId="86" xfId="0" applyNumberFormat="1" applyFont="1" applyFill="1" applyBorder="1" applyAlignment="1" applyProtection="1">
      <alignment horizontal="right" vertical="center"/>
      <protection locked="0"/>
    </xf>
    <xf numFmtId="2" fontId="11" fillId="2" borderId="2" xfId="0" applyNumberFormat="1" applyFont="1" applyFill="1" applyBorder="1" applyAlignment="1" applyProtection="1">
      <alignment horizontal="right" vertical="center"/>
      <protection locked="0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Protection="1">
      <protection locked="0"/>
    </xf>
    <xf numFmtId="0" fontId="10" fillId="2" borderId="0" xfId="0" applyFont="1" applyFill="1" applyAlignment="1" applyProtection="1">
      <alignment horizontal="right" vertical="center"/>
      <protection locked="0"/>
    </xf>
    <xf numFmtId="0" fontId="2" fillId="2" borderId="3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left" vertical="center"/>
    </xf>
    <xf numFmtId="0" fontId="22" fillId="2" borderId="2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" fontId="2" fillId="2" borderId="6" xfId="0" applyNumberFormat="1" applyFont="1" applyFill="1" applyBorder="1" applyAlignment="1">
      <alignment horizontal="center" vertical="center"/>
    </xf>
    <xf numFmtId="170" fontId="22" fillId="2" borderId="95" xfId="0" applyNumberFormat="1" applyFont="1" applyFill="1" applyBorder="1" applyAlignment="1">
      <alignment horizontal="center" vertical="center"/>
    </xf>
    <xf numFmtId="170" fontId="22" fillId="2" borderId="89" xfId="0" applyNumberFormat="1" applyFont="1" applyFill="1" applyBorder="1" applyAlignment="1">
      <alignment horizontal="center" vertical="center"/>
    </xf>
    <xf numFmtId="170" fontId="22" fillId="2" borderId="96" xfId="0" applyNumberFormat="1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2" fontId="2" fillId="2" borderId="44" xfId="0" applyNumberFormat="1" applyFont="1" applyFill="1" applyBorder="1" applyAlignment="1">
      <alignment horizontal="center" vertical="center"/>
    </xf>
    <xf numFmtId="1" fontId="11" fillId="2" borderId="7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11" fillId="2" borderId="6" xfId="0" applyNumberFormat="1" applyFont="1" applyFill="1" applyBorder="1" applyAlignment="1" applyProtection="1">
      <alignment horizontal="center" vertical="center"/>
      <protection locked="0"/>
    </xf>
    <xf numFmtId="2" fontId="2" fillId="2" borderId="34" xfId="0" applyNumberFormat="1" applyFont="1" applyFill="1" applyBorder="1" applyAlignment="1">
      <alignment horizontal="center" vertical="center"/>
    </xf>
    <xf numFmtId="2" fontId="2" fillId="2" borderId="64" xfId="0" applyNumberFormat="1" applyFont="1" applyFill="1" applyBorder="1" applyAlignment="1">
      <alignment horizontal="center" vertical="center"/>
    </xf>
    <xf numFmtId="2" fontId="11" fillId="2" borderId="17" xfId="0" applyNumberFormat="1" applyFont="1" applyFill="1" applyBorder="1" applyAlignment="1" applyProtection="1">
      <alignment horizontal="center" vertical="center"/>
      <protection locked="0"/>
    </xf>
    <xf numFmtId="2" fontId="11" fillId="2" borderId="61" xfId="0" applyNumberFormat="1" applyFont="1" applyFill="1" applyBorder="1" applyAlignment="1" applyProtection="1">
      <alignment horizontal="center" vertical="center"/>
      <protection locked="0"/>
    </xf>
    <xf numFmtId="1" fontId="11" fillId="2" borderId="17" xfId="0" applyNumberFormat="1" applyFont="1" applyFill="1" applyBorder="1" applyAlignment="1">
      <alignment horizontal="center" vertical="center"/>
    </xf>
    <xf numFmtId="1" fontId="11" fillId="2" borderId="61" xfId="0" applyNumberFormat="1" applyFont="1" applyFill="1" applyBorder="1" applyAlignment="1">
      <alignment horizontal="center" vertical="center"/>
    </xf>
    <xf numFmtId="2" fontId="11" fillId="2" borderId="73" xfId="0" applyNumberFormat="1" applyFont="1" applyFill="1" applyBorder="1" applyAlignment="1" applyProtection="1">
      <alignment horizontal="center" vertical="center"/>
      <protection locked="0"/>
    </xf>
    <xf numFmtId="1" fontId="11" fillId="2" borderId="73" xfId="0" applyNumberFormat="1" applyFont="1" applyFill="1" applyBorder="1" applyAlignment="1">
      <alignment horizontal="center" vertical="center"/>
    </xf>
    <xf numFmtId="1" fontId="11" fillId="2" borderId="102" xfId="0" applyNumberFormat="1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167" fontId="11" fillId="2" borderId="99" xfId="0" quotePrefix="1" applyNumberFormat="1" applyFont="1" applyFill="1" applyBorder="1" applyAlignment="1">
      <alignment horizontal="center" vertical="center"/>
    </xf>
    <xf numFmtId="167" fontId="11" fillId="2" borderId="100" xfId="0" applyNumberFormat="1" applyFont="1" applyFill="1" applyBorder="1" applyAlignment="1">
      <alignment horizontal="center" vertical="center"/>
    </xf>
    <xf numFmtId="1" fontId="11" fillId="2" borderId="100" xfId="0" applyNumberFormat="1" applyFont="1" applyFill="1" applyBorder="1" applyAlignment="1">
      <alignment horizontal="center" vertical="center"/>
    </xf>
    <xf numFmtId="167" fontId="11" fillId="2" borderId="100" xfId="0" quotePrefix="1" applyNumberFormat="1" applyFont="1" applyFill="1" applyBorder="1" applyAlignment="1">
      <alignment horizontal="center" vertical="center"/>
    </xf>
    <xf numFmtId="0" fontId="11" fillId="2" borderId="103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  <xf numFmtId="0" fontId="2" fillId="3" borderId="81" xfId="0" applyFont="1" applyFill="1" applyBorder="1" applyAlignment="1" applyProtection="1">
      <alignment horizontal="center"/>
      <protection locked="0"/>
    </xf>
    <xf numFmtId="0" fontId="2" fillId="3" borderId="82" xfId="0" applyFont="1" applyFill="1" applyBorder="1" applyAlignment="1" applyProtection="1">
      <alignment horizontal="center"/>
      <protection locked="0"/>
    </xf>
    <xf numFmtId="0" fontId="2" fillId="3" borderId="104" xfId="0" applyFont="1" applyFill="1" applyBorder="1" applyAlignment="1" applyProtection="1">
      <alignment horizontal="center"/>
      <protection locked="0"/>
    </xf>
    <xf numFmtId="0" fontId="3" fillId="3" borderId="75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3" borderId="78" xfId="0" applyFont="1" applyFill="1" applyBorder="1" applyAlignment="1">
      <alignment horizontal="center" vertical="center" wrapText="1"/>
    </xf>
    <xf numFmtId="0" fontId="2" fillId="3" borderId="90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7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34" xfId="0" applyFont="1" applyFill="1" applyBorder="1" applyAlignment="1" applyProtection="1">
      <alignment horizontal="center" vertical="center"/>
      <protection locked="0"/>
    </xf>
    <xf numFmtId="0" fontId="2" fillId="3" borderId="35" xfId="0" applyFont="1" applyFill="1" applyBorder="1" applyAlignment="1" applyProtection="1">
      <alignment horizontal="center" vertical="center"/>
      <protection locked="0"/>
    </xf>
    <xf numFmtId="0" fontId="2" fillId="2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/>
    </xf>
    <xf numFmtId="0" fontId="2" fillId="2" borderId="105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2" borderId="106" xfId="0" applyFont="1" applyFill="1" applyBorder="1" applyAlignment="1">
      <alignment horizontal="center" vertical="center"/>
    </xf>
    <xf numFmtId="0" fontId="2" fillId="2" borderId="107" xfId="0" applyFont="1" applyFill="1" applyBorder="1" applyAlignment="1">
      <alignment horizontal="center" vertical="center"/>
    </xf>
    <xf numFmtId="0" fontId="2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3" fillId="3" borderId="48" xfId="0" applyFont="1" applyFill="1" applyBorder="1" applyAlignment="1">
      <alignment horizontal="left"/>
    </xf>
    <xf numFmtId="0" fontId="11" fillId="2" borderId="43" xfId="0" applyFont="1" applyFill="1" applyBorder="1" applyAlignment="1" applyProtection="1">
      <alignment horizontal="center" shrinkToFit="1"/>
      <protection locked="0"/>
    </xf>
    <xf numFmtId="0" fontId="11" fillId="2" borderId="34" xfId="0" applyFont="1" applyFill="1" applyBorder="1" applyAlignment="1" applyProtection="1">
      <alignment horizontal="center" shrinkToFit="1"/>
      <protection locked="0"/>
    </xf>
    <xf numFmtId="1" fontId="11" fillId="2" borderId="34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 applyProtection="1">
      <alignment horizontal="center"/>
      <protection locked="0"/>
    </xf>
    <xf numFmtId="0" fontId="11" fillId="2" borderId="36" xfId="0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 applyProtection="1">
      <alignment horizontal="center"/>
      <protection locked="0"/>
    </xf>
    <xf numFmtId="0" fontId="2" fillId="3" borderId="4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167" fontId="2" fillId="3" borderId="60" xfId="0" applyNumberFormat="1" applyFont="1" applyFill="1" applyBorder="1" applyAlignment="1">
      <alignment horizontal="left"/>
    </xf>
    <xf numFmtId="167" fontId="2" fillId="3" borderId="0" xfId="0" applyNumberFormat="1" applyFont="1" applyFill="1" applyAlignment="1">
      <alignment horizontal="left"/>
    </xf>
    <xf numFmtId="167" fontId="2" fillId="3" borderId="19" xfId="0" applyNumberFormat="1" applyFont="1" applyFill="1" applyBorder="1" applyAlignment="1">
      <alignment horizontal="left"/>
    </xf>
    <xf numFmtId="0" fontId="11" fillId="2" borderId="10" xfId="0" applyFont="1" applyFill="1" applyBorder="1" applyAlignment="1" applyProtection="1">
      <alignment horizontal="center" vertical="center" shrinkToFit="1"/>
      <protection locked="0"/>
    </xf>
    <xf numFmtId="0" fontId="11" fillId="2" borderId="7" xfId="0" applyFont="1" applyFill="1" applyBorder="1" applyAlignment="1" applyProtection="1">
      <alignment horizontal="center" vertical="center" shrinkToFit="1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40" xfId="0" applyFont="1" applyFill="1" applyBorder="1" applyAlignment="1" applyProtection="1">
      <alignment horizontal="center" vertical="center"/>
      <protection locked="0"/>
    </xf>
    <xf numFmtId="0" fontId="22" fillId="2" borderId="20" xfId="0" applyFont="1" applyFill="1" applyBorder="1" applyAlignment="1">
      <alignment horizontal="right" vertical="center"/>
    </xf>
    <xf numFmtId="0" fontId="22" fillId="2" borderId="21" xfId="0" applyFont="1" applyFill="1" applyBorder="1" applyAlignment="1">
      <alignment horizontal="right" vertical="center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horizontal="center" vertical="center"/>
      <protection locked="0"/>
    </xf>
    <xf numFmtId="0" fontId="2" fillId="3" borderId="4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5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75" xfId="0" applyFont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110" xfId="0" applyFont="1" applyFill="1" applyBorder="1" applyAlignment="1">
      <alignment horizontal="left" vertical="center"/>
    </xf>
    <xf numFmtId="0" fontId="3" fillId="3" borderId="8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109" xfId="0" applyFont="1" applyFill="1" applyBorder="1" applyAlignment="1">
      <alignment horizontal="left" vertical="center"/>
    </xf>
    <xf numFmtId="0" fontId="3" fillId="3" borderId="107" xfId="0" applyFont="1" applyFill="1" applyBorder="1" applyAlignment="1">
      <alignment horizontal="left" vertical="center"/>
    </xf>
    <xf numFmtId="0" fontId="3" fillId="3" borderId="111" xfId="0" applyFont="1" applyFill="1" applyBorder="1" applyAlignment="1">
      <alignment horizontal="left" vertical="center"/>
    </xf>
    <xf numFmtId="0" fontId="2" fillId="3" borderId="64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6" fillId="7" borderId="50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9" xfId="0" applyFont="1" applyFill="1" applyBorder="1" applyAlignment="1">
      <alignment horizontal="center" vertical="center"/>
    </xf>
    <xf numFmtId="0" fontId="2" fillId="3" borderId="112" xfId="0" applyFont="1" applyFill="1" applyBorder="1"/>
    <xf numFmtId="0" fontId="2" fillId="3" borderId="113" xfId="0" applyFont="1" applyFill="1" applyBorder="1"/>
    <xf numFmtId="0" fontId="2" fillId="3" borderId="8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6" fillId="8" borderId="50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79" xfId="0" applyFont="1" applyFill="1" applyBorder="1" applyAlignment="1">
      <alignment horizontal="center" vertical="center"/>
    </xf>
    <xf numFmtId="0" fontId="2" fillId="3" borderId="114" xfId="0" applyFont="1" applyFill="1" applyBorder="1"/>
    <xf numFmtId="0" fontId="2" fillId="3" borderId="115" xfId="0" applyFont="1" applyFill="1" applyBorder="1"/>
    <xf numFmtId="0" fontId="2" fillId="3" borderId="116" xfId="0" applyFont="1" applyFill="1" applyBorder="1"/>
    <xf numFmtId="0" fontId="3" fillId="2" borderId="0" xfId="0" applyFont="1" applyFill="1" applyAlignment="1">
      <alignment vertical="center"/>
    </xf>
    <xf numFmtId="0" fontId="2" fillId="3" borderId="117" xfId="0" applyFont="1" applyFill="1" applyBorder="1"/>
    <xf numFmtId="0" fontId="26" fillId="8" borderId="8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left" vertical="center" shrinkToFit="1"/>
    </xf>
    <xf numFmtId="0" fontId="2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2" fillId="3" borderId="118" xfId="0" applyFont="1" applyFill="1" applyBorder="1"/>
    <xf numFmtId="0" fontId="26" fillId="7" borderId="8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/>
    </xf>
    <xf numFmtId="0" fontId="2" fillId="3" borderId="0" xfId="0" applyFont="1" applyFill="1"/>
    <xf numFmtId="1" fontId="11" fillId="2" borderId="8" xfId="0" applyNumberFormat="1" applyFont="1" applyFill="1" applyBorder="1" applyAlignment="1" applyProtection="1">
      <alignment horizontal="right" vertical="center"/>
      <protection locked="0"/>
    </xf>
    <xf numFmtId="1" fontId="11" fillId="2" borderId="5" xfId="0" applyNumberFormat="1" applyFont="1" applyFill="1" applyBorder="1" applyAlignment="1" applyProtection="1">
      <alignment horizontal="right" vertical="center"/>
      <protection locked="0"/>
    </xf>
    <xf numFmtId="0" fontId="11" fillId="2" borderId="5" xfId="0" applyFont="1" applyFill="1" applyBorder="1" applyAlignment="1">
      <alignment horizontal="left" vertical="center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11" xfId="0" applyNumberFormat="1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1" fontId="11" fillId="2" borderId="40" xfId="0" applyNumberFormat="1" applyFont="1" applyFill="1" applyBorder="1" applyAlignment="1" applyProtection="1">
      <alignment horizontal="center" vertical="center"/>
      <protection locked="0"/>
    </xf>
    <xf numFmtId="0" fontId="26" fillId="9" borderId="8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2" fontId="11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2" borderId="40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>
      <alignment vertic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7" borderId="7" xfId="0" applyFont="1" applyFill="1" applyBorder="1"/>
    <xf numFmtId="0" fontId="2" fillId="3" borderId="119" xfId="0" applyFont="1" applyFill="1" applyBorder="1"/>
    <xf numFmtId="0" fontId="3" fillId="2" borderId="75" xfId="0" applyFont="1" applyFill="1" applyBorder="1" applyAlignment="1">
      <alignment vertical="center"/>
    </xf>
    <xf numFmtId="0" fontId="3" fillId="2" borderId="78" xfId="0" applyFont="1" applyFill="1" applyBorder="1" applyAlignment="1">
      <alignment vertical="center"/>
    </xf>
    <xf numFmtId="0" fontId="2" fillId="8" borderId="7" xfId="0" applyFont="1" applyFill="1" applyBorder="1"/>
    <xf numFmtId="0" fontId="26" fillId="8" borderId="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9" borderId="7" xfId="0" applyFont="1" applyFill="1" applyBorder="1"/>
    <xf numFmtId="0" fontId="26" fillId="7" borderId="11" xfId="0" applyFont="1" applyFill="1" applyBorder="1" applyAlignment="1">
      <alignment horizontal="center" vertical="center"/>
    </xf>
    <xf numFmtId="0" fontId="2" fillId="3" borderId="41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120" xfId="0" applyFont="1" applyFill="1" applyBorder="1"/>
    <xf numFmtId="0" fontId="2" fillId="3" borderId="121" xfId="0" applyFont="1" applyFill="1" applyBorder="1"/>
    <xf numFmtId="0" fontId="2" fillId="3" borderId="75" xfId="0" applyFont="1" applyFill="1" applyBorder="1" applyAlignment="1">
      <alignment vertical="center"/>
    </xf>
    <xf numFmtId="0" fontId="3" fillId="3" borderId="76" xfId="0" applyFont="1" applyFill="1" applyBorder="1" applyAlignment="1">
      <alignment horizontal="left" vertical="center"/>
    </xf>
    <xf numFmtId="0" fontId="3" fillId="3" borderId="77" xfId="0" applyFont="1" applyFill="1" applyBorder="1" applyAlignment="1">
      <alignment horizontal="left" vertical="center"/>
    </xf>
    <xf numFmtId="0" fontId="2" fillId="3" borderId="78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3" borderId="60" xfId="0" applyFont="1" applyFill="1" applyBorder="1" applyAlignment="1">
      <alignment vertical="center"/>
    </xf>
    <xf numFmtId="0" fontId="2" fillId="3" borderId="36" xfId="0" applyFont="1" applyFill="1" applyBorder="1" applyAlignment="1">
      <alignment horizontal="left" vertical="center"/>
    </xf>
    <xf numFmtId="9" fontId="2" fillId="3" borderId="36" xfId="1" applyFont="1" applyFill="1" applyBorder="1" applyAlignment="1" applyProtection="1">
      <alignment horizontal="center" vertical="center"/>
      <protection locked="0"/>
    </xf>
    <xf numFmtId="9" fontId="2" fillId="3" borderId="33" xfId="1" applyFont="1" applyFill="1" applyBorder="1" applyAlignment="1" applyProtection="1">
      <alignment horizontal="center" vertical="center"/>
      <protection locked="0"/>
    </xf>
    <xf numFmtId="9" fontId="2" fillId="3" borderId="19" xfId="0" applyNumberFormat="1" applyFont="1" applyFill="1" applyBorder="1" applyAlignment="1">
      <alignment vertical="center"/>
    </xf>
    <xf numFmtId="0" fontId="3" fillId="3" borderId="75" xfId="0" applyFont="1" applyFill="1" applyBorder="1" applyAlignment="1">
      <alignment horizontal="center" wrapText="1"/>
    </xf>
    <xf numFmtId="0" fontId="3" fillId="3" borderId="49" xfId="0" applyFont="1" applyFill="1" applyBorder="1" applyAlignment="1">
      <alignment horizontal="center" wrapText="1"/>
    </xf>
    <xf numFmtId="0" fontId="3" fillId="3" borderId="7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 vertical="center"/>
    </xf>
    <xf numFmtId="9" fontId="2" fillId="3" borderId="8" xfId="1" applyFont="1" applyFill="1" applyBorder="1" applyAlignment="1" applyProtection="1">
      <alignment horizontal="center" vertical="center"/>
      <protection locked="0"/>
    </xf>
    <xf numFmtId="9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>
      <alignment vertical="center"/>
    </xf>
    <xf numFmtId="0" fontId="3" fillId="3" borderId="6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3" fillId="3" borderId="109" xfId="0" applyFont="1" applyFill="1" applyBorder="1" applyAlignment="1">
      <alignment horizontal="center" wrapText="1"/>
    </xf>
    <xf numFmtId="0" fontId="3" fillId="3" borderId="107" xfId="0" applyFont="1" applyFill="1" applyBorder="1" applyAlignment="1">
      <alignment horizontal="center" wrapText="1"/>
    </xf>
    <xf numFmtId="0" fontId="3" fillId="3" borderId="108" xfId="0" applyFont="1" applyFill="1" applyBorder="1" applyAlignment="1">
      <alignment horizontal="center" wrapText="1"/>
    </xf>
    <xf numFmtId="0" fontId="11" fillId="2" borderId="43" xfId="0" applyFont="1" applyFill="1" applyBorder="1" applyAlignment="1" applyProtection="1">
      <alignment horizontal="center" vertical="center" shrinkToFit="1"/>
      <protection locked="0"/>
    </xf>
    <xf numFmtId="0" fontId="11" fillId="2" borderId="34" xfId="0" applyFont="1" applyFill="1" applyBorder="1" applyAlignment="1" applyProtection="1">
      <alignment horizontal="center" vertical="center" shrinkToFit="1"/>
      <protection locked="0"/>
    </xf>
    <xf numFmtId="0" fontId="2" fillId="3" borderId="43" xfId="0" applyFont="1" applyFill="1" applyBorder="1" applyAlignment="1" applyProtection="1">
      <alignment horizontal="center"/>
      <protection locked="0"/>
    </xf>
    <xf numFmtId="0" fontId="2" fillId="3" borderId="34" xfId="0" applyFont="1" applyFill="1" applyBorder="1" applyAlignment="1" applyProtection="1">
      <alignment horizontal="center"/>
      <protection locked="0"/>
    </xf>
    <xf numFmtId="0" fontId="2" fillId="3" borderId="35" xfId="0" applyFont="1" applyFill="1" applyBorder="1" applyAlignment="1" applyProtection="1">
      <alignment horizontal="center"/>
      <protection locked="0"/>
    </xf>
    <xf numFmtId="167" fontId="2" fillId="3" borderId="60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19" xfId="0" applyNumberFormat="1" applyFont="1" applyFill="1" applyBorder="1" applyAlignment="1">
      <alignment horizontal="left" vertical="center"/>
    </xf>
    <xf numFmtId="0" fontId="2" fillId="3" borderId="38" xfId="0" applyFont="1" applyFill="1" applyBorder="1" applyAlignment="1" applyProtection="1">
      <alignment horizontal="center"/>
      <protection locked="0"/>
    </xf>
    <xf numFmtId="0" fontId="2" fillId="3" borderId="24" xfId="0" applyFont="1" applyFill="1" applyBorder="1" applyAlignment="1" applyProtection="1">
      <alignment horizontal="center"/>
      <protection locked="0"/>
    </xf>
    <xf numFmtId="0" fontId="2" fillId="3" borderId="25" xfId="0" applyFont="1" applyFill="1" applyBorder="1" applyAlignment="1" applyProtection="1">
      <alignment horizontal="center"/>
      <protection locked="0"/>
    </xf>
    <xf numFmtId="0" fontId="2" fillId="3" borderId="39" xfId="0" applyFont="1" applyFill="1" applyBorder="1" applyAlignment="1" applyProtection="1">
      <alignment horizontal="center"/>
      <protection locked="0"/>
    </xf>
    <xf numFmtId="0" fontId="2" fillId="3" borderId="40" xfId="0" applyFont="1" applyFill="1" applyBorder="1" applyAlignment="1" applyProtection="1">
      <alignment horizontal="center"/>
      <protection locked="0"/>
    </xf>
    <xf numFmtId="167" fontId="2" fillId="3" borderId="20" xfId="0" applyNumberFormat="1" applyFont="1" applyFill="1" applyBorder="1" applyAlignment="1">
      <alignment horizontal="left" vertical="center"/>
    </xf>
    <xf numFmtId="167" fontId="2" fillId="3" borderId="21" xfId="0" applyNumberFormat="1" applyFont="1" applyFill="1" applyBorder="1" applyAlignment="1">
      <alignment horizontal="left" vertical="center"/>
    </xf>
    <xf numFmtId="167" fontId="2" fillId="3" borderId="27" xfId="0" applyNumberFormat="1" applyFont="1" applyFill="1" applyBorder="1" applyAlignment="1">
      <alignment horizontal="left" vertical="center"/>
    </xf>
    <xf numFmtId="0" fontId="3" fillId="3" borderId="0" xfId="0" applyFont="1" applyFill="1" applyProtection="1">
      <protection locked="0"/>
    </xf>
    <xf numFmtId="0" fontId="2" fillId="2" borderId="4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vertical="center" wrapText="1"/>
      <protection locked="0"/>
    </xf>
    <xf numFmtId="1" fontId="11" fillId="3" borderId="0" xfId="0" applyNumberFormat="1" applyFont="1" applyFill="1" applyAlignment="1" applyProtection="1">
      <alignment vertical="center"/>
      <protection locked="0"/>
    </xf>
    <xf numFmtId="2" fontId="11" fillId="3" borderId="0" xfId="0" applyNumberFormat="1" applyFont="1" applyFill="1" applyAlignment="1" applyProtection="1">
      <alignment vertical="center"/>
      <protection locked="0"/>
    </xf>
    <xf numFmtId="1" fontId="11" fillId="2" borderId="7" xfId="0" quotePrefix="1" applyNumberFormat="1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right" vertical="center"/>
    </xf>
    <xf numFmtId="0" fontId="22" fillId="2" borderId="24" xfId="0" applyFont="1" applyFill="1" applyBorder="1" applyAlignment="1">
      <alignment horizontal="right" vertical="center"/>
    </xf>
    <xf numFmtId="0" fontId="22" fillId="2" borderId="25" xfId="0" applyFont="1" applyFill="1" applyBorder="1" applyAlignment="1">
      <alignment horizontal="right" vertical="center"/>
    </xf>
    <xf numFmtId="1" fontId="11" fillId="2" borderId="23" xfId="0" applyNumberFormat="1" applyFont="1" applyFill="1" applyBorder="1" applyAlignment="1">
      <alignment horizontal="center" vertical="center"/>
    </xf>
    <xf numFmtId="1" fontId="22" fillId="2" borderId="21" xfId="0" quotePrefix="1" applyNumberFormat="1" applyFont="1" applyFill="1" applyBorder="1" applyAlignment="1">
      <alignment horizontal="center" vertical="center"/>
    </xf>
    <xf numFmtId="1" fontId="22" fillId="2" borderId="27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5" fillId="2" borderId="0" xfId="0" applyNumberFormat="1" applyFont="1" applyFill="1" applyAlignment="1">
      <alignment vertical="center"/>
    </xf>
    <xf numFmtId="1" fontId="11" fillId="2" borderId="0" xfId="0" applyNumberFormat="1" applyFont="1" applyFill="1" applyAlignment="1">
      <alignment vertical="center"/>
    </xf>
    <xf numFmtId="0" fontId="2" fillId="2" borderId="101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2" fontId="11" fillId="2" borderId="34" xfId="0" quotePrefix="1" applyNumberFormat="1" applyFont="1" applyFill="1" applyBorder="1" applyAlignment="1" applyProtection="1">
      <alignment horizontal="center" vertical="center"/>
      <protection locked="0"/>
    </xf>
    <xf numFmtId="2" fontId="11" fillId="2" borderId="35" xfId="0" applyNumberFormat="1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4" fontId="11" fillId="2" borderId="7" xfId="0" quotePrefix="1" applyNumberFormat="1" applyFont="1" applyFill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3" borderId="73" xfId="0" applyFont="1" applyFill="1" applyBorder="1" applyAlignment="1" applyProtection="1">
      <alignment horizontal="center" vertical="center"/>
      <protection locked="0"/>
    </xf>
    <xf numFmtId="1" fontId="11" fillId="2" borderId="40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73" xfId="0" applyFont="1" applyFill="1" applyBorder="1" applyAlignment="1">
      <alignment horizontal="center" vertical="center"/>
    </xf>
    <xf numFmtId="1" fontId="11" fillId="3" borderId="8" xfId="0" applyNumberFormat="1" applyFont="1" applyFill="1" applyBorder="1" applyAlignment="1">
      <alignment horizontal="center" vertical="center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11" fillId="3" borderId="79" xfId="0" applyFont="1" applyFill="1" applyBorder="1" applyAlignment="1" applyProtection="1">
      <alignment horizontal="center" vertical="center"/>
      <protection locked="0"/>
    </xf>
    <xf numFmtId="1" fontId="13" fillId="3" borderId="16" xfId="0" applyNumberFormat="1" applyFont="1" applyFill="1" applyBorder="1" applyAlignment="1">
      <alignment horizontal="left" vertical="center" wrapText="1"/>
    </xf>
    <xf numFmtId="1" fontId="13" fillId="3" borderId="14" xfId="0" applyNumberFormat="1" applyFont="1" applyFill="1" applyBorder="1" applyAlignment="1">
      <alignment horizontal="left" vertical="center" wrapText="1"/>
    </xf>
    <xf numFmtId="1" fontId="13" fillId="3" borderId="17" xfId="0" applyNumberFormat="1" applyFont="1" applyFill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left" vertical="center" wrapText="1"/>
    </xf>
    <xf numFmtId="1" fontId="13" fillId="3" borderId="21" xfId="0" applyNumberFormat="1" applyFont="1" applyFill="1" applyBorder="1" applyAlignment="1">
      <alignment horizontal="left" vertical="center" wrapText="1"/>
    </xf>
    <xf numFmtId="1" fontId="13" fillId="3" borderId="22" xfId="0" applyNumberFormat="1" applyFont="1" applyFill="1" applyBorder="1" applyAlignment="1">
      <alignment horizontal="left" vertical="center" wrapText="1"/>
    </xf>
    <xf numFmtId="0" fontId="3" fillId="3" borderId="0" xfId="0" applyFont="1" applyFill="1"/>
    <xf numFmtId="0" fontId="3" fillId="3" borderId="28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78" xfId="0" applyFont="1" applyFill="1" applyBorder="1" applyAlignment="1">
      <alignment vertical="center"/>
    </xf>
    <xf numFmtId="0" fontId="2" fillId="2" borderId="8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11" fillId="2" borderId="92" xfId="0" quotePrefix="1" applyFont="1" applyFill="1" applyBorder="1" applyAlignment="1" applyProtection="1">
      <alignment horizontal="right" vertical="center"/>
      <protection locked="0"/>
    </xf>
    <xf numFmtId="0" fontId="11" fillId="2" borderId="53" xfId="0" quotePrefix="1" applyFont="1" applyFill="1" applyBorder="1" applyAlignment="1" applyProtection="1">
      <alignment horizontal="right" vertical="center"/>
      <protection locked="0"/>
    </xf>
    <xf numFmtId="0" fontId="11" fillId="2" borderId="53" xfId="0" applyFont="1" applyFill="1" applyBorder="1" applyAlignment="1">
      <alignment horizontal="left" vertical="center"/>
    </xf>
    <xf numFmtId="0" fontId="11" fillId="2" borderId="69" xfId="0" applyFont="1" applyFill="1" applyBorder="1" applyAlignment="1">
      <alignment horizontal="left" vertical="center"/>
    </xf>
    <xf numFmtId="0" fontId="3" fillId="3" borderId="28" xfId="0" applyFont="1" applyFill="1" applyBorder="1"/>
    <xf numFmtId="0" fontId="3" fillId="3" borderId="29" xfId="0" applyFont="1" applyFill="1" applyBorder="1"/>
    <xf numFmtId="0" fontId="3" fillId="3" borderId="30" xfId="0" applyFont="1" applyFill="1" applyBorder="1"/>
    <xf numFmtId="0" fontId="2" fillId="0" borderId="49" xfId="0" applyFont="1" applyBorder="1"/>
    <xf numFmtId="0" fontId="2" fillId="0" borderId="21" xfId="0" applyFont="1" applyBorder="1"/>
    <xf numFmtId="0" fontId="2" fillId="3" borderId="38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8"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1499679555650502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rgb="FFFFFF00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9C58C5C-A98E-4E25-9530-04E78237A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4987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136208</xdr:colOff>
      <xdr:row>3</xdr:row>
      <xdr:rowOff>56761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ECC92E9-7078-404F-B347-8881C1B01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79208" cy="5139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70FA903-BC6E-4B83-A9B6-2976B9C7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114302</xdr:colOff>
      <xdr:row>20</xdr:row>
      <xdr:rowOff>144035</xdr:rowOff>
    </xdr:from>
    <xdr:to>
      <xdr:col>70</xdr:col>
      <xdr:colOff>66676</xdr:colOff>
      <xdr:row>33</xdr:row>
      <xdr:rowOff>116262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CBBD770-85B9-402D-AAFC-8F8B4873CF6A}"/>
            </a:ext>
          </a:extLst>
        </xdr:cNvPr>
        <xdr:cNvGrpSpPr/>
      </xdr:nvGrpSpPr>
      <xdr:grpSpPr>
        <a:xfrm>
          <a:off x="10782302" y="3230135"/>
          <a:ext cx="2619374" cy="19597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EC286047-1B18-31BE-32D4-3B0148425E13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341C65B5-8872-EBC0-C216-610D2B9F82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7CB8EE1F-DA16-2B8F-11C0-3BB26A0BDD9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66C520D9-ECE0-AFB7-D6A1-6CE3B2A6F7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8E95D47C-BA9F-5DB0-F29A-CC5667D52F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FA4E3CB6-EF31-4DEC-9CB8-1076CFD89C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714E2878-B3CC-CFB4-2D12-3C3B009EBC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68729992-3C8A-CB25-92DD-1B910257783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AAEFAC72-485D-E1B1-CDF4-ECF5910F46C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39A4DB6B-5D67-BA37-DF61-B71583C3ADB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521C9D64-60C8-1F6D-7BF8-FE73AA019840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5A3532D-8926-1D46-9FD8-FA34F8F688AF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45482172-0A07-CB0F-0C70-EDE8FD80CA9D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788F7384-7FD1-38D0-664B-464799DA0602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E22F88EA-C668-D937-97B2-72BE788FE18C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11AFF9C8-632C-C63B-F56F-EC802D9A1210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9FD6914E-833F-2B49-7E46-2B85E331DE4D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4E06D1E3-5EDB-0630-F6DB-19A37E3D9BE2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FFDD502D-9CB9-A479-FF68-A6F76FFBCF69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2B1F1608-2B0F-1D05-9882-DC4DEAA80207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38E64A4C-B863-863C-B79A-7C0D7BCAE0B9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4E21066D-25B0-997F-C236-C211D72F0FA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87F0F73F-197F-9099-606E-157A9FA2E69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A5339B0C-6DD7-2D08-A929-3F8424359A4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4351F8C2-EF47-9CE5-C30C-D11D8D0FFB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F5F16A76-F185-B4C9-E281-7DBA0B51E26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2C2B985D-5439-9545-3E73-FF2FF61BB17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FB2A6004-7E67-4BFA-9B08-01DAD5FEF67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BCDA2832-5880-6CD0-634A-90267A8ED98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DC8C36CC-2FF7-3028-7BB9-0F151BC56E9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19422906-D99F-A80B-7B10-74CA5A86594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0E1A5269-C7EC-4D21-943D-379D2038C31F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F451ADAE-B686-5289-F22D-2361E35EB786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3283C1F5-C93C-0919-2699-DCE58352BC7C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AED4F1A9-929C-9D25-A48C-6A4421830FCD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5051003B-510B-F318-5D69-053823FDDA80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9235C8D9-08AE-7229-969D-CD56FD6970C5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E6451E70-FF5C-3B83-7735-9B3BF29E6CC8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47D30144-8AF1-DDF6-6B33-6810B51A0885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9834D046-2858-D0E1-443D-DA8E10447CD5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E52175B1-ACAE-6D1B-A9C5-35736F57E61E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D9A3331A-777F-4558-D1FB-CC0D01E4B87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16DB7D9-4ECA-A9B3-920A-F4F678A00A2A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236F593-B328-D4E8-8A7B-2763F19DD0BA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D9C8DA16-6217-47AE-8CA6-84F103E45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85725</xdr:colOff>
      <xdr:row>21</xdr:row>
      <xdr:rowOff>1160</xdr:rowOff>
    </xdr:from>
    <xdr:to>
      <xdr:col>71</xdr:col>
      <xdr:colOff>0</xdr:colOff>
      <xdr:row>33</xdr:row>
      <xdr:rowOff>125787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8D095E1-C485-42AB-9E1B-1EE500DDF2B0}"/>
            </a:ext>
          </a:extLst>
        </xdr:cNvPr>
        <xdr:cNvGrpSpPr/>
      </xdr:nvGrpSpPr>
      <xdr:grpSpPr>
        <a:xfrm>
          <a:off x="10944225" y="3239660"/>
          <a:ext cx="2581275" cy="19597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FA4FA721-ABCA-A320-7222-3A9345703CDF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58A7A774-46AD-A79A-760A-E58768131E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6CC9F238-2A89-03D7-C086-9F35D97F319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826E1F76-6629-7486-2F1A-874A40E995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8DC4D293-5AA5-2626-F0BB-4DAF298293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C1B5CA91-FBBD-5F6E-4B65-075336D4E66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F3CB3F3C-6D93-8617-A6B1-F233D46AF6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1A1ADFED-1D5C-21FA-0DE8-46F94863FA9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23A5C755-48C1-DC51-9633-45E880B2EFF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545453A8-995A-5815-64D2-E6400977954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D21B38F4-0E3C-1025-384B-FDF473B10AE2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C6727442-4799-29F7-CE7F-0DD5EF1EA3DE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B62AA0CE-B122-5B8D-C10F-B643D7F431FD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84C831E2-4E9D-6230-AA48-FA167E0AE940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997B836D-41F7-C3C9-5556-ABB44F87F7AC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FA761FC7-499E-550E-C28B-EE8992E4918C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5EB22087-EF7E-FB0D-E5A7-678F26C591C8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93AAD32F-2BF6-A0DD-2B2F-7028B0EE2D5A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43AFFB3A-D287-078E-EDDB-DF7AE74F305A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0622FF1A-FF36-BF38-FF26-59BC04F02952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28F7EA03-7A0C-A66A-C614-045D2AE4EF4A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35FD669B-7386-AE7A-8734-038165755A8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F6859A60-F17D-23FB-9DD0-24F33ECC181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04D5ACD7-489A-8A95-842D-6672B3C6A66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A5CDEBE6-B734-3782-E197-FB5835AF195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F12D863B-C916-643A-4B62-F74740B64BC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032BE9BA-74D3-ED3A-6284-2C18027E750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3B91A70B-57D8-70CB-5DAE-AF63AAC0A62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24855592-B9D5-421C-C144-69086CFAED1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38C087A9-C109-7D6E-629D-88BC05FF378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A55EB339-2735-0673-D4CF-7B91D82F16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65A709AE-84CB-FD50-F815-0BC048914877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7BCFBCBB-E866-ADD0-2D66-BC30B573FE35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1172B810-79F2-F0C4-B81C-F710BBE75E9D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FB6A8542-6785-55E9-9830-18F227414774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AF3A872E-6948-B35D-F044-BB8E86EB6A6C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B9AFF196-C0F7-2233-8C38-C578309C660B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64F86BD1-55D0-94BA-9CC4-5650542D6D2A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DFA24DEE-0353-78F3-1C51-89C83722FF4E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B4A33C29-989B-84F5-86A8-BFF1FE67E6C8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0F7EAEFC-5079-2985-9880-EEAD6BCD391D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2A6BFEB-9924-84A4-8D15-A253D587AB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71C4738-2E5D-1F56-257E-11FF3B7BA44C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C01BF4B-EC76-E079-F3D7-49DFB222A5B2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F8F570C1-5367-4865-A5F5-ADBD6153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B2AA4E9-9ED1-4265-B18F-1EF208CCD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AF7253E-3366-4BD3-B809-1AFC5C9F0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195364A-C283-4448-8722-CE03CFDE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05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401F565-C9F3-4A7B-8FB0-8D8407E1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3E169-98F1-479C-B53B-8AD009EE7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1540" y="4163060"/>
          <a:ext cx="2565546" cy="902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2643925-4DAE-4E27-9CAA-C18A89357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15FFE64-9A64-4BF5-BA1E-4B0F8409D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A29A0-B46C-4BD0-B97E-B9699F4D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1540" y="4163060"/>
          <a:ext cx="2565546" cy="9021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464637-E745-42C1-846E-196AE501CEC1}"/>
            </a:ext>
          </a:extLst>
        </xdr:cNvPr>
        <xdr:cNvGrpSpPr/>
      </xdr:nvGrpSpPr>
      <xdr:grpSpPr>
        <a:xfrm>
          <a:off x="6311823" y="2570939"/>
          <a:ext cx="2609985" cy="20405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95B3F7D1-4BCF-9F44-3530-FE751CC85C2B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3AE3EA8-76E5-3EC3-86CA-531FE8F0E8D8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87E8B9A-D4B2-6674-F50E-6E936019317A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34523415-5928-38B8-1475-2D302413B3A1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F2E89F5-B748-F528-2A86-DC904FD21627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724A260-D89C-25E3-7A8B-9F1855CE83FE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16B116E-FFF7-77EB-24BE-88BDB1A1BB0F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E2B730F5-71CE-4C7A-8110-1CAE7DDE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550694-1084-4BBC-998A-778BD3D58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120" y="3926840"/>
          <a:ext cx="2557926" cy="9021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7527DE9-5892-4694-BA9D-E731F2CB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eport%20Builder_V8.0.3.xlsm" TargetMode="External"/><Relationship Id="rId1" Type="http://schemas.openxmlformats.org/officeDocument/2006/relationships/externalLinkPath" Target="/Documents/Campos/report-builder-branches/report-builder-new/dev/Report%20Builder_V8.0.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b_new_V0.2.2.xlsm" TargetMode="External"/><Relationship Id="rId1" Type="http://schemas.openxmlformats.org/officeDocument/2006/relationships/externalLinkPath" Target="/Documents/Campos/report-builder-branches/report-builder-new/dev/rb_new_V0.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1</v>
          </cell>
        </row>
        <row r="43">
          <cell r="D43" t="str">
            <v>AHU</v>
          </cell>
        </row>
        <row r="46">
          <cell r="AG46">
            <v>3</v>
          </cell>
        </row>
        <row r="49">
          <cell r="D49" t="str">
            <v>AHU-ATU</v>
          </cell>
        </row>
        <row r="52">
          <cell r="D52">
            <v>1</v>
          </cell>
          <cell r="O52">
            <v>100</v>
          </cell>
          <cell r="AI52">
            <v>30</v>
          </cell>
        </row>
        <row r="166">
          <cell r="J166" t="str">
            <v>Model No.</v>
          </cell>
        </row>
        <row r="171">
          <cell r="D171" t="str">
            <v>RTU-ATU</v>
          </cell>
        </row>
        <row r="177">
          <cell r="D177" t="str">
            <v>RTU-Outlet</v>
          </cell>
        </row>
        <row r="183">
          <cell r="D183" t="str">
            <v>RTU-ATU-Outlet</v>
          </cell>
        </row>
        <row r="189">
          <cell r="D189" t="str">
            <v>RTU-Ducted Return - Inlet</v>
          </cell>
        </row>
        <row r="202">
          <cell r="D202" t="str">
            <v>FCU-Outlet</v>
          </cell>
        </row>
        <row r="208">
          <cell r="D208" t="str">
            <v>FCU-Ducted Return - Inlet</v>
          </cell>
        </row>
        <row r="221">
          <cell r="D221" t="str">
            <v>A/C-Outlet</v>
          </cell>
        </row>
        <row r="227">
          <cell r="D227" t="str">
            <v>A/C-Ducted Return - Inlet</v>
          </cell>
        </row>
        <row r="240">
          <cell r="D240" t="str">
            <v>CRAC-Outlet</v>
          </cell>
        </row>
        <row r="246">
          <cell r="D246" t="str">
            <v>CRAC-Ducted Return - Inlet</v>
          </cell>
        </row>
        <row r="314">
          <cell r="D314" t="str">
            <v>FAN-Inlet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HHW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3BF3-CA31-49D0-84AC-B793AE5AFAF1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5"/>
  <cols>
    <col min="1" max="6" width="2.7265625" style="3" customWidth="1"/>
    <col min="7" max="7" width="0.81640625" style="3" customWidth="1"/>
    <col min="8" max="34" width="2.7265625" style="3" customWidth="1"/>
    <col min="35" max="35" width="4.26953125" style="3" customWidth="1"/>
    <col min="36" max="74" width="2.7265625" style="3" hidden="1" customWidth="1"/>
    <col min="75" max="16384" width="9.1796875" style="3" hidden="1"/>
  </cols>
  <sheetData>
    <row r="1" spans="1:71" ht="11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ht="11.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5" customHeight="1" x14ac:dyDescent="0.25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5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B1ED-2869-4DC6-9E04-736B2A1C684D}">
  <sheetPr codeName="Sheet6">
    <pageSetUpPr fitToPage="1"/>
  </sheetPr>
  <dimension ref="A1:DG113"/>
  <sheetViews>
    <sheetView zoomScaleNormal="100" workbookViewId="0">
      <selection activeCell="N3" sqref="N3"/>
    </sheetView>
  </sheetViews>
  <sheetFormatPr defaultColWidth="0" defaultRowHeight="0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4" ht="12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4" t="s">
        <v>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</row>
    <row r="2" spans="1:84" ht="12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</row>
    <row r="3" spans="1:84" ht="12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</row>
    <row r="4" spans="1:84" ht="12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</row>
    <row r="5" spans="1:84" ht="12.75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240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</row>
    <row r="6" spans="1:84" ht="12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</row>
    <row r="7" spans="1:84" ht="12" customHeight="1" x14ac:dyDescent="0.35">
      <c r="A7" s="41" t="s">
        <v>10</v>
      </c>
      <c r="B7" s="41"/>
      <c r="C7" s="41"/>
      <c r="D7" s="41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1" t="s">
        <v>11</v>
      </c>
      <c r="AH7" s="41"/>
      <c r="AI7" s="41"/>
      <c r="AJ7" s="41"/>
      <c r="AK7" s="41"/>
      <c r="AL7" s="43" t="s">
        <v>183</v>
      </c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</row>
    <row r="8" spans="1:84" ht="12" customHeight="1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526"/>
      <c r="AY8" s="733"/>
      <c r="AZ8" s="733"/>
      <c r="BA8" s="733"/>
      <c r="BB8" s="733"/>
      <c r="BC8" s="733"/>
      <c r="BD8" s="733"/>
      <c r="BE8" s="733"/>
      <c r="BF8" s="733"/>
      <c r="BG8" s="526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</row>
    <row r="9" spans="1:84" ht="12" customHeight="1" thickBot="1" x14ac:dyDescent="0.4">
      <c r="A9" s="64" t="s">
        <v>241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6"/>
      <c r="AW9" s="17"/>
      <c r="AX9" s="198" t="s">
        <v>165</v>
      </c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200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</row>
    <row r="10" spans="1:84" ht="12.75" customHeight="1" thickTop="1" x14ac:dyDescent="0.35">
      <c r="A10" s="734" t="s">
        <v>242</v>
      </c>
      <c r="B10" s="735"/>
      <c r="C10" s="735"/>
      <c r="D10" s="735"/>
      <c r="E10" s="735"/>
      <c r="F10" s="735"/>
      <c r="G10" s="735"/>
      <c r="H10" s="736" t="s">
        <v>243</v>
      </c>
      <c r="I10" s="737"/>
      <c r="J10" s="737"/>
      <c r="K10" s="737"/>
      <c r="L10" s="737"/>
      <c r="M10" s="737"/>
      <c r="N10" s="737"/>
      <c r="O10" s="737"/>
      <c r="P10" s="737"/>
      <c r="Q10" s="737"/>
      <c r="R10" s="737"/>
      <c r="S10" s="738"/>
      <c r="T10" s="736" t="s">
        <v>244</v>
      </c>
      <c r="U10" s="737"/>
      <c r="V10" s="737"/>
      <c r="W10" s="737"/>
      <c r="X10" s="737"/>
      <c r="Y10" s="738"/>
      <c r="Z10" s="737" t="s">
        <v>245</v>
      </c>
      <c r="AA10" s="737"/>
      <c r="AB10" s="737"/>
      <c r="AC10" s="737"/>
      <c r="AD10" s="737"/>
      <c r="AE10" s="738"/>
      <c r="AF10" s="739" t="s">
        <v>246</v>
      </c>
      <c r="AG10" s="739"/>
      <c r="AH10" s="739"/>
      <c r="AI10" s="739"/>
      <c r="AJ10" s="739"/>
      <c r="AK10" s="739"/>
      <c r="AL10" s="739"/>
      <c r="AM10" s="739"/>
      <c r="AN10" s="739"/>
      <c r="AO10" s="739"/>
      <c r="AP10" s="739"/>
      <c r="AQ10" s="739"/>
      <c r="AR10" s="739"/>
      <c r="AS10" s="735" t="s">
        <v>105</v>
      </c>
      <c r="AT10" s="735"/>
      <c r="AU10" s="735"/>
      <c r="AV10" s="740"/>
      <c r="AW10" s="17"/>
      <c r="AX10" s="205"/>
      <c r="AY10" s="429"/>
      <c r="AZ10" s="429"/>
      <c r="BA10" s="429"/>
      <c r="BB10" s="206"/>
      <c r="BC10" s="430"/>
      <c r="BD10" s="429"/>
      <c r="BE10" s="429"/>
      <c r="BF10" s="429"/>
      <c r="BG10" s="206"/>
      <c r="BH10" s="430"/>
      <c r="BI10" s="429"/>
      <c r="BJ10" s="429"/>
      <c r="BK10" s="429"/>
      <c r="BL10" s="431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</row>
    <row r="11" spans="1:84" ht="12" customHeight="1" x14ac:dyDescent="0.35">
      <c r="A11" s="741"/>
      <c r="B11" s="742"/>
      <c r="C11" s="742"/>
      <c r="D11" s="742"/>
      <c r="E11" s="742"/>
      <c r="F11" s="742"/>
      <c r="G11" s="742"/>
      <c r="H11" s="742" t="s">
        <v>247</v>
      </c>
      <c r="I11" s="742"/>
      <c r="J11" s="742"/>
      <c r="K11" s="742" t="s">
        <v>248</v>
      </c>
      <c r="L11" s="742"/>
      <c r="M11" s="742"/>
      <c r="N11" s="742" t="s">
        <v>249</v>
      </c>
      <c r="O11" s="742"/>
      <c r="P11" s="742"/>
      <c r="Q11" s="742" t="s">
        <v>250</v>
      </c>
      <c r="R11" s="742"/>
      <c r="S11" s="742"/>
      <c r="T11" s="742" t="s">
        <v>251</v>
      </c>
      <c r="U11" s="742"/>
      <c r="V11" s="742"/>
      <c r="W11" s="742" t="s">
        <v>252</v>
      </c>
      <c r="X11" s="742"/>
      <c r="Y11" s="742"/>
      <c r="Z11" s="743" t="s">
        <v>253</v>
      </c>
      <c r="AA11" s="743"/>
      <c r="AB11" s="743"/>
      <c r="AC11" s="743" t="s">
        <v>254</v>
      </c>
      <c r="AD11" s="743"/>
      <c r="AE11" s="743"/>
      <c r="AF11" s="743" t="s">
        <v>255</v>
      </c>
      <c r="AG11" s="743"/>
      <c r="AH11" s="743"/>
      <c r="AI11" s="743"/>
      <c r="AJ11" s="742" t="s">
        <v>256</v>
      </c>
      <c r="AK11" s="742"/>
      <c r="AL11" s="742"/>
      <c r="AM11" s="742" t="s">
        <v>257</v>
      </c>
      <c r="AN11" s="742"/>
      <c r="AO11" s="742"/>
      <c r="AP11" s="742"/>
      <c r="AQ11" s="742"/>
      <c r="AR11" s="742"/>
      <c r="AS11" s="742"/>
      <c r="AT11" s="742"/>
      <c r="AU11" s="742"/>
      <c r="AV11" s="744"/>
      <c r="AW11" s="17"/>
      <c r="AX11" s="434"/>
      <c r="AY11" s="435"/>
      <c r="AZ11" s="435"/>
      <c r="BA11" s="435"/>
      <c r="BB11" s="436"/>
      <c r="BC11" s="437"/>
      <c r="BD11" s="435"/>
      <c r="BE11" s="435"/>
      <c r="BF11" s="435"/>
      <c r="BG11" s="436"/>
      <c r="BH11" s="437"/>
      <c r="BI11" s="435"/>
      <c r="BJ11" s="435"/>
      <c r="BK11" s="435"/>
      <c r="BL11" s="438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</row>
    <row r="12" spans="1:84" ht="12" customHeight="1" x14ac:dyDescent="0.35">
      <c r="A12" s="741"/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2"/>
      <c r="AK12" s="742"/>
      <c r="AL12" s="742"/>
      <c r="AM12" s="742"/>
      <c r="AN12" s="742"/>
      <c r="AO12" s="742"/>
      <c r="AP12" s="742"/>
      <c r="AQ12" s="742"/>
      <c r="AR12" s="742"/>
      <c r="AS12" s="742"/>
      <c r="AT12" s="742"/>
      <c r="AU12" s="742"/>
      <c r="AV12" s="744"/>
      <c r="AW12" s="17"/>
      <c r="AX12" s="434"/>
      <c r="AY12" s="435"/>
      <c r="AZ12" s="435"/>
      <c r="BA12" s="435"/>
      <c r="BB12" s="436"/>
      <c r="BC12" s="437"/>
      <c r="BD12" s="435"/>
      <c r="BE12" s="435"/>
      <c r="BF12" s="435"/>
      <c r="BG12" s="436"/>
      <c r="BH12" s="437"/>
      <c r="BI12" s="435"/>
      <c r="BJ12" s="435"/>
      <c r="BK12" s="435"/>
      <c r="BL12" s="438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</row>
    <row r="13" spans="1:84" ht="12" customHeight="1" x14ac:dyDescent="0.35">
      <c r="A13" s="745" t="str">
        <f>'key1'!G12</f>
        <v>key1</v>
      </c>
      <c r="B13" s="96"/>
      <c r="C13" s="96"/>
      <c r="D13" s="96"/>
      <c r="E13" s="96"/>
      <c r="F13" s="96"/>
      <c r="G13" s="96"/>
      <c r="H13" s="664">
        <f>'key1'!Z13</f>
        <v>0</v>
      </c>
      <c r="I13" s="664"/>
      <c r="J13" s="664"/>
      <c r="K13" s="664" t="str">
        <f>'key1'!AE13</f>
        <v/>
      </c>
      <c r="L13" s="664"/>
      <c r="M13" s="664"/>
      <c r="N13" s="664">
        <f>'key1'!Z14</f>
        <v>0</v>
      </c>
      <c r="O13" s="664"/>
      <c r="P13" s="664"/>
      <c r="Q13" s="664">
        <f>'key1'!AE14</f>
        <v>0</v>
      </c>
      <c r="R13" s="664"/>
      <c r="S13" s="664"/>
      <c r="T13" s="749" t="s">
        <v>74</v>
      </c>
      <c r="U13" s="664"/>
      <c r="V13" s="664"/>
      <c r="W13" s="749" t="s">
        <v>74</v>
      </c>
      <c r="X13" s="664"/>
      <c r="Y13" s="664"/>
      <c r="Z13" s="664">
        <f>'key1'!Z15</f>
        <v>0</v>
      </c>
      <c r="AA13" s="664"/>
      <c r="AB13" s="664"/>
      <c r="AC13" s="664">
        <f>'key1'!AE15</f>
        <v>0</v>
      </c>
      <c r="AD13" s="664"/>
      <c r="AE13" s="664"/>
      <c r="AF13" s="144">
        <f>'key1'!G20</f>
        <v>0</v>
      </c>
      <c r="AG13" s="96"/>
      <c r="AH13" s="96"/>
      <c r="AI13" s="96"/>
      <c r="AJ13" s="664">
        <f>'key1'!G13</f>
        <v>0</v>
      </c>
      <c r="AK13" s="96"/>
      <c r="AL13" s="96"/>
      <c r="AM13" s="96">
        <f>'key1'!G19</f>
        <v>0</v>
      </c>
      <c r="AN13" s="96"/>
      <c r="AO13" s="96"/>
      <c r="AP13" s="96"/>
      <c r="AQ13" s="96"/>
      <c r="AR13" s="96"/>
      <c r="AS13" s="82"/>
      <c r="AT13" s="82"/>
      <c r="AU13" s="82"/>
      <c r="AV13" s="83"/>
      <c r="AW13" s="17"/>
      <c r="AX13" s="434"/>
      <c r="AY13" s="435"/>
      <c r="AZ13" s="435"/>
      <c r="BA13" s="435"/>
      <c r="BB13" s="436"/>
      <c r="BC13" s="437"/>
      <c r="BD13" s="435"/>
      <c r="BE13" s="435"/>
      <c r="BF13" s="435"/>
      <c r="BG13" s="436"/>
      <c r="BH13" s="437"/>
      <c r="BI13" s="435"/>
      <c r="BJ13" s="435"/>
      <c r="BK13" s="435"/>
      <c r="BL13" s="438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</row>
    <row r="14" spans="1:84" ht="12" customHeight="1" x14ac:dyDescent="0.35">
      <c r="A14" s="745" t="str">
        <f>'key2'!G12</f>
        <v>key2</v>
      </c>
      <c r="B14" s="96"/>
      <c r="C14" s="96"/>
      <c r="D14" s="96"/>
      <c r="E14" s="96"/>
      <c r="F14" s="96"/>
      <c r="G14" s="96"/>
      <c r="H14" s="664">
        <f>'key2'!Z19</f>
        <v>0</v>
      </c>
      <c r="I14" s="664"/>
      <c r="J14" s="664"/>
      <c r="K14" s="664" t="str">
        <f>'key2'!AE19</f>
        <v/>
      </c>
      <c r="L14" s="664"/>
      <c r="M14" s="664"/>
      <c r="N14" s="664">
        <f>'key2'!Z20</f>
        <v>0</v>
      </c>
      <c r="O14" s="664"/>
      <c r="P14" s="664"/>
      <c r="Q14" s="664" t="str">
        <f>'key2'!AE20</f>
        <v/>
      </c>
      <c r="R14" s="664"/>
      <c r="S14" s="664"/>
      <c r="T14" s="664">
        <f>'key2'!Z21</f>
        <v>0</v>
      </c>
      <c r="U14" s="664"/>
      <c r="V14" s="664"/>
      <c r="W14" s="664">
        <f>'key2'!AE21</f>
        <v>0</v>
      </c>
      <c r="X14" s="664"/>
      <c r="Y14" s="664"/>
      <c r="Z14" s="664">
        <f>'key2'!Z22</f>
        <v>0</v>
      </c>
      <c r="AA14" s="664"/>
      <c r="AB14" s="664"/>
      <c r="AC14" s="664" t="str">
        <f>'key2'!AE22</f>
        <v/>
      </c>
      <c r="AD14" s="664"/>
      <c r="AE14" s="664"/>
      <c r="AF14" s="144">
        <f>'key2'!G20</f>
        <v>0</v>
      </c>
      <c r="AG14" s="96"/>
      <c r="AH14" s="96"/>
      <c r="AI14" s="96"/>
      <c r="AJ14" s="664">
        <f>'key2'!G13</f>
        <v>0</v>
      </c>
      <c r="AK14" s="96"/>
      <c r="AL14" s="96"/>
      <c r="AM14" s="96">
        <f>'key2'!G19</f>
        <v>0</v>
      </c>
      <c r="AN14" s="96"/>
      <c r="AO14" s="96"/>
      <c r="AP14" s="96"/>
      <c r="AQ14" s="96"/>
      <c r="AR14" s="96"/>
      <c r="AS14" s="82"/>
      <c r="AT14" s="82"/>
      <c r="AU14" s="82"/>
      <c r="AV14" s="83"/>
      <c r="AW14" s="17"/>
      <c r="AX14" s="434"/>
      <c r="AY14" s="435"/>
      <c r="AZ14" s="435"/>
      <c r="BA14" s="435"/>
      <c r="BB14" s="436"/>
      <c r="BC14" s="437"/>
      <c r="BD14" s="435"/>
      <c r="BE14" s="435"/>
      <c r="BF14" s="435"/>
      <c r="BG14" s="436"/>
      <c r="BH14" s="437"/>
      <c r="BI14" s="435"/>
      <c r="BJ14" s="435"/>
      <c r="BK14" s="435"/>
      <c r="BL14" s="438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</row>
    <row r="15" spans="1:84" s="375" customFormat="1" ht="12" customHeight="1" thickBot="1" x14ac:dyDescent="0.4">
      <c r="A15" s="745" t="str">
        <f>'key3'!G12</f>
        <v>key3</v>
      </c>
      <c r="B15" s="96"/>
      <c r="C15" s="96"/>
      <c r="D15" s="96"/>
      <c r="E15" s="96"/>
      <c r="F15" s="96"/>
      <c r="G15" s="96"/>
      <c r="H15" s="664">
        <f>'key3'!Z19</f>
        <v>0</v>
      </c>
      <c r="I15" s="664"/>
      <c r="J15" s="664"/>
      <c r="K15" s="664" t="str">
        <f>'key3'!AE19</f>
        <v/>
      </c>
      <c r="L15" s="664"/>
      <c r="M15" s="664"/>
      <c r="N15" s="664">
        <f>'key3'!Z20</f>
        <v>0</v>
      </c>
      <c r="O15" s="664"/>
      <c r="P15" s="664"/>
      <c r="Q15" s="664">
        <f>'key3'!AE20</f>
        <v>0</v>
      </c>
      <c r="R15" s="664"/>
      <c r="S15" s="664"/>
      <c r="T15" s="664">
        <f>'key3'!Z21</f>
        <v>0</v>
      </c>
      <c r="U15" s="664"/>
      <c r="V15" s="664"/>
      <c r="W15" s="664">
        <f>'key3'!AE21</f>
        <v>0</v>
      </c>
      <c r="X15" s="664"/>
      <c r="Y15" s="664"/>
      <c r="Z15" s="664">
        <f>'key3'!Z22</f>
        <v>0</v>
      </c>
      <c r="AA15" s="664"/>
      <c r="AB15" s="664"/>
      <c r="AC15" s="664">
        <f>'key3'!AE22</f>
        <v>0</v>
      </c>
      <c r="AD15" s="664"/>
      <c r="AE15" s="664"/>
      <c r="AF15" s="144">
        <f>'key3'!G20</f>
        <v>0</v>
      </c>
      <c r="AG15" s="96"/>
      <c r="AH15" s="96"/>
      <c r="AI15" s="96"/>
      <c r="AJ15" s="664">
        <f>'key3'!G13</f>
        <v>0</v>
      </c>
      <c r="AK15" s="96"/>
      <c r="AL15" s="96"/>
      <c r="AM15" s="96">
        <f>'key3'!G19</f>
        <v>0</v>
      </c>
      <c r="AN15" s="96"/>
      <c r="AO15" s="96"/>
      <c r="AP15" s="96"/>
      <c r="AQ15" s="96"/>
      <c r="AR15" s="96"/>
      <c r="AS15" s="82"/>
      <c r="AT15" s="82"/>
      <c r="AU15" s="82"/>
      <c r="AV15" s="83"/>
      <c r="AW15" s="17"/>
      <c r="AX15" s="456"/>
      <c r="AY15" s="457"/>
      <c r="AZ15" s="457"/>
      <c r="BA15" s="457"/>
      <c r="BB15" s="458"/>
      <c r="BC15" s="459"/>
      <c r="BD15" s="457"/>
      <c r="BE15" s="457"/>
      <c r="BF15" s="457"/>
      <c r="BG15" s="458"/>
      <c r="BH15" s="459"/>
      <c r="BI15" s="457"/>
      <c r="BJ15" s="457"/>
      <c r="BK15" s="457"/>
      <c r="BL15" s="460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</row>
    <row r="16" spans="1:84" ht="12" customHeight="1" x14ac:dyDescent="0.35">
      <c r="A16" s="745"/>
      <c r="B16" s="96"/>
      <c r="C16" s="96"/>
      <c r="D16" s="96"/>
      <c r="E16" s="96"/>
      <c r="F16" s="96"/>
      <c r="G16" s="96"/>
      <c r="H16" s="664"/>
      <c r="I16" s="664"/>
      <c r="J16" s="664"/>
      <c r="K16" s="664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82"/>
      <c r="AT16" s="82"/>
      <c r="AU16" s="82"/>
      <c r="AV16" s="83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</row>
    <row r="17" spans="1:84" ht="12" customHeight="1" x14ac:dyDescent="0.35">
      <c r="A17" s="745"/>
      <c r="B17" s="96"/>
      <c r="C17" s="96"/>
      <c r="D17" s="96"/>
      <c r="E17" s="96"/>
      <c r="F17" s="96"/>
      <c r="G17" s="96"/>
      <c r="H17" s="664"/>
      <c r="I17" s="664"/>
      <c r="J17" s="664"/>
      <c r="K17" s="664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82"/>
      <c r="AT17" s="82"/>
      <c r="AU17" s="82"/>
      <c r="AV17" s="83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</row>
    <row r="18" spans="1:84" ht="12" customHeight="1" x14ac:dyDescent="0.35">
      <c r="A18" s="745"/>
      <c r="B18" s="96"/>
      <c r="C18" s="96"/>
      <c r="D18" s="96"/>
      <c r="E18" s="96"/>
      <c r="F18" s="96"/>
      <c r="G18" s="96"/>
      <c r="H18" s="664"/>
      <c r="I18" s="664"/>
      <c r="J18" s="664"/>
      <c r="K18" s="664"/>
      <c r="L18" s="664"/>
      <c r="M18" s="664"/>
      <c r="N18" s="664"/>
      <c r="O18" s="664"/>
      <c r="P18" s="664"/>
      <c r="Q18" s="664"/>
      <c r="R18" s="664"/>
      <c r="S18" s="664"/>
      <c r="T18" s="664"/>
      <c r="U18" s="664"/>
      <c r="V18" s="664"/>
      <c r="W18" s="664"/>
      <c r="X18" s="664"/>
      <c r="Y18" s="664"/>
      <c r="Z18" s="664"/>
      <c r="AA18" s="664"/>
      <c r="AB18" s="664"/>
      <c r="AC18" s="664"/>
      <c r="AD18" s="664"/>
      <c r="AE18" s="664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82"/>
      <c r="AT18" s="82"/>
      <c r="AU18" s="82"/>
      <c r="AV18" s="83"/>
      <c r="AW18" s="17"/>
      <c r="AX18" s="746"/>
      <c r="AY18" s="746"/>
      <c r="AZ18" s="746"/>
      <c r="BA18" s="746"/>
      <c r="BB18" s="746"/>
      <c r="BC18" s="746"/>
      <c r="BD18" s="746"/>
      <c r="BE18" s="746"/>
      <c r="BF18" s="746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</row>
    <row r="19" spans="1:84" ht="12" customHeight="1" x14ac:dyDescent="0.35">
      <c r="A19" s="745"/>
      <c r="B19" s="96"/>
      <c r="C19" s="96"/>
      <c r="D19" s="96"/>
      <c r="E19" s="96"/>
      <c r="F19" s="96"/>
      <c r="G19" s="96"/>
      <c r="H19" s="664"/>
      <c r="I19" s="664"/>
      <c r="J19" s="664"/>
      <c r="K19" s="664"/>
      <c r="L19" s="664"/>
      <c r="M19" s="664"/>
      <c r="N19" s="664"/>
      <c r="O19" s="664"/>
      <c r="P19" s="664"/>
      <c r="Q19" s="664"/>
      <c r="R19" s="664"/>
      <c r="S19" s="664"/>
      <c r="T19" s="664"/>
      <c r="U19" s="664"/>
      <c r="V19" s="664"/>
      <c r="W19" s="664"/>
      <c r="X19" s="664"/>
      <c r="Y19" s="664"/>
      <c r="Z19" s="664"/>
      <c r="AA19" s="664"/>
      <c r="AB19" s="664"/>
      <c r="AC19" s="664"/>
      <c r="AD19" s="664"/>
      <c r="AE19" s="664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82"/>
      <c r="AT19" s="82"/>
      <c r="AU19" s="82"/>
      <c r="AV19" s="83"/>
      <c r="AW19" s="17"/>
      <c r="AX19" s="746"/>
      <c r="AY19" s="746"/>
      <c r="AZ19" s="746"/>
      <c r="BA19" s="746"/>
      <c r="BB19" s="746"/>
      <c r="BC19" s="746"/>
      <c r="BD19" s="746"/>
      <c r="BE19" s="746"/>
      <c r="BF19" s="746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</row>
    <row r="20" spans="1:84" ht="12" customHeight="1" x14ac:dyDescent="0.35">
      <c r="A20" s="745"/>
      <c r="B20" s="96"/>
      <c r="C20" s="96"/>
      <c r="D20" s="96"/>
      <c r="E20" s="96"/>
      <c r="F20" s="96"/>
      <c r="G20" s="96"/>
      <c r="H20" s="664"/>
      <c r="I20" s="664"/>
      <c r="J20" s="664"/>
      <c r="K20" s="664"/>
      <c r="L20" s="664"/>
      <c r="M20" s="664"/>
      <c r="N20" s="664"/>
      <c r="O20" s="664"/>
      <c r="P20" s="664"/>
      <c r="Q20" s="664"/>
      <c r="R20" s="664"/>
      <c r="S20" s="664"/>
      <c r="T20" s="664"/>
      <c r="U20" s="664"/>
      <c r="V20" s="664"/>
      <c r="W20" s="664"/>
      <c r="X20" s="664"/>
      <c r="Y20" s="664"/>
      <c r="Z20" s="664"/>
      <c r="AA20" s="664"/>
      <c r="AB20" s="664"/>
      <c r="AC20" s="664"/>
      <c r="AD20" s="664"/>
      <c r="AE20" s="664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82"/>
      <c r="AT20" s="82"/>
      <c r="AU20" s="82"/>
      <c r="AV20" s="83"/>
      <c r="AW20" s="17"/>
      <c r="AX20" s="17"/>
      <c r="AY20" s="17"/>
      <c r="AZ20" s="17"/>
      <c r="BA20" s="17"/>
      <c r="BB20" s="17"/>
      <c r="BC20" s="17"/>
      <c r="BD20" s="301"/>
      <c r="BE20" s="301"/>
      <c r="BF20" s="301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</row>
    <row r="21" spans="1:84" ht="12" customHeight="1" x14ac:dyDescent="0.35">
      <c r="A21" s="745"/>
      <c r="B21" s="96"/>
      <c r="C21" s="96"/>
      <c r="D21" s="96"/>
      <c r="E21" s="96"/>
      <c r="F21" s="96"/>
      <c r="G21" s="96"/>
      <c r="H21" s="664"/>
      <c r="I21" s="664"/>
      <c r="J21" s="664"/>
      <c r="K21" s="664"/>
      <c r="L21" s="664"/>
      <c r="M21" s="664"/>
      <c r="N21" s="664"/>
      <c r="O21" s="664"/>
      <c r="P21" s="664"/>
      <c r="Q21" s="664"/>
      <c r="R21" s="664"/>
      <c r="S21" s="664"/>
      <c r="T21" s="664"/>
      <c r="U21" s="664"/>
      <c r="V21" s="664"/>
      <c r="W21" s="664"/>
      <c r="X21" s="664"/>
      <c r="Y21" s="664"/>
      <c r="Z21" s="664"/>
      <c r="AA21" s="664"/>
      <c r="AB21" s="664"/>
      <c r="AC21" s="664"/>
      <c r="AD21" s="664"/>
      <c r="AE21" s="664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82"/>
      <c r="AT21" s="82"/>
      <c r="AU21" s="82"/>
      <c r="AV21" s="83"/>
      <c r="AW21" s="17"/>
      <c r="AX21" s="17"/>
      <c r="AY21" s="17"/>
      <c r="AZ21" s="17"/>
      <c r="BA21" s="17"/>
      <c r="BB21" s="17"/>
      <c r="BC21" s="17"/>
      <c r="BD21" s="747"/>
      <c r="BE21" s="747"/>
      <c r="BF21" s="74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</row>
    <row r="22" spans="1:84" ht="12" customHeight="1" x14ac:dyDescent="0.35">
      <c r="A22" s="745"/>
      <c r="B22" s="96"/>
      <c r="C22" s="96"/>
      <c r="D22" s="96"/>
      <c r="E22" s="96"/>
      <c r="F22" s="96"/>
      <c r="G22" s="96"/>
      <c r="H22" s="664"/>
      <c r="I22" s="664"/>
      <c r="J22" s="664"/>
      <c r="K22" s="664"/>
      <c r="L22" s="664"/>
      <c r="M22" s="664"/>
      <c r="N22" s="664"/>
      <c r="O22" s="664"/>
      <c r="P22" s="664"/>
      <c r="Q22" s="664"/>
      <c r="R22" s="664"/>
      <c r="S22" s="664"/>
      <c r="T22" s="664"/>
      <c r="U22" s="664"/>
      <c r="V22" s="664"/>
      <c r="W22" s="664"/>
      <c r="X22" s="664"/>
      <c r="Y22" s="664"/>
      <c r="Z22" s="664"/>
      <c r="AA22" s="664"/>
      <c r="AB22" s="664"/>
      <c r="AC22" s="664"/>
      <c r="AD22" s="664"/>
      <c r="AE22" s="664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82"/>
      <c r="AT22" s="82"/>
      <c r="AU22" s="82"/>
      <c r="AV22" s="83"/>
      <c r="AW22" s="17"/>
      <c r="AX22" s="17"/>
      <c r="AY22" s="17"/>
      <c r="AZ22" s="17"/>
      <c r="BA22" s="17"/>
      <c r="BB22" s="17"/>
      <c r="BC22" s="17"/>
      <c r="BD22" s="748"/>
      <c r="BE22" s="748"/>
      <c r="BF22" s="748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</row>
    <row r="23" spans="1:84" ht="12" customHeight="1" x14ac:dyDescent="0.35">
      <c r="A23" s="745"/>
      <c r="B23" s="96"/>
      <c r="C23" s="96"/>
      <c r="D23" s="96"/>
      <c r="E23" s="96"/>
      <c r="F23" s="96"/>
      <c r="G23" s="96"/>
      <c r="H23" s="664"/>
      <c r="I23" s="664"/>
      <c r="J23" s="664"/>
      <c r="K23" s="664"/>
      <c r="L23" s="664"/>
      <c r="M23" s="664"/>
      <c r="N23" s="664"/>
      <c r="O23" s="664"/>
      <c r="P23" s="664"/>
      <c r="Q23" s="664"/>
      <c r="R23" s="664"/>
      <c r="S23" s="664"/>
      <c r="T23" s="664"/>
      <c r="U23" s="664"/>
      <c r="V23" s="664"/>
      <c r="W23" s="664"/>
      <c r="X23" s="664"/>
      <c r="Y23" s="664"/>
      <c r="Z23" s="664"/>
      <c r="AA23" s="664"/>
      <c r="AB23" s="664"/>
      <c r="AC23" s="664"/>
      <c r="AD23" s="664"/>
      <c r="AE23" s="664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82"/>
      <c r="AT23" s="82"/>
      <c r="AU23" s="82"/>
      <c r="AV23" s="83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</row>
    <row r="24" spans="1:84" ht="12" customHeight="1" x14ac:dyDescent="0.35">
      <c r="A24" s="745"/>
      <c r="B24" s="96"/>
      <c r="C24" s="96"/>
      <c r="D24" s="96"/>
      <c r="E24" s="96"/>
      <c r="F24" s="96"/>
      <c r="G24" s="96"/>
      <c r="H24" s="664"/>
      <c r="I24" s="664"/>
      <c r="J24" s="664"/>
      <c r="K24" s="664"/>
      <c r="L24" s="664"/>
      <c r="M24" s="664"/>
      <c r="N24" s="664"/>
      <c r="O24" s="664"/>
      <c r="P24" s="664"/>
      <c r="Q24" s="664"/>
      <c r="R24" s="664"/>
      <c r="S24" s="664"/>
      <c r="T24" s="664"/>
      <c r="U24" s="664"/>
      <c r="V24" s="664"/>
      <c r="W24" s="664"/>
      <c r="X24" s="664"/>
      <c r="Y24" s="664"/>
      <c r="Z24" s="664"/>
      <c r="AA24" s="664"/>
      <c r="AB24" s="664"/>
      <c r="AC24" s="664"/>
      <c r="AD24" s="664"/>
      <c r="AE24" s="664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82"/>
      <c r="AT24" s="82"/>
      <c r="AU24" s="82"/>
      <c r="AV24" s="83"/>
      <c r="AW24" s="17"/>
      <c r="AX24" s="746"/>
      <c r="AY24" s="746"/>
      <c r="AZ24" s="746"/>
      <c r="BA24" s="746"/>
      <c r="BB24" s="746"/>
      <c r="BC24" s="746"/>
      <c r="BD24" s="746"/>
      <c r="BE24" s="746"/>
      <c r="BF24" s="746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</row>
    <row r="25" spans="1:84" ht="12" customHeight="1" x14ac:dyDescent="0.35">
      <c r="A25" s="745"/>
      <c r="B25" s="96"/>
      <c r="C25" s="96"/>
      <c r="D25" s="96"/>
      <c r="E25" s="96"/>
      <c r="F25" s="96"/>
      <c r="G25" s="96"/>
      <c r="H25" s="664"/>
      <c r="I25" s="664"/>
      <c r="J25" s="664"/>
      <c r="K25" s="664"/>
      <c r="L25" s="664"/>
      <c r="M25" s="664"/>
      <c r="N25" s="664"/>
      <c r="O25" s="664"/>
      <c r="P25" s="664"/>
      <c r="Q25" s="664"/>
      <c r="R25" s="664"/>
      <c r="S25" s="664"/>
      <c r="T25" s="664"/>
      <c r="U25" s="664"/>
      <c r="V25" s="664"/>
      <c r="W25" s="664"/>
      <c r="X25" s="664"/>
      <c r="Y25" s="664"/>
      <c r="Z25" s="664"/>
      <c r="AA25" s="664"/>
      <c r="AB25" s="664"/>
      <c r="AC25" s="664"/>
      <c r="AD25" s="664"/>
      <c r="AE25" s="664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82"/>
      <c r="AT25" s="82"/>
      <c r="AU25" s="82"/>
      <c r="AV25" s="83"/>
      <c r="AW25" s="17"/>
      <c r="AX25" s="746"/>
      <c r="AY25" s="746"/>
      <c r="AZ25" s="746"/>
      <c r="BA25" s="746"/>
      <c r="BB25" s="746"/>
      <c r="BC25" s="746"/>
      <c r="BD25" s="746"/>
      <c r="BE25" s="746"/>
      <c r="BF25" s="746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</row>
    <row r="26" spans="1:84" ht="12" customHeight="1" x14ac:dyDescent="0.35">
      <c r="A26" s="745"/>
      <c r="B26" s="96"/>
      <c r="C26" s="96"/>
      <c r="D26" s="96"/>
      <c r="E26" s="96"/>
      <c r="F26" s="96"/>
      <c r="G26" s="96"/>
      <c r="H26" s="664"/>
      <c r="I26" s="664"/>
      <c r="J26" s="664"/>
      <c r="K26" s="664"/>
      <c r="L26" s="664"/>
      <c r="M26" s="664"/>
      <c r="N26" s="664"/>
      <c r="O26" s="664"/>
      <c r="P26" s="664"/>
      <c r="Q26" s="664"/>
      <c r="R26" s="664"/>
      <c r="S26" s="664"/>
      <c r="T26" s="664"/>
      <c r="U26" s="664"/>
      <c r="V26" s="664"/>
      <c r="W26" s="664"/>
      <c r="X26" s="664"/>
      <c r="Y26" s="664"/>
      <c r="Z26" s="664"/>
      <c r="AA26" s="664"/>
      <c r="AB26" s="664"/>
      <c r="AC26" s="664"/>
      <c r="AD26" s="664"/>
      <c r="AE26" s="664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82"/>
      <c r="AT26" s="82"/>
      <c r="AU26" s="82"/>
      <c r="AV26" s="83"/>
      <c r="AW26" s="17"/>
      <c r="AX26" s="17"/>
      <c r="AY26" s="17"/>
      <c r="AZ26" s="17"/>
      <c r="BA26" s="17"/>
      <c r="BB26" s="17"/>
      <c r="BC26" s="17"/>
      <c r="BD26" s="301"/>
      <c r="BE26" s="301"/>
      <c r="BF26" s="301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</row>
    <row r="27" spans="1:84" ht="12" customHeight="1" x14ac:dyDescent="0.35">
      <c r="A27" s="745"/>
      <c r="B27" s="96"/>
      <c r="C27" s="96"/>
      <c r="D27" s="96"/>
      <c r="E27" s="96"/>
      <c r="F27" s="96"/>
      <c r="G27" s="96"/>
      <c r="H27" s="664"/>
      <c r="I27" s="664"/>
      <c r="J27" s="664"/>
      <c r="K27" s="664"/>
      <c r="L27" s="664"/>
      <c r="M27" s="664"/>
      <c r="N27" s="664"/>
      <c r="O27" s="664"/>
      <c r="P27" s="664"/>
      <c r="Q27" s="664"/>
      <c r="R27" s="664"/>
      <c r="S27" s="664"/>
      <c r="T27" s="664"/>
      <c r="U27" s="664"/>
      <c r="V27" s="664"/>
      <c r="W27" s="664"/>
      <c r="X27" s="664"/>
      <c r="Y27" s="664"/>
      <c r="Z27" s="664"/>
      <c r="AA27" s="664"/>
      <c r="AB27" s="664"/>
      <c r="AC27" s="749"/>
      <c r="AD27" s="664"/>
      <c r="AE27" s="664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82"/>
      <c r="AT27" s="82"/>
      <c r="AU27" s="82"/>
      <c r="AV27" s="83"/>
      <c r="AW27" s="17"/>
      <c r="AX27" s="17"/>
      <c r="AY27" s="17"/>
      <c r="AZ27" s="17"/>
      <c r="BA27" s="17"/>
      <c r="BB27" s="17"/>
      <c r="BC27" s="17"/>
      <c r="BD27" s="747"/>
      <c r="BE27" s="747"/>
      <c r="BF27" s="74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</row>
    <row r="28" spans="1:84" ht="12" customHeight="1" x14ac:dyDescent="0.35">
      <c r="A28" s="745"/>
      <c r="B28" s="96"/>
      <c r="C28" s="96"/>
      <c r="D28" s="96"/>
      <c r="E28" s="96"/>
      <c r="F28" s="96"/>
      <c r="G28" s="96"/>
      <c r="H28" s="664"/>
      <c r="I28" s="664"/>
      <c r="J28" s="664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82"/>
      <c r="AT28" s="82"/>
      <c r="AU28" s="82"/>
      <c r="AV28" s="83"/>
      <c r="AW28" s="17"/>
      <c r="AX28" s="17"/>
      <c r="AY28" s="17"/>
      <c r="AZ28" s="17"/>
      <c r="BA28" s="17"/>
      <c r="BB28" s="17"/>
      <c r="BC28" s="17"/>
      <c r="BD28" s="748"/>
      <c r="BE28" s="748"/>
      <c r="BF28" s="748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</row>
    <row r="29" spans="1:84" ht="12" customHeight="1" x14ac:dyDescent="0.35">
      <c r="A29" s="745"/>
      <c r="B29" s="96"/>
      <c r="C29" s="96"/>
      <c r="D29" s="96"/>
      <c r="E29" s="96"/>
      <c r="F29" s="96"/>
      <c r="G29" s="96"/>
      <c r="H29" s="664"/>
      <c r="I29" s="664"/>
      <c r="J29" s="664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82"/>
      <c r="AT29" s="82"/>
      <c r="AU29" s="82"/>
      <c r="AV29" s="83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</row>
    <row r="30" spans="1:84" ht="12" customHeight="1" x14ac:dyDescent="0.35">
      <c r="A30" s="745"/>
      <c r="B30" s="96"/>
      <c r="C30" s="96"/>
      <c r="D30" s="96"/>
      <c r="E30" s="96"/>
      <c r="F30" s="96"/>
      <c r="G30" s="96"/>
      <c r="H30" s="664"/>
      <c r="I30" s="664"/>
      <c r="J30" s="664"/>
      <c r="K30" s="664"/>
      <c r="L30" s="664"/>
      <c r="M30" s="664"/>
      <c r="N30" s="664"/>
      <c r="O30" s="664"/>
      <c r="P30" s="664"/>
      <c r="Q30" s="664"/>
      <c r="R30" s="664"/>
      <c r="S30" s="664"/>
      <c r="T30" s="664"/>
      <c r="U30" s="664"/>
      <c r="V30" s="664"/>
      <c r="W30" s="664"/>
      <c r="X30" s="664"/>
      <c r="Y30" s="664"/>
      <c r="Z30" s="664"/>
      <c r="AA30" s="664"/>
      <c r="AB30" s="664"/>
      <c r="AC30" s="664"/>
      <c r="AD30" s="664"/>
      <c r="AE30" s="664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82"/>
      <c r="AT30" s="82"/>
      <c r="AU30" s="82"/>
      <c r="AV30" s="83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</row>
    <row r="31" spans="1:84" ht="12" customHeight="1" x14ac:dyDescent="0.35">
      <c r="A31" s="745"/>
      <c r="B31" s="96"/>
      <c r="C31" s="96"/>
      <c r="D31" s="96"/>
      <c r="E31" s="96"/>
      <c r="F31" s="96"/>
      <c r="G31" s="96"/>
      <c r="H31" s="664"/>
      <c r="I31" s="664"/>
      <c r="J31" s="664"/>
      <c r="K31" s="664"/>
      <c r="L31" s="664"/>
      <c r="M31" s="664"/>
      <c r="N31" s="664"/>
      <c r="O31" s="664"/>
      <c r="P31" s="664"/>
      <c r="Q31" s="664"/>
      <c r="R31" s="664"/>
      <c r="S31" s="664"/>
      <c r="T31" s="664"/>
      <c r="U31" s="664"/>
      <c r="V31" s="664"/>
      <c r="W31" s="664"/>
      <c r="X31" s="664"/>
      <c r="Y31" s="664"/>
      <c r="Z31" s="664"/>
      <c r="AA31" s="664"/>
      <c r="AB31" s="664"/>
      <c r="AC31" s="664"/>
      <c r="AD31" s="664"/>
      <c r="AE31" s="664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82"/>
      <c r="AT31" s="82"/>
      <c r="AU31" s="82"/>
      <c r="AV31" s="83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</row>
    <row r="32" spans="1:84" ht="12" customHeight="1" x14ac:dyDescent="0.35">
      <c r="A32" s="745"/>
      <c r="B32" s="96"/>
      <c r="C32" s="96"/>
      <c r="D32" s="96"/>
      <c r="E32" s="96"/>
      <c r="F32" s="96"/>
      <c r="G32" s="96"/>
      <c r="H32" s="664"/>
      <c r="I32" s="664"/>
      <c r="J32" s="664"/>
      <c r="K32" s="664"/>
      <c r="L32" s="664"/>
      <c r="M32" s="664"/>
      <c r="N32" s="664"/>
      <c r="O32" s="664"/>
      <c r="P32" s="664"/>
      <c r="Q32" s="664"/>
      <c r="R32" s="664"/>
      <c r="S32" s="664"/>
      <c r="T32" s="664"/>
      <c r="U32" s="664"/>
      <c r="V32" s="664"/>
      <c r="W32" s="664"/>
      <c r="X32" s="664"/>
      <c r="Y32" s="664"/>
      <c r="Z32" s="664"/>
      <c r="AA32" s="664"/>
      <c r="AB32" s="664"/>
      <c r="AC32" s="664"/>
      <c r="AD32" s="664"/>
      <c r="AE32" s="664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82"/>
      <c r="AT32" s="82"/>
      <c r="AU32" s="82"/>
      <c r="AV32" s="83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</row>
    <row r="33" spans="1:84" ht="12" customHeight="1" thickBot="1" x14ac:dyDescent="0.4">
      <c r="A33" s="750" t="s">
        <v>206</v>
      </c>
      <c r="B33" s="751"/>
      <c r="C33" s="751"/>
      <c r="D33" s="751"/>
      <c r="E33" s="751"/>
      <c r="F33" s="751"/>
      <c r="G33" s="752"/>
      <c r="H33" s="753">
        <f>SUM(H13:J32)</f>
        <v>0</v>
      </c>
      <c r="I33" s="355"/>
      <c r="J33" s="356"/>
      <c r="K33" s="219">
        <f>SUM(K13:M32)</f>
        <v>0</v>
      </c>
      <c r="L33" s="219"/>
      <c r="M33" s="219"/>
      <c r="N33" s="219">
        <f>SUM(N13:P32)</f>
        <v>0</v>
      </c>
      <c r="O33" s="219"/>
      <c r="P33" s="219"/>
      <c r="Q33" s="219">
        <f>SUM(Q13:S32)</f>
        <v>0</v>
      </c>
      <c r="R33" s="219"/>
      <c r="S33" s="219"/>
      <c r="T33" s="219">
        <f>SUM(T13:V32)</f>
        <v>0</v>
      </c>
      <c r="U33" s="219"/>
      <c r="V33" s="219"/>
      <c r="W33" s="219">
        <f>SUM(W13:Y32)</f>
        <v>0</v>
      </c>
      <c r="X33" s="219"/>
      <c r="Y33" s="219"/>
      <c r="Z33" s="219">
        <f>SUM(Z13:AB32)</f>
        <v>0</v>
      </c>
      <c r="AA33" s="219"/>
      <c r="AB33" s="219"/>
      <c r="AC33" s="219">
        <f>SUM(AC13:AE32)</f>
        <v>0</v>
      </c>
      <c r="AD33" s="219"/>
      <c r="AE33" s="219"/>
      <c r="AF33" s="754"/>
      <c r="AG33" s="754"/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/>
      <c r="AV33" s="755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</row>
    <row r="34" spans="1:84" ht="12" customHeight="1" x14ac:dyDescent="0.35">
      <c r="A34" s="241"/>
      <c r="B34" s="756"/>
      <c r="C34" s="241"/>
      <c r="D34" s="241"/>
      <c r="E34" s="241"/>
      <c r="F34" s="241"/>
      <c r="G34" s="241"/>
      <c r="H34" s="757">
        <f>SUM(H13:J32)</f>
        <v>0</v>
      </c>
      <c r="I34" s="241"/>
      <c r="J34" s="241"/>
      <c r="K34" s="757">
        <f>SUM(K13:M32)</f>
        <v>0</v>
      </c>
      <c r="L34" s="241"/>
      <c r="M34" s="241"/>
      <c r="N34" s="757">
        <f>SUM(N13:P32)</f>
        <v>0</v>
      </c>
      <c r="O34" s="241"/>
      <c r="P34" s="241"/>
      <c r="Q34" s="757">
        <f>SUM(Q13:S32)</f>
        <v>0</v>
      </c>
      <c r="R34" s="241"/>
      <c r="S34" s="241"/>
      <c r="T34" s="757">
        <f>SUM(T13:V32)</f>
        <v>0</v>
      </c>
      <c r="U34" s="241"/>
      <c r="V34" s="241"/>
      <c r="W34" s="757">
        <f>SUM(W13:Y32)</f>
        <v>0</v>
      </c>
      <c r="X34" s="241"/>
      <c r="Y34" s="241"/>
      <c r="Z34" s="757">
        <f>SUM(Z13:AB32)</f>
        <v>0</v>
      </c>
      <c r="AA34" s="241"/>
      <c r="AB34" s="241"/>
      <c r="AC34" s="757">
        <f>SUM(AC13:AE32)</f>
        <v>0</v>
      </c>
      <c r="AD34" s="241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673"/>
      <c r="AQ34" s="673"/>
      <c r="AR34" s="673"/>
      <c r="AS34" s="673"/>
      <c r="AT34" s="15"/>
      <c r="AU34" s="15"/>
      <c r="AV34" s="15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</row>
    <row r="35" spans="1:84" ht="12" customHeight="1" x14ac:dyDescent="0.35">
      <c r="A35" s="241"/>
      <c r="B35" s="621" t="s">
        <v>105</v>
      </c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758"/>
      <c r="AQ35" s="758"/>
      <c r="AR35" s="758"/>
      <c r="AS35" s="758"/>
      <c r="AT35" s="15"/>
      <c r="AU35" s="15"/>
      <c r="AV35" s="15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</row>
    <row r="36" spans="1:84" ht="12" customHeight="1" x14ac:dyDescent="0.35">
      <c r="A36" s="239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</row>
    <row r="37" spans="1:84" ht="12" customHeight="1" x14ac:dyDescent="0.35">
      <c r="A37" s="239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</row>
    <row r="38" spans="1:84" ht="12" customHeight="1" x14ac:dyDescent="0.35">
      <c r="A38" s="239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</row>
    <row r="39" spans="1:84" ht="12" customHeight="1" x14ac:dyDescent="0.35">
      <c r="A39" s="239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</row>
    <row r="40" spans="1:84" ht="12" customHeight="1" x14ac:dyDescent="0.35">
      <c r="A40" s="239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</row>
    <row r="41" spans="1:84" ht="12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</row>
    <row r="42" spans="1:84" ht="12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  <row r="56" ht="15" hidden="1" customHeight="1" x14ac:dyDescent="0.35"/>
    <row r="57" ht="15" hidden="1" customHeight="1" x14ac:dyDescent="0.35"/>
    <row r="58" ht="15" hidden="1" customHeight="1" x14ac:dyDescent="0.35"/>
    <row r="59" ht="15" hidden="1" customHeight="1" x14ac:dyDescent="0.35"/>
    <row r="60" ht="15" hidden="1" customHeight="1" x14ac:dyDescent="0.35"/>
    <row r="61" ht="15" hidden="1" customHeight="1" x14ac:dyDescent="0.35"/>
    <row r="62" ht="15" hidden="1" customHeight="1" x14ac:dyDescent="0.35"/>
    <row r="63" ht="15" hidden="1" customHeight="1" x14ac:dyDescent="0.35"/>
    <row r="64" ht="15" hidden="1" customHeight="1" x14ac:dyDescent="0.35"/>
    <row r="65" ht="15" hidden="1" customHeight="1" x14ac:dyDescent="0.35"/>
    <row r="66" ht="15" hidden="1" customHeight="1" x14ac:dyDescent="0.35"/>
    <row r="67" ht="15" hidden="1" customHeight="1" x14ac:dyDescent="0.35"/>
    <row r="68" ht="15" hidden="1" customHeight="1" x14ac:dyDescent="0.35"/>
    <row r="69" ht="15" hidden="1" customHeight="1" x14ac:dyDescent="0.35"/>
    <row r="70" ht="15" hidden="1" customHeight="1" x14ac:dyDescent="0.35"/>
    <row r="71" ht="15" hidden="1" customHeight="1" x14ac:dyDescent="0.35"/>
    <row r="72" ht="15" hidden="1" customHeight="1" x14ac:dyDescent="0.35"/>
    <row r="73" ht="15" hidden="1" customHeight="1" x14ac:dyDescent="0.35"/>
    <row r="74" ht="15" hidden="1" customHeight="1" x14ac:dyDescent="0.35"/>
    <row r="75" ht="15" hidden="1" customHeight="1" x14ac:dyDescent="0.35"/>
    <row r="76" ht="15" hidden="1" customHeight="1" x14ac:dyDescent="0.35"/>
    <row r="77" ht="15" hidden="1" customHeight="1" x14ac:dyDescent="0.35"/>
    <row r="78" ht="15" hidden="1" customHeight="1" x14ac:dyDescent="0.35"/>
    <row r="79" ht="15" hidden="1" customHeight="1" x14ac:dyDescent="0.35"/>
    <row r="80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  <row r="111" ht="15" hidden="1" customHeight="1" x14ac:dyDescent="0.35"/>
    <row r="112" ht="15" hidden="1" customHeight="1" x14ac:dyDescent="0.35"/>
    <row r="113" ht="15" hidden="1" customHeight="1" x14ac:dyDescent="0.35"/>
  </sheetData>
  <mergeCells count="318">
    <mergeCell ref="AF33:AV33"/>
    <mergeCell ref="B36:AV36"/>
    <mergeCell ref="B37:AV37"/>
    <mergeCell ref="B38:AV38"/>
    <mergeCell ref="B39:AV39"/>
    <mergeCell ref="B40:AV40"/>
    <mergeCell ref="AS32:AV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W32:Y32"/>
    <mergeCell ref="Z32:AB32"/>
    <mergeCell ref="AC32:AE32"/>
    <mergeCell ref="AF32:AI32"/>
    <mergeCell ref="AJ32:AL32"/>
    <mergeCell ref="AM32:AR32"/>
    <mergeCell ref="AF31:AI31"/>
    <mergeCell ref="AJ31:AL31"/>
    <mergeCell ref="AM31:AR31"/>
    <mergeCell ref="AS31:AV31"/>
    <mergeCell ref="A32:G32"/>
    <mergeCell ref="H32:J32"/>
    <mergeCell ref="K32:M32"/>
    <mergeCell ref="N32:P32"/>
    <mergeCell ref="Q32:S32"/>
    <mergeCell ref="T32:V32"/>
    <mergeCell ref="AS30:AV30"/>
    <mergeCell ref="A31:G31"/>
    <mergeCell ref="H31:J31"/>
    <mergeCell ref="K31:M31"/>
    <mergeCell ref="N31:P31"/>
    <mergeCell ref="Q31:S31"/>
    <mergeCell ref="T31:V31"/>
    <mergeCell ref="W31:Y31"/>
    <mergeCell ref="Z31:AB31"/>
    <mergeCell ref="AC31:AE31"/>
    <mergeCell ref="W30:Y30"/>
    <mergeCell ref="Z30:AB30"/>
    <mergeCell ref="AC30:AE30"/>
    <mergeCell ref="AF30:AI30"/>
    <mergeCell ref="AJ30:AL30"/>
    <mergeCell ref="AM30:AR30"/>
    <mergeCell ref="AF29:AI29"/>
    <mergeCell ref="AJ29:AL29"/>
    <mergeCell ref="AM29:AR29"/>
    <mergeCell ref="AS29:AV29"/>
    <mergeCell ref="A30:G30"/>
    <mergeCell ref="H30:J30"/>
    <mergeCell ref="K30:M30"/>
    <mergeCell ref="N30:P30"/>
    <mergeCell ref="Q30:S30"/>
    <mergeCell ref="T30:V30"/>
    <mergeCell ref="AS28:AV28"/>
    <mergeCell ref="A29:G29"/>
    <mergeCell ref="H29:J29"/>
    <mergeCell ref="K29:M29"/>
    <mergeCell ref="N29:P29"/>
    <mergeCell ref="Q29:S29"/>
    <mergeCell ref="T29:V29"/>
    <mergeCell ref="W29:Y29"/>
    <mergeCell ref="Z29:AB29"/>
    <mergeCell ref="AC29:AE29"/>
    <mergeCell ref="W28:Y28"/>
    <mergeCell ref="Z28:AB28"/>
    <mergeCell ref="AC28:AE28"/>
    <mergeCell ref="AF28:AI28"/>
    <mergeCell ref="AJ28:AL28"/>
    <mergeCell ref="AM28:AR28"/>
    <mergeCell ref="AF27:AI27"/>
    <mergeCell ref="AJ27:AL27"/>
    <mergeCell ref="AM27:AR27"/>
    <mergeCell ref="AS27:AV27"/>
    <mergeCell ref="A28:G28"/>
    <mergeCell ref="H28:J28"/>
    <mergeCell ref="K28:M28"/>
    <mergeCell ref="N28:P28"/>
    <mergeCell ref="Q28:S28"/>
    <mergeCell ref="T28:V28"/>
    <mergeCell ref="AS26:AV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W26:Y26"/>
    <mergeCell ref="Z26:AB26"/>
    <mergeCell ref="AC26:AE26"/>
    <mergeCell ref="AF26:AI26"/>
    <mergeCell ref="AJ26:AL26"/>
    <mergeCell ref="AM26:AR26"/>
    <mergeCell ref="AF25:AI25"/>
    <mergeCell ref="AJ25:AL25"/>
    <mergeCell ref="AM25:AR25"/>
    <mergeCell ref="AS25:AV25"/>
    <mergeCell ref="A26:G26"/>
    <mergeCell ref="H26:J26"/>
    <mergeCell ref="K26:M26"/>
    <mergeCell ref="N26:P26"/>
    <mergeCell ref="Q26:S26"/>
    <mergeCell ref="T26:V26"/>
    <mergeCell ref="AS24:AV24"/>
    <mergeCell ref="A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W24:Y24"/>
    <mergeCell ref="Z24:AB24"/>
    <mergeCell ref="AC24:AE24"/>
    <mergeCell ref="AF24:AI24"/>
    <mergeCell ref="AJ24:AL24"/>
    <mergeCell ref="AM24:AR24"/>
    <mergeCell ref="AF23:AI23"/>
    <mergeCell ref="AJ23:AL23"/>
    <mergeCell ref="AM23:AR23"/>
    <mergeCell ref="AS23:AV23"/>
    <mergeCell ref="A24:G24"/>
    <mergeCell ref="H24:J24"/>
    <mergeCell ref="K24:M24"/>
    <mergeCell ref="N24:P24"/>
    <mergeCell ref="Q24:S24"/>
    <mergeCell ref="T24:V24"/>
    <mergeCell ref="AS22:AV22"/>
    <mergeCell ref="A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W22:Y22"/>
    <mergeCell ref="Z22:AB22"/>
    <mergeCell ref="AC22:AE22"/>
    <mergeCell ref="AF22:AI22"/>
    <mergeCell ref="AJ22:AL22"/>
    <mergeCell ref="AM22:AR22"/>
    <mergeCell ref="AF21:AI21"/>
    <mergeCell ref="AJ21:AL21"/>
    <mergeCell ref="AM21:AR21"/>
    <mergeCell ref="AS21:AV21"/>
    <mergeCell ref="A22:G22"/>
    <mergeCell ref="H22:J22"/>
    <mergeCell ref="K22:M22"/>
    <mergeCell ref="N22:P22"/>
    <mergeCell ref="Q22:S22"/>
    <mergeCell ref="T22:V22"/>
    <mergeCell ref="AS20:AV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W20:Y20"/>
    <mergeCell ref="Z20:AB20"/>
    <mergeCell ref="AC20:AE20"/>
    <mergeCell ref="AF20:AI20"/>
    <mergeCell ref="AJ20:AL20"/>
    <mergeCell ref="AM20:AR20"/>
    <mergeCell ref="AF19:AI19"/>
    <mergeCell ref="AJ19:AL19"/>
    <mergeCell ref="AM19:AR19"/>
    <mergeCell ref="AS19:AV19"/>
    <mergeCell ref="A20:G20"/>
    <mergeCell ref="H20:J20"/>
    <mergeCell ref="K20:M20"/>
    <mergeCell ref="N20:P20"/>
    <mergeCell ref="Q20:S20"/>
    <mergeCell ref="T20:V20"/>
    <mergeCell ref="AS18:AV18"/>
    <mergeCell ref="A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W18:Y18"/>
    <mergeCell ref="Z18:AB18"/>
    <mergeCell ref="AC18:AE18"/>
    <mergeCell ref="AF18:AI18"/>
    <mergeCell ref="AJ18:AL18"/>
    <mergeCell ref="AM18:AR18"/>
    <mergeCell ref="AF17:AI17"/>
    <mergeCell ref="AJ17:AL17"/>
    <mergeCell ref="AM17:AR17"/>
    <mergeCell ref="AS17:AV17"/>
    <mergeCell ref="A18:G18"/>
    <mergeCell ref="H18:J18"/>
    <mergeCell ref="K18:M18"/>
    <mergeCell ref="N18:P18"/>
    <mergeCell ref="Q18:S18"/>
    <mergeCell ref="T18:V18"/>
    <mergeCell ref="AS16:AV16"/>
    <mergeCell ref="A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W16:Y16"/>
    <mergeCell ref="Z16:AB16"/>
    <mergeCell ref="AC16:AE16"/>
    <mergeCell ref="AF16:AI16"/>
    <mergeCell ref="AJ16:AL16"/>
    <mergeCell ref="AM16:AR16"/>
    <mergeCell ref="AS15:AV15"/>
    <mergeCell ref="AX15:BB15"/>
    <mergeCell ref="BC15:BG15"/>
    <mergeCell ref="BH15:BL15"/>
    <mergeCell ref="A16:G16"/>
    <mergeCell ref="H16:J16"/>
    <mergeCell ref="K16:M16"/>
    <mergeCell ref="N16:P16"/>
    <mergeCell ref="Q16:S16"/>
    <mergeCell ref="T16:V16"/>
    <mergeCell ref="W15:Y15"/>
    <mergeCell ref="Z15:AB15"/>
    <mergeCell ref="AC15:AE15"/>
    <mergeCell ref="AF15:AI15"/>
    <mergeCell ref="AJ15:AL15"/>
    <mergeCell ref="AM15:AR15"/>
    <mergeCell ref="AS14:AV14"/>
    <mergeCell ref="AX14:BB14"/>
    <mergeCell ref="BC14:BG14"/>
    <mergeCell ref="BH14:BL14"/>
    <mergeCell ref="A15:G15"/>
    <mergeCell ref="H15:J15"/>
    <mergeCell ref="K15:M15"/>
    <mergeCell ref="N15:P15"/>
    <mergeCell ref="Q15:S15"/>
    <mergeCell ref="T15:V15"/>
    <mergeCell ref="W14:Y14"/>
    <mergeCell ref="Z14:AB14"/>
    <mergeCell ref="AC14:AE14"/>
    <mergeCell ref="AF14:AI14"/>
    <mergeCell ref="AJ14:AL14"/>
    <mergeCell ref="AM14:AR14"/>
    <mergeCell ref="AS13:AV13"/>
    <mergeCell ref="AX13:BB13"/>
    <mergeCell ref="BC13:BG13"/>
    <mergeCell ref="BH13:BL13"/>
    <mergeCell ref="A14:G14"/>
    <mergeCell ref="H14:J14"/>
    <mergeCell ref="K14:M14"/>
    <mergeCell ref="N14:P14"/>
    <mergeCell ref="Q14:S14"/>
    <mergeCell ref="T14:V14"/>
    <mergeCell ref="W13:Y13"/>
    <mergeCell ref="Z13:AB13"/>
    <mergeCell ref="AC13:AE13"/>
    <mergeCell ref="AF13:AI13"/>
    <mergeCell ref="AJ13:AL13"/>
    <mergeCell ref="AM13:AR13"/>
    <mergeCell ref="A13:G13"/>
    <mergeCell ref="H13:J13"/>
    <mergeCell ref="K13:M13"/>
    <mergeCell ref="N13:P13"/>
    <mergeCell ref="Q13:S13"/>
    <mergeCell ref="T13:V13"/>
    <mergeCell ref="AJ11:AL12"/>
    <mergeCell ref="AM11:AR12"/>
    <mergeCell ref="AX11:BB11"/>
    <mergeCell ref="BC11:BG11"/>
    <mergeCell ref="BH11:BL11"/>
    <mergeCell ref="AX12:BB12"/>
    <mergeCell ref="BC12:BG12"/>
    <mergeCell ref="BH12:BL12"/>
    <mergeCell ref="BH10:BL10"/>
    <mergeCell ref="H11:J12"/>
    <mergeCell ref="K11:M12"/>
    <mergeCell ref="N11:P12"/>
    <mergeCell ref="Q11:S12"/>
    <mergeCell ref="T11:V12"/>
    <mergeCell ref="W11:Y12"/>
    <mergeCell ref="Z11:AB12"/>
    <mergeCell ref="AC11:AE12"/>
    <mergeCell ref="AF11:AI12"/>
    <mergeCell ref="A9:AV9"/>
    <mergeCell ref="AX9:BL9"/>
    <mergeCell ref="A10:G12"/>
    <mergeCell ref="H10:S10"/>
    <mergeCell ref="T10:Y10"/>
    <mergeCell ref="Z10:AE10"/>
    <mergeCell ref="AF10:AR10"/>
    <mergeCell ref="AS10:AV12"/>
    <mergeCell ref="AX10:BB10"/>
    <mergeCell ref="BC10:BG10"/>
    <mergeCell ref="AW1:CF1"/>
    <mergeCell ref="Z5:AV5"/>
    <mergeCell ref="A7:E7"/>
    <mergeCell ref="F7:P7"/>
    <mergeCell ref="AG7:AK7"/>
    <mergeCell ref="AL7:AV7"/>
  </mergeCells>
  <conditionalFormatting sqref="F7:P7 AL7:AV7">
    <cfRule type="containsBlanks" dxfId="37" priority="5">
      <formula>LEN(TRIM(F7))=0</formula>
    </cfRule>
  </conditionalFormatting>
  <conditionalFormatting sqref="A13:AR32">
    <cfRule type="notContainsBlanks" dxfId="36" priority="3">
      <formula>LEN(TRIM(A13))&gt;0</formula>
    </cfRule>
    <cfRule type="expression" dxfId="35" priority="4">
      <formula>NOT(ISBLANK($A13))</formula>
    </cfRule>
  </conditionalFormatting>
  <conditionalFormatting sqref="H33:AE33">
    <cfRule type="cellIs" dxfId="34" priority="1" operator="between">
      <formula>0</formula>
      <formula>0</formula>
    </cfRule>
    <cfRule type="containsText" dxfId="33" priority="2" operator="containsText" text="CALC.">
      <formula>NOT(ISERROR(SEARCH("CALC.",H33)))</formula>
    </cfRule>
  </conditionalFormatting>
  <dataValidations count="1">
    <dataValidation type="whole" allowBlank="1" showInputMessage="1" showErrorMessage="1" error="This Remarks section is limited to 5." sqref="A36:A40" xr:uid="{A26B7381-E290-4CBC-B749-506AB19C8AFD}">
      <formula1>1</formula1>
      <formula2>5</formula2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A43B-A3F1-436F-A03B-A35E8716C281}">
  <sheetPr codeName="Sheet12">
    <pageSetUpPr fitToPage="1"/>
  </sheetPr>
  <dimension ref="A1:DB62"/>
  <sheetViews>
    <sheetView topLeftCell="A12" zoomScaleNormal="100" workbookViewId="0">
      <selection activeCell="W46" sqref="W46:Y46"/>
    </sheetView>
  </sheetViews>
  <sheetFormatPr defaultColWidth="0" defaultRowHeight="0" customHeight="1" zeroHeight="1" x14ac:dyDescent="0.25"/>
  <cols>
    <col min="1" max="106" width="2.7265625" style="3" customWidth="1"/>
    <col min="107" max="16384" width="9.1796875" style="3" hidden="1"/>
  </cols>
  <sheetData>
    <row r="1" spans="1:106" ht="12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622" t="s">
        <v>1</v>
      </c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622"/>
      <c r="BO1" s="622"/>
      <c r="BP1" s="622"/>
      <c r="BQ1" s="622"/>
      <c r="BR1" s="622"/>
      <c r="BS1" s="622"/>
      <c r="BT1" s="622"/>
      <c r="BU1" s="622"/>
      <c r="BV1" s="622"/>
      <c r="BW1" s="622"/>
      <c r="BX1" s="622"/>
      <c r="BY1" s="622"/>
      <c r="BZ1" s="622"/>
      <c r="CA1" s="622"/>
      <c r="CB1" s="622"/>
      <c r="CC1" s="622"/>
      <c r="CD1" s="622"/>
      <c r="CE1" s="622"/>
      <c r="CF1" s="622"/>
      <c r="CG1" s="622"/>
      <c r="CH1" s="622"/>
      <c r="CI1" s="622"/>
      <c r="CJ1" s="622"/>
      <c r="CK1" s="622"/>
      <c r="CL1" s="622"/>
      <c r="CM1" s="622"/>
      <c r="CN1" s="622"/>
      <c r="CO1" s="622"/>
      <c r="CP1" s="622"/>
      <c r="CQ1" s="622"/>
      <c r="CR1" s="622"/>
      <c r="CS1" s="622"/>
      <c r="CT1" s="622"/>
      <c r="CU1" s="622"/>
      <c r="CV1" s="622"/>
      <c r="CW1" s="622"/>
      <c r="CX1" s="622"/>
      <c r="CY1" s="622"/>
      <c r="CZ1" s="622"/>
      <c r="DA1" s="622"/>
      <c r="DB1" s="622"/>
    </row>
    <row r="2" spans="1:106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  <c r="BV2" s="526"/>
      <c r="BW2" s="526"/>
      <c r="BX2" s="526"/>
      <c r="BY2" s="526"/>
      <c r="BZ2" s="526"/>
      <c r="CA2" s="526"/>
      <c r="CB2" s="526"/>
      <c r="CC2" s="526"/>
      <c r="CD2" s="526"/>
      <c r="CE2" s="526"/>
      <c r="CF2" s="526"/>
      <c r="CG2" s="526"/>
      <c r="CH2" s="526"/>
      <c r="CI2" s="526"/>
      <c r="CJ2" s="526"/>
      <c r="CK2" s="526"/>
      <c r="CL2" s="526"/>
      <c r="CM2" s="526"/>
      <c r="CN2" s="526"/>
      <c r="CO2" s="526"/>
      <c r="CP2" s="526"/>
      <c r="CQ2" s="526"/>
      <c r="CR2" s="526"/>
      <c r="CS2" s="526"/>
      <c r="CT2" s="526"/>
      <c r="CU2" s="526"/>
      <c r="CV2" s="526"/>
      <c r="CW2" s="526"/>
      <c r="CX2" s="526"/>
      <c r="CY2" s="526"/>
      <c r="CZ2" s="526"/>
      <c r="DA2" s="526"/>
      <c r="DB2" s="526"/>
    </row>
    <row r="3" spans="1:106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  <c r="BV3" s="526"/>
      <c r="BW3" s="526"/>
      <c r="BX3" s="526"/>
      <c r="BY3" s="526"/>
      <c r="BZ3" s="526"/>
      <c r="CA3" s="526"/>
      <c r="CB3" s="526"/>
      <c r="CC3" s="526"/>
      <c r="CD3" s="526"/>
      <c r="CE3" s="526"/>
      <c r="CF3" s="526"/>
      <c r="CG3" s="526"/>
      <c r="CH3" s="526"/>
      <c r="CI3" s="526"/>
      <c r="CJ3" s="526"/>
      <c r="CK3" s="526"/>
      <c r="CL3" s="526"/>
      <c r="CM3" s="526"/>
      <c r="CN3" s="526"/>
      <c r="CO3" s="526"/>
      <c r="CP3" s="526"/>
      <c r="CQ3" s="526"/>
      <c r="CR3" s="526"/>
      <c r="CS3" s="526"/>
      <c r="CT3" s="526"/>
      <c r="CU3" s="526"/>
      <c r="CV3" s="526"/>
      <c r="CW3" s="526"/>
      <c r="CX3" s="526"/>
      <c r="CY3" s="526"/>
      <c r="CZ3" s="526"/>
      <c r="DA3" s="526"/>
      <c r="DB3" s="526"/>
    </row>
    <row r="4" spans="1:106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  <c r="BV4" s="526"/>
      <c r="BW4" s="526"/>
      <c r="BX4" s="526"/>
      <c r="BY4" s="526"/>
      <c r="BZ4" s="526"/>
      <c r="CA4" s="526"/>
      <c r="CB4" s="526"/>
      <c r="CC4" s="526"/>
      <c r="CD4" s="526"/>
      <c r="CE4" s="526"/>
      <c r="CF4" s="526"/>
      <c r="CG4" s="526"/>
      <c r="CH4" s="526"/>
      <c r="CI4" s="526"/>
      <c r="CJ4" s="526"/>
      <c r="CK4" s="526"/>
      <c r="CL4" s="526"/>
      <c r="CM4" s="526"/>
      <c r="CN4" s="526"/>
      <c r="CO4" s="526"/>
      <c r="CP4" s="526"/>
      <c r="CQ4" s="526"/>
      <c r="CR4" s="526"/>
      <c r="CS4" s="526"/>
      <c r="CT4" s="526"/>
      <c r="CU4" s="526"/>
      <c r="CV4" s="526"/>
      <c r="CW4" s="526"/>
      <c r="CX4" s="526"/>
      <c r="CY4" s="526"/>
      <c r="CZ4" s="526"/>
      <c r="DA4" s="526"/>
      <c r="DB4" s="526"/>
    </row>
    <row r="5" spans="1:106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 t="s">
        <v>207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  <c r="BV5" s="526"/>
      <c r="BW5" s="526"/>
      <c r="BX5" s="526"/>
      <c r="BY5" s="526"/>
      <c r="BZ5" s="526"/>
      <c r="CA5" s="526"/>
      <c r="CB5" s="526"/>
      <c r="CC5" s="526"/>
      <c r="CD5" s="526"/>
      <c r="CE5" s="526"/>
      <c r="CF5" s="526"/>
      <c r="CG5" s="526"/>
      <c r="CH5" s="526"/>
      <c r="CI5" s="526"/>
      <c r="CJ5" s="526"/>
      <c r="CK5" s="526"/>
      <c r="CL5" s="526"/>
      <c r="CM5" s="526"/>
      <c r="CN5" s="526"/>
      <c r="CO5" s="526"/>
      <c r="CP5" s="526"/>
      <c r="CQ5" s="526"/>
      <c r="CR5" s="526"/>
      <c r="CS5" s="526"/>
      <c r="CT5" s="526"/>
      <c r="CU5" s="526"/>
      <c r="CV5" s="526"/>
      <c r="CW5" s="526"/>
      <c r="CX5" s="526"/>
      <c r="CY5" s="526"/>
      <c r="CZ5" s="526"/>
      <c r="DA5" s="526"/>
      <c r="DB5" s="526"/>
    </row>
    <row r="6" spans="1:106" ht="12" customHeight="1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  <c r="BV6" s="526"/>
      <c r="BW6" s="526"/>
      <c r="BX6" s="526"/>
      <c r="BY6" s="526"/>
      <c r="BZ6" s="526"/>
      <c r="CA6" s="526"/>
      <c r="CB6" s="526"/>
      <c r="CC6" s="526"/>
      <c r="CD6" s="526"/>
      <c r="CE6" s="526"/>
      <c r="CF6" s="526"/>
      <c r="CG6" s="526"/>
      <c r="CH6" s="526"/>
      <c r="CI6" s="526"/>
      <c r="CJ6" s="526"/>
      <c r="CK6" s="526"/>
      <c r="CL6" s="526"/>
      <c r="CM6" s="526"/>
      <c r="CN6" s="526"/>
      <c r="CO6" s="526"/>
      <c r="CP6" s="526"/>
      <c r="CQ6" s="526"/>
      <c r="CR6" s="526"/>
      <c r="CS6" s="526"/>
      <c r="CT6" s="526"/>
      <c r="CU6" s="526"/>
      <c r="CV6" s="526"/>
      <c r="CW6" s="526"/>
      <c r="CX6" s="526"/>
      <c r="CY6" s="526"/>
      <c r="CZ6" s="526"/>
      <c r="DA6" s="526"/>
      <c r="DB6" s="526"/>
    </row>
    <row r="7" spans="1:106" ht="12" customHeight="1" x14ac:dyDescent="0.25">
      <c r="A7" s="41" t="s">
        <v>10</v>
      </c>
      <c r="B7" s="41"/>
      <c r="C7" s="41"/>
      <c r="D7" s="41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15"/>
      <c r="R7" s="15"/>
      <c r="S7" s="15"/>
      <c r="T7" s="41" t="s">
        <v>11</v>
      </c>
      <c r="U7" s="41"/>
      <c r="V7" s="41"/>
      <c r="W7" s="41"/>
      <c r="X7" s="41"/>
      <c r="Y7" s="43" t="s">
        <v>183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526"/>
      <c r="AK7" s="623" t="s">
        <v>70</v>
      </c>
      <c r="AL7" s="624"/>
      <c r="AM7" s="624"/>
      <c r="AN7" s="624"/>
      <c r="AO7" s="624"/>
      <c r="AP7" s="624"/>
      <c r="AQ7" s="624"/>
      <c r="AR7" s="624"/>
      <c r="AS7" s="624"/>
      <c r="AT7" s="624"/>
      <c r="AU7" s="624"/>
      <c r="AV7" s="624"/>
      <c r="AW7" s="624"/>
      <c r="AX7" s="624"/>
      <c r="AY7" s="624"/>
      <c r="AZ7" s="624"/>
      <c r="BA7" s="624"/>
      <c r="BB7" s="624"/>
      <c r="BC7" s="624"/>
      <c r="BD7" s="624"/>
      <c r="BE7" s="624"/>
      <c r="BF7" s="624"/>
      <c r="BG7" s="624"/>
      <c r="BH7" s="624"/>
      <c r="BI7" s="624"/>
      <c r="BJ7" s="624"/>
      <c r="BK7" s="625"/>
      <c r="BL7" s="626" t="s">
        <v>208</v>
      </c>
      <c r="BM7" s="627"/>
      <c r="BN7" s="627"/>
      <c r="BO7" s="627"/>
      <c r="BP7" s="627"/>
      <c r="BQ7" s="627"/>
      <c r="BR7" s="627"/>
      <c r="BS7" s="627"/>
      <c r="BT7" s="627"/>
      <c r="BU7" s="627"/>
      <c r="BV7" s="627"/>
      <c r="BW7" s="627"/>
      <c r="BX7" s="627"/>
      <c r="BY7" s="627"/>
      <c r="BZ7" s="627"/>
      <c r="CA7" s="627"/>
      <c r="CB7" s="627"/>
      <c r="CC7" s="627"/>
      <c r="CD7" s="627"/>
      <c r="CE7" s="627"/>
      <c r="CF7" s="627"/>
      <c r="CG7" s="627"/>
      <c r="CH7" s="627"/>
      <c r="CI7" s="627"/>
      <c r="CJ7" s="627"/>
      <c r="CK7" s="627"/>
      <c r="CL7" s="627"/>
      <c r="CM7" s="627"/>
      <c r="CN7" s="627"/>
      <c r="CO7" s="627"/>
      <c r="CP7" s="627"/>
      <c r="CQ7" s="627"/>
      <c r="CR7" s="627"/>
      <c r="CS7" s="627"/>
      <c r="CT7" s="627"/>
      <c r="CU7" s="627"/>
      <c r="CV7" s="627"/>
      <c r="CW7" s="627"/>
      <c r="CX7" s="627"/>
      <c r="CY7" s="627"/>
      <c r="CZ7" s="627"/>
      <c r="DA7" s="628"/>
      <c r="DB7" s="526"/>
    </row>
    <row r="8" spans="1:106" ht="12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526"/>
      <c r="AK8" s="629"/>
      <c r="AL8" s="630"/>
      <c r="AM8" s="630"/>
      <c r="AN8" s="630"/>
      <c r="AO8" s="630"/>
      <c r="AP8" s="630"/>
      <c r="AQ8" s="630"/>
      <c r="AR8" s="630"/>
      <c r="AS8" s="630"/>
      <c r="AT8" s="630"/>
      <c r="AU8" s="630"/>
      <c r="AV8" s="630"/>
      <c r="AW8" s="630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1"/>
      <c r="BL8" s="632">
        <v>1</v>
      </c>
      <c r="BM8" s="632">
        <v>2</v>
      </c>
      <c r="BN8" s="632">
        <v>3</v>
      </c>
      <c r="BO8" s="632">
        <v>4</v>
      </c>
      <c r="BP8" s="632">
        <v>5</v>
      </c>
      <c r="BQ8" s="632">
        <v>6</v>
      </c>
      <c r="BR8" s="632">
        <v>7</v>
      </c>
      <c r="BS8" s="632">
        <v>8</v>
      </c>
      <c r="BT8" s="632">
        <v>9</v>
      </c>
      <c r="BU8" s="632">
        <v>10</v>
      </c>
      <c r="BV8" s="632">
        <v>11</v>
      </c>
      <c r="BW8" s="632">
        <v>12</v>
      </c>
      <c r="BX8" s="632">
        <v>13</v>
      </c>
      <c r="BY8" s="632">
        <v>14</v>
      </c>
      <c r="BZ8" s="632">
        <v>15</v>
      </c>
      <c r="CA8" s="632">
        <v>16</v>
      </c>
      <c r="CB8" s="632">
        <v>17</v>
      </c>
      <c r="CC8" s="632">
        <v>18</v>
      </c>
      <c r="CD8" s="632">
        <v>19</v>
      </c>
      <c r="CE8" s="632">
        <v>20</v>
      </c>
      <c r="CF8" s="632">
        <v>21</v>
      </c>
      <c r="CG8" s="632">
        <v>22</v>
      </c>
      <c r="CH8" s="632">
        <v>23</v>
      </c>
      <c r="CI8" s="632">
        <v>24</v>
      </c>
      <c r="CJ8" s="632">
        <v>25</v>
      </c>
      <c r="CK8" s="632">
        <v>26</v>
      </c>
      <c r="CL8" s="632">
        <v>27</v>
      </c>
      <c r="CM8" s="632">
        <v>28</v>
      </c>
      <c r="CN8" s="632">
        <v>29</v>
      </c>
      <c r="CO8" s="632">
        <v>30</v>
      </c>
      <c r="CP8" s="632">
        <v>31</v>
      </c>
      <c r="CQ8" s="632">
        <v>32</v>
      </c>
      <c r="CR8" s="632">
        <v>33</v>
      </c>
      <c r="CS8" s="632">
        <v>34</v>
      </c>
      <c r="CT8" s="632">
        <v>35</v>
      </c>
      <c r="CU8" s="632">
        <v>36</v>
      </c>
      <c r="CV8" s="632">
        <v>37</v>
      </c>
      <c r="CW8" s="632">
        <v>38</v>
      </c>
      <c r="CX8" s="632">
        <v>39</v>
      </c>
      <c r="CY8" s="632">
        <v>40</v>
      </c>
      <c r="CZ8" s="632">
        <v>41</v>
      </c>
      <c r="DA8" s="633">
        <v>42</v>
      </c>
      <c r="DB8" s="526"/>
    </row>
    <row r="9" spans="1:106" ht="12" customHeight="1" thickTop="1" x14ac:dyDescent="0.25">
      <c r="A9" s="41" t="s">
        <v>16</v>
      </c>
      <c r="B9" s="41"/>
      <c r="C9" s="41"/>
      <c r="D9" s="41"/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41" t="s">
        <v>17</v>
      </c>
      <c r="U9" s="41"/>
      <c r="V9" s="41"/>
      <c r="W9" s="41"/>
      <c r="X9" s="41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526"/>
      <c r="AK9" s="568"/>
      <c r="AL9" s="570"/>
      <c r="AM9" s="207">
        <v>1</v>
      </c>
      <c r="AN9" s="207"/>
      <c r="AO9" s="634" t="s">
        <v>209</v>
      </c>
      <c r="AP9" s="635"/>
      <c r="AQ9" s="635"/>
      <c r="AR9" s="635"/>
      <c r="AS9" s="635"/>
      <c r="AT9" s="635"/>
      <c r="AU9" s="635"/>
      <c r="AV9" s="635"/>
      <c r="AW9" s="635"/>
      <c r="AX9" s="635"/>
      <c r="AY9" s="635"/>
      <c r="AZ9" s="635"/>
      <c r="BA9" s="635"/>
      <c r="BB9" s="635"/>
      <c r="BC9" s="635"/>
      <c r="BD9" s="635"/>
      <c r="BE9" s="635"/>
      <c r="BF9" s="635"/>
      <c r="BG9" s="635"/>
      <c r="BH9" s="635"/>
      <c r="BI9" s="635"/>
      <c r="BJ9" s="635"/>
      <c r="BK9" s="635"/>
      <c r="BL9" s="636"/>
      <c r="BM9" s="637"/>
      <c r="BN9" s="637"/>
      <c r="BO9" s="637"/>
      <c r="BP9" s="638"/>
      <c r="BQ9" s="639"/>
      <c r="BR9" s="639"/>
      <c r="BS9" s="639"/>
      <c r="BT9" s="639"/>
      <c r="BU9" s="639"/>
      <c r="BV9" s="639"/>
      <c r="BW9" s="639"/>
      <c r="BX9" s="639"/>
      <c r="BY9" s="639"/>
      <c r="BZ9" s="639"/>
      <c r="CA9" s="639"/>
      <c r="CB9" s="639"/>
      <c r="CC9" s="639"/>
      <c r="CD9" s="639"/>
      <c r="CE9" s="639"/>
      <c r="CF9" s="639"/>
      <c r="CG9" s="639"/>
      <c r="CH9" s="639"/>
      <c r="CI9" s="639"/>
      <c r="CJ9" s="639"/>
      <c r="CK9" s="639"/>
      <c r="CL9" s="639"/>
      <c r="CM9" s="639"/>
      <c r="CN9" s="639"/>
      <c r="CO9" s="639"/>
      <c r="CP9" s="639"/>
      <c r="CQ9" s="639"/>
      <c r="CR9" s="639"/>
      <c r="CS9" s="639"/>
      <c r="CT9" s="639"/>
      <c r="CU9" s="639"/>
      <c r="CV9" s="639"/>
      <c r="CW9" s="639"/>
      <c r="CX9" s="639"/>
      <c r="CY9" s="639"/>
      <c r="CZ9" s="639"/>
      <c r="DA9" s="640"/>
      <c r="DB9" s="526"/>
    </row>
    <row r="10" spans="1:106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526"/>
      <c r="AK10" s="210"/>
      <c r="AL10" s="211"/>
      <c r="AM10" s="26">
        <v>2</v>
      </c>
      <c r="AN10" s="26"/>
      <c r="AO10" s="641" t="s">
        <v>210</v>
      </c>
      <c r="AP10" s="642"/>
      <c r="AQ10" s="642"/>
      <c r="AR10" s="642"/>
      <c r="AS10" s="642"/>
      <c r="AT10" s="642"/>
      <c r="AU10" s="642"/>
      <c r="AV10" s="642"/>
      <c r="AW10" s="642"/>
      <c r="AX10" s="642"/>
      <c r="AY10" s="642"/>
      <c r="AZ10" s="642"/>
      <c r="BA10" s="642"/>
      <c r="BB10" s="642"/>
      <c r="BC10" s="642"/>
      <c r="BD10" s="642"/>
      <c r="BE10" s="642"/>
      <c r="BF10" s="642"/>
      <c r="BG10" s="642"/>
      <c r="BH10" s="642"/>
      <c r="BI10" s="642"/>
      <c r="BJ10" s="642"/>
      <c r="BK10" s="642"/>
      <c r="BL10" s="643"/>
      <c r="BM10" s="644"/>
      <c r="BN10" s="644"/>
      <c r="BO10" s="644"/>
      <c r="BP10" s="645"/>
      <c r="BQ10" s="646"/>
      <c r="BR10" s="646"/>
      <c r="BS10" s="646"/>
      <c r="BT10" s="646"/>
      <c r="BU10" s="646"/>
      <c r="BV10" s="647"/>
      <c r="BW10" s="647"/>
      <c r="BX10" s="647"/>
      <c r="BY10" s="647"/>
      <c r="BZ10" s="647"/>
      <c r="CA10" s="647"/>
      <c r="CB10" s="647"/>
      <c r="CC10" s="647"/>
      <c r="CD10" s="647"/>
      <c r="CE10" s="647"/>
      <c r="CF10" s="647"/>
      <c r="CG10" s="647"/>
      <c r="CH10" s="647"/>
      <c r="CI10" s="647"/>
      <c r="CJ10" s="647"/>
      <c r="CK10" s="647"/>
      <c r="CL10" s="647"/>
      <c r="CM10" s="647"/>
      <c r="CN10" s="647"/>
      <c r="CO10" s="647"/>
      <c r="CP10" s="647"/>
      <c r="CQ10" s="647"/>
      <c r="CR10" s="647"/>
      <c r="CS10" s="647"/>
      <c r="CT10" s="647"/>
      <c r="CU10" s="647"/>
      <c r="CV10" s="647"/>
      <c r="CW10" s="647"/>
      <c r="CX10" s="647"/>
      <c r="CY10" s="647"/>
      <c r="CZ10" s="647"/>
      <c r="DA10" s="648"/>
      <c r="DB10" s="526"/>
    </row>
    <row r="11" spans="1:106" ht="12" customHeight="1" thickBot="1" x14ac:dyDescent="0.3">
      <c r="A11" s="64" t="s">
        <v>211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6"/>
      <c r="Q11" s="15"/>
      <c r="R11" s="15"/>
      <c r="S11" s="649"/>
      <c r="T11" s="163" t="s">
        <v>212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5"/>
      <c r="AJ11" s="526"/>
      <c r="AK11" s="210"/>
      <c r="AL11" s="211"/>
      <c r="AM11" s="26">
        <v>3</v>
      </c>
      <c r="AN11" s="26"/>
      <c r="AO11" s="641" t="s">
        <v>213</v>
      </c>
      <c r="AP11" s="642"/>
      <c r="AQ11" s="642"/>
      <c r="AR11" s="642"/>
      <c r="AS11" s="642"/>
      <c r="AT11" s="642"/>
      <c r="AU11" s="642"/>
      <c r="AV11" s="642"/>
      <c r="AW11" s="642"/>
      <c r="AX11" s="642"/>
      <c r="AY11" s="642"/>
      <c r="AZ11" s="642"/>
      <c r="BA11" s="642"/>
      <c r="BB11" s="642"/>
      <c r="BC11" s="642"/>
      <c r="BD11" s="642"/>
      <c r="BE11" s="642"/>
      <c r="BF11" s="642"/>
      <c r="BG11" s="642"/>
      <c r="BH11" s="642"/>
      <c r="BI11" s="642"/>
      <c r="BJ11" s="642"/>
      <c r="BK11" s="642"/>
      <c r="BL11" s="650"/>
      <c r="BM11" s="639"/>
      <c r="BN11" s="639"/>
      <c r="BO11" s="639"/>
      <c r="BP11" s="639"/>
      <c r="BQ11" s="651"/>
      <c r="BR11" s="652"/>
      <c r="BS11" s="652"/>
      <c r="BT11" s="652"/>
      <c r="BU11" s="653"/>
      <c r="BV11" s="647"/>
      <c r="BW11" s="647"/>
      <c r="BX11" s="647"/>
      <c r="BY11" s="647"/>
      <c r="BZ11" s="647"/>
      <c r="CA11" s="647"/>
      <c r="CB11" s="647"/>
      <c r="CC11" s="647"/>
      <c r="CD11" s="647"/>
      <c r="CE11" s="647"/>
      <c r="CF11" s="647"/>
      <c r="CG11" s="647"/>
      <c r="CH11" s="647"/>
      <c r="CI11" s="647"/>
      <c r="CJ11" s="647"/>
      <c r="CK11" s="647"/>
      <c r="CL11" s="647"/>
      <c r="CM11" s="647"/>
      <c r="CN11" s="647"/>
      <c r="CO11" s="647"/>
      <c r="CP11" s="647"/>
      <c r="CQ11" s="647"/>
      <c r="CR11" s="647"/>
      <c r="CS11" s="647"/>
      <c r="CT11" s="647"/>
      <c r="CU11" s="647"/>
      <c r="CV11" s="647"/>
      <c r="CW11" s="647"/>
      <c r="CX11" s="647"/>
      <c r="CY11" s="647"/>
      <c r="CZ11" s="647"/>
      <c r="DA11" s="648"/>
      <c r="DB11" s="526"/>
    </row>
    <row r="12" spans="1:106" ht="12.5" thickTop="1" x14ac:dyDescent="0.25">
      <c r="A12" s="654" t="s">
        <v>214</v>
      </c>
      <c r="B12" s="655"/>
      <c r="C12" s="655"/>
      <c r="D12" s="655"/>
      <c r="E12" s="655"/>
      <c r="F12" s="655"/>
      <c r="G12" s="610" t="s">
        <v>239</v>
      </c>
      <c r="H12" s="610"/>
      <c r="I12" s="610"/>
      <c r="J12" s="610"/>
      <c r="K12" s="610"/>
      <c r="L12" s="610"/>
      <c r="M12" s="610"/>
      <c r="N12" s="610"/>
      <c r="O12" s="610"/>
      <c r="P12" s="656"/>
      <c r="Q12" s="15"/>
      <c r="R12" s="15"/>
      <c r="S12" s="649"/>
      <c r="T12" s="481"/>
      <c r="U12" s="345"/>
      <c r="V12" s="345"/>
      <c r="W12" s="345"/>
      <c r="X12" s="345"/>
      <c r="Y12" s="345"/>
      <c r="Z12" s="345" t="s">
        <v>37</v>
      </c>
      <c r="AA12" s="345"/>
      <c r="AB12" s="345"/>
      <c r="AC12" s="345"/>
      <c r="AD12" s="345"/>
      <c r="AE12" s="345" t="s">
        <v>38</v>
      </c>
      <c r="AF12" s="345"/>
      <c r="AG12" s="345"/>
      <c r="AH12" s="345"/>
      <c r="AI12" s="346"/>
      <c r="AJ12" s="526"/>
      <c r="AK12" s="210"/>
      <c r="AL12" s="211"/>
      <c r="AM12" s="26">
        <v>4</v>
      </c>
      <c r="AN12" s="26"/>
      <c r="AO12" s="641" t="s">
        <v>215</v>
      </c>
      <c r="AP12" s="642"/>
      <c r="AQ12" s="642"/>
      <c r="AR12" s="642"/>
      <c r="AS12" s="642"/>
      <c r="AT12" s="642"/>
      <c r="AU12" s="642"/>
      <c r="AV12" s="642"/>
      <c r="AW12" s="642"/>
      <c r="AX12" s="642"/>
      <c r="AY12" s="642"/>
      <c r="AZ12" s="642"/>
      <c r="BA12" s="642"/>
      <c r="BB12" s="642"/>
      <c r="BC12" s="642"/>
      <c r="BD12" s="642"/>
      <c r="BE12" s="642"/>
      <c r="BF12" s="642"/>
      <c r="BG12" s="642"/>
      <c r="BH12" s="642"/>
      <c r="BI12" s="642"/>
      <c r="BJ12" s="642"/>
      <c r="BK12" s="642"/>
      <c r="BL12" s="657"/>
      <c r="BM12" s="647"/>
      <c r="BN12" s="647"/>
      <c r="BO12" s="647"/>
      <c r="BP12" s="647"/>
      <c r="BQ12" s="658"/>
      <c r="BR12" s="659"/>
      <c r="BS12" s="660"/>
      <c r="BT12" s="660"/>
      <c r="BU12" s="660"/>
      <c r="BV12" s="647"/>
      <c r="BW12" s="647"/>
      <c r="BX12" s="647"/>
      <c r="BY12" s="647"/>
      <c r="BZ12" s="647"/>
      <c r="CA12" s="647"/>
      <c r="CB12" s="647"/>
      <c r="CC12" s="647"/>
      <c r="CD12" s="647"/>
      <c r="CE12" s="647"/>
      <c r="CF12" s="647"/>
      <c r="CG12" s="647"/>
      <c r="CH12" s="647"/>
      <c r="CI12" s="647"/>
      <c r="CJ12" s="647"/>
      <c r="CK12" s="647"/>
      <c r="CL12" s="647"/>
      <c r="CM12" s="647"/>
      <c r="CN12" s="647"/>
      <c r="CO12" s="647"/>
      <c r="CP12" s="647"/>
      <c r="CQ12" s="647"/>
      <c r="CR12" s="647"/>
      <c r="CS12" s="647"/>
      <c r="CT12" s="647"/>
      <c r="CU12" s="647"/>
      <c r="CV12" s="647"/>
      <c r="CW12" s="647"/>
      <c r="CX12" s="647"/>
      <c r="CY12" s="647"/>
      <c r="CZ12" s="647"/>
      <c r="DA12" s="648"/>
      <c r="DB12" s="526"/>
    </row>
    <row r="13" spans="1:106" ht="12" customHeight="1" x14ac:dyDescent="0.25">
      <c r="A13" s="84" t="s">
        <v>216</v>
      </c>
      <c r="B13" s="85"/>
      <c r="C13" s="85"/>
      <c r="D13" s="85"/>
      <c r="E13" s="85"/>
      <c r="F13" s="85"/>
      <c r="G13" s="661"/>
      <c r="H13" s="662"/>
      <c r="I13" s="662"/>
      <c r="J13" s="662"/>
      <c r="K13" s="662"/>
      <c r="L13" s="663" t="s">
        <v>49</v>
      </c>
      <c r="M13" s="232"/>
      <c r="N13" s="232"/>
      <c r="O13" s="232"/>
      <c r="P13" s="233"/>
      <c r="Q13" s="15"/>
      <c r="R13" s="15"/>
      <c r="S13" s="15"/>
      <c r="T13" s="84" t="s">
        <v>217</v>
      </c>
      <c r="U13" s="85"/>
      <c r="V13" s="85"/>
      <c r="W13" s="85"/>
      <c r="X13" s="85"/>
      <c r="Y13" s="85"/>
      <c r="Z13" s="124"/>
      <c r="AA13" s="124"/>
      <c r="AB13" s="124"/>
      <c r="AC13" s="124"/>
      <c r="AD13" s="124"/>
      <c r="AE13" s="664" t="str">
        <f>AC53</f>
        <v/>
      </c>
      <c r="AF13" s="664"/>
      <c r="AG13" s="664"/>
      <c r="AH13" s="664"/>
      <c r="AI13" s="665"/>
      <c r="AJ13" s="526"/>
      <c r="AK13" s="210"/>
      <c r="AL13" s="211"/>
      <c r="AM13" s="26">
        <v>5</v>
      </c>
      <c r="AN13" s="26"/>
      <c r="AO13" s="641" t="s">
        <v>218</v>
      </c>
      <c r="AP13" s="642"/>
      <c r="AQ13" s="642"/>
      <c r="AR13" s="642"/>
      <c r="AS13" s="642"/>
      <c r="AT13" s="642"/>
      <c r="AU13" s="642"/>
      <c r="AV13" s="642"/>
      <c r="AW13" s="642"/>
      <c r="AX13" s="642"/>
      <c r="AY13" s="642"/>
      <c r="AZ13" s="642"/>
      <c r="BA13" s="642"/>
      <c r="BB13" s="642"/>
      <c r="BC13" s="642"/>
      <c r="BD13" s="642"/>
      <c r="BE13" s="642"/>
      <c r="BF13" s="642"/>
      <c r="BG13" s="642"/>
      <c r="BH13" s="642"/>
      <c r="BI13" s="642"/>
      <c r="BJ13" s="642"/>
      <c r="BK13" s="642"/>
      <c r="BL13" s="657"/>
      <c r="BM13" s="647"/>
      <c r="BN13" s="647"/>
      <c r="BO13" s="647"/>
      <c r="BP13" s="647"/>
      <c r="BQ13" s="639"/>
      <c r="BR13" s="639"/>
      <c r="BS13" s="658"/>
      <c r="BT13" s="666"/>
      <c r="BU13" s="659"/>
      <c r="BV13" s="646"/>
      <c r="BW13" s="646"/>
      <c r="BX13" s="646"/>
      <c r="BY13" s="646"/>
      <c r="BZ13" s="646"/>
      <c r="CA13" s="647"/>
      <c r="CB13" s="647"/>
      <c r="CC13" s="647"/>
      <c r="CD13" s="647"/>
      <c r="CE13" s="647"/>
      <c r="CF13" s="647"/>
      <c r="CG13" s="647"/>
      <c r="CH13" s="647"/>
      <c r="CI13" s="647"/>
      <c r="CJ13" s="647"/>
      <c r="CK13" s="647"/>
      <c r="CL13" s="647"/>
      <c r="CM13" s="647"/>
      <c r="CN13" s="647"/>
      <c r="CO13" s="647"/>
      <c r="CP13" s="647"/>
      <c r="CQ13" s="647"/>
      <c r="CR13" s="647"/>
      <c r="CS13" s="647"/>
      <c r="CT13" s="647"/>
      <c r="CU13" s="647"/>
      <c r="CV13" s="647"/>
      <c r="CW13" s="647"/>
      <c r="CX13" s="647"/>
      <c r="CY13" s="647"/>
      <c r="CZ13" s="647"/>
      <c r="DA13" s="648"/>
      <c r="DB13" s="526"/>
    </row>
    <row r="14" spans="1:106" ht="12" customHeight="1" x14ac:dyDescent="0.25">
      <c r="A14" s="84" t="s">
        <v>22</v>
      </c>
      <c r="B14" s="85"/>
      <c r="C14" s="85"/>
      <c r="D14" s="85"/>
      <c r="E14" s="85"/>
      <c r="F14" s="85"/>
      <c r="G14" s="82"/>
      <c r="H14" s="82"/>
      <c r="I14" s="82"/>
      <c r="J14" s="82"/>
      <c r="K14" s="82"/>
      <c r="L14" s="82"/>
      <c r="M14" s="82"/>
      <c r="N14" s="82"/>
      <c r="O14" s="82"/>
      <c r="P14" s="83"/>
      <c r="Q14" s="15"/>
      <c r="R14" s="15"/>
      <c r="S14" s="15"/>
      <c r="T14" s="84" t="s">
        <v>219</v>
      </c>
      <c r="U14" s="85"/>
      <c r="V14" s="85"/>
      <c r="W14" s="85"/>
      <c r="X14" s="85"/>
      <c r="Y14" s="85"/>
      <c r="Z14" s="124"/>
      <c r="AA14" s="124"/>
      <c r="AB14" s="124"/>
      <c r="AC14" s="124"/>
      <c r="AD14" s="124"/>
      <c r="AE14" s="124"/>
      <c r="AF14" s="124"/>
      <c r="AG14" s="124"/>
      <c r="AH14" s="124"/>
      <c r="AI14" s="125"/>
      <c r="AJ14" s="526"/>
      <c r="AK14" s="210"/>
      <c r="AL14" s="211"/>
      <c r="AM14" s="26">
        <v>6</v>
      </c>
      <c r="AN14" s="26"/>
      <c r="AO14" s="641" t="s">
        <v>220</v>
      </c>
      <c r="AP14" s="642"/>
      <c r="AQ14" s="642"/>
      <c r="AR14" s="642"/>
      <c r="AS14" s="642"/>
      <c r="AT14" s="642"/>
      <c r="AU14" s="642"/>
      <c r="AV14" s="642"/>
      <c r="AW14" s="642"/>
      <c r="AX14" s="642"/>
      <c r="AY14" s="642"/>
      <c r="AZ14" s="642"/>
      <c r="BA14" s="642"/>
      <c r="BB14" s="642"/>
      <c r="BC14" s="642"/>
      <c r="BD14" s="642"/>
      <c r="BE14" s="642"/>
      <c r="BF14" s="642"/>
      <c r="BG14" s="642"/>
      <c r="BH14" s="642"/>
      <c r="BI14" s="642"/>
      <c r="BJ14" s="642"/>
      <c r="BK14" s="642"/>
      <c r="BL14" s="657"/>
      <c r="BM14" s="647"/>
      <c r="BN14" s="647"/>
      <c r="BO14" s="647"/>
      <c r="BP14" s="647"/>
      <c r="BQ14" s="647"/>
      <c r="BR14" s="647"/>
      <c r="BS14" s="639"/>
      <c r="BT14" s="639"/>
      <c r="BU14" s="639"/>
      <c r="BV14" s="651"/>
      <c r="BW14" s="652"/>
      <c r="BX14" s="652"/>
      <c r="BY14" s="652"/>
      <c r="BZ14" s="653"/>
      <c r="CA14" s="646"/>
      <c r="CB14" s="646"/>
      <c r="CC14" s="647"/>
      <c r="CD14" s="647"/>
      <c r="CE14" s="647"/>
      <c r="CF14" s="647"/>
      <c r="CG14" s="647"/>
      <c r="CH14" s="647"/>
      <c r="CI14" s="647"/>
      <c r="CJ14" s="647"/>
      <c r="CK14" s="647"/>
      <c r="CL14" s="647"/>
      <c r="CM14" s="647"/>
      <c r="CN14" s="647"/>
      <c r="CO14" s="647"/>
      <c r="CP14" s="647"/>
      <c r="CQ14" s="647"/>
      <c r="CR14" s="647"/>
      <c r="CS14" s="647"/>
      <c r="CT14" s="647"/>
      <c r="CU14" s="647"/>
      <c r="CV14" s="647"/>
      <c r="CW14" s="647"/>
      <c r="CX14" s="647"/>
      <c r="CY14" s="647"/>
      <c r="CZ14" s="647"/>
      <c r="DA14" s="648"/>
      <c r="DB14" s="526"/>
    </row>
    <row r="15" spans="1:106" ht="12" customHeight="1" x14ac:dyDescent="0.25">
      <c r="A15" s="79" t="s">
        <v>25</v>
      </c>
      <c r="B15" s="80"/>
      <c r="C15" s="80"/>
      <c r="D15" s="80"/>
      <c r="E15" s="80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3"/>
      <c r="Q15" s="15"/>
      <c r="R15" s="15"/>
      <c r="S15" s="15"/>
      <c r="T15" s="84" t="s">
        <v>221</v>
      </c>
      <c r="U15" s="85"/>
      <c r="V15" s="85"/>
      <c r="W15" s="85"/>
      <c r="X15" s="85"/>
      <c r="Y15" s="85"/>
      <c r="Z15" s="124"/>
      <c r="AA15" s="124"/>
      <c r="AB15" s="124"/>
      <c r="AC15" s="124"/>
      <c r="AD15" s="124"/>
      <c r="AE15" s="124"/>
      <c r="AF15" s="124"/>
      <c r="AG15" s="124"/>
      <c r="AH15" s="124"/>
      <c r="AI15" s="125"/>
      <c r="AJ15" s="526"/>
      <c r="AK15" s="210"/>
      <c r="AL15" s="211"/>
      <c r="AM15" s="26">
        <v>7</v>
      </c>
      <c r="AN15" s="26"/>
      <c r="AO15" s="641" t="s">
        <v>222</v>
      </c>
      <c r="AP15" s="642"/>
      <c r="AQ15" s="642"/>
      <c r="AR15" s="642"/>
      <c r="AS15" s="642"/>
      <c r="AT15" s="642"/>
      <c r="AU15" s="642"/>
      <c r="AV15" s="642"/>
      <c r="AW15" s="642"/>
      <c r="AX15" s="642"/>
      <c r="AY15" s="642"/>
      <c r="AZ15" s="642"/>
      <c r="BA15" s="642"/>
      <c r="BB15" s="642"/>
      <c r="BC15" s="642"/>
      <c r="BD15" s="642"/>
      <c r="BE15" s="642"/>
      <c r="BF15" s="642"/>
      <c r="BG15" s="642"/>
      <c r="BH15" s="642"/>
      <c r="BI15" s="642"/>
      <c r="BJ15" s="642"/>
      <c r="BK15" s="642"/>
      <c r="BL15" s="657"/>
      <c r="BM15" s="647"/>
      <c r="BN15" s="647"/>
      <c r="BO15" s="647"/>
      <c r="BP15" s="647"/>
      <c r="BQ15" s="647"/>
      <c r="BR15" s="647"/>
      <c r="BS15" s="647"/>
      <c r="BT15" s="647"/>
      <c r="BU15" s="647"/>
      <c r="BV15" s="639"/>
      <c r="BW15" s="639"/>
      <c r="BX15" s="639"/>
      <c r="BY15" s="639"/>
      <c r="BZ15" s="639"/>
      <c r="CA15" s="658"/>
      <c r="CB15" s="659"/>
      <c r="CC15" s="646"/>
      <c r="CD15" s="646"/>
      <c r="CE15" s="646"/>
      <c r="CF15" s="646"/>
      <c r="CG15" s="646"/>
      <c r="CH15" s="646"/>
      <c r="CI15" s="646"/>
      <c r="CJ15" s="646"/>
      <c r="CK15" s="646"/>
      <c r="CL15" s="646"/>
      <c r="CM15" s="647"/>
      <c r="CN15" s="647"/>
      <c r="CO15" s="647"/>
      <c r="CP15" s="647"/>
      <c r="CQ15" s="647"/>
      <c r="CR15" s="647"/>
      <c r="CS15" s="647"/>
      <c r="CT15" s="647"/>
      <c r="CU15" s="647"/>
      <c r="CV15" s="647"/>
      <c r="CW15" s="647"/>
      <c r="CX15" s="647"/>
      <c r="CY15" s="647"/>
      <c r="CZ15" s="647"/>
      <c r="DA15" s="648"/>
      <c r="DB15" s="526"/>
    </row>
    <row r="16" spans="1:106" ht="12" customHeight="1" thickBot="1" x14ac:dyDescent="0.3">
      <c r="A16" s="79" t="s">
        <v>27</v>
      </c>
      <c r="B16" s="80"/>
      <c r="C16" s="80"/>
      <c r="D16" s="80"/>
      <c r="E16" s="80"/>
      <c r="F16" s="81"/>
      <c r="G16" s="82"/>
      <c r="H16" s="82"/>
      <c r="I16" s="82"/>
      <c r="J16" s="82"/>
      <c r="K16" s="82"/>
      <c r="L16" s="82"/>
      <c r="M16" s="82"/>
      <c r="N16" s="82"/>
      <c r="O16" s="82"/>
      <c r="P16" s="83"/>
      <c r="Q16" s="15"/>
      <c r="R16" s="15"/>
      <c r="S16" s="15"/>
      <c r="T16" s="111" t="s">
        <v>223</v>
      </c>
      <c r="U16" s="112"/>
      <c r="V16" s="112"/>
      <c r="W16" s="112"/>
      <c r="X16" s="112"/>
      <c r="Y16" s="112"/>
      <c r="Z16" s="218"/>
      <c r="AA16" s="218"/>
      <c r="AB16" s="218"/>
      <c r="AC16" s="218"/>
      <c r="AD16" s="218"/>
      <c r="AE16" s="218"/>
      <c r="AF16" s="218"/>
      <c r="AG16" s="218"/>
      <c r="AH16" s="218"/>
      <c r="AI16" s="667"/>
      <c r="AJ16" s="526"/>
      <c r="AK16" s="210"/>
      <c r="AL16" s="211"/>
      <c r="AM16" s="26">
        <v>8</v>
      </c>
      <c r="AN16" s="26"/>
      <c r="AO16" s="641" t="s">
        <v>224</v>
      </c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642"/>
      <c r="BB16" s="642"/>
      <c r="BC16" s="642"/>
      <c r="BD16" s="642"/>
      <c r="BE16" s="642"/>
      <c r="BF16" s="642"/>
      <c r="BG16" s="642"/>
      <c r="BH16" s="642"/>
      <c r="BI16" s="642"/>
      <c r="BJ16" s="642"/>
      <c r="BK16" s="642"/>
      <c r="BL16" s="657"/>
      <c r="BM16" s="647"/>
      <c r="BN16" s="647"/>
      <c r="BO16" s="647"/>
      <c r="BP16" s="647"/>
      <c r="BQ16" s="647"/>
      <c r="BR16" s="647"/>
      <c r="BS16" s="647"/>
      <c r="BT16" s="647"/>
      <c r="BU16" s="647"/>
      <c r="BV16" s="647"/>
      <c r="BW16" s="647"/>
      <c r="BX16" s="647"/>
      <c r="BY16" s="647"/>
      <c r="BZ16" s="647"/>
      <c r="CA16" s="639"/>
      <c r="CB16" s="639"/>
      <c r="CC16" s="668"/>
      <c r="CD16" s="669"/>
      <c r="CE16" s="669"/>
      <c r="CF16" s="669"/>
      <c r="CG16" s="669"/>
      <c r="CH16" s="669"/>
      <c r="CI16" s="669"/>
      <c r="CJ16" s="669"/>
      <c r="CK16" s="669"/>
      <c r="CL16" s="670"/>
      <c r="CM16" s="646"/>
      <c r="CN16" s="646"/>
      <c r="CO16" s="647"/>
      <c r="CP16" s="647"/>
      <c r="CQ16" s="647"/>
      <c r="CR16" s="647"/>
      <c r="CS16" s="647"/>
      <c r="CT16" s="647"/>
      <c r="CU16" s="647"/>
      <c r="CV16" s="647"/>
      <c r="CW16" s="647"/>
      <c r="CX16" s="647"/>
      <c r="CY16" s="647"/>
      <c r="CZ16" s="647"/>
      <c r="DA16" s="648"/>
      <c r="DB16" s="526"/>
    </row>
    <row r="17" spans="1:106" ht="12" customHeight="1" x14ac:dyDescent="0.25">
      <c r="A17" s="79" t="s">
        <v>29</v>
      </c>
      <c r="B17" s="80"/>
      <c r="C17" s="80"/>
      <c r="D17" s="80"/>
      <c r="E17" s="80"/>
      <c r="F17" s="81"/>
      <c r="G17" s="96" t="s">
        <v>225</v>
      </c>
      <c r="H17" s="96"/>
      <c r="I17" s="96"/>
      <c r="J17" s="96"/>
      <c r="K17" s="96"/>
      <c r="L17" s="96"/>
      <c r="M17" s="96"/>
      <c r="N17" s="96"/>
      <c r="O17" s="96"/>
      <c r="P17" s="97"/>
      <c r="Q17" s="15"/>
      <c r="R17" s="15"/>
      <c r="S17" s="649"/>
      <c r="T17" s="649"/>
      <c r="U17" s="649"/>
      <c r="V17" s="649"/>
      <c r="W17" s="649"/>
      <c r="X17" s="649"/>
      <c r="Y17" s="649"/>
      <c r="Z17" s="649"/>
      <c r="AA17" s="649"/>
      <c r="AB17" s="649"/>
      <c r="AC17" s="649"/>
      <c r="AD17" s="649"/>
      <c r="AE17" s="649"/>
      <c r="AF17" s="649"/>
      <c r="AG17" s="649"/>
      <c r="AH17" s="649"/>
      <c r="AI17" s="649"/>
      <c r="AJ17" s="526"/>
      <c r="AK17" s="210"/>
      <c r="AL17" s="211"/>
      <c r="AM17" s="26">
        <v>9</v>
      </c>
      <c r="AN17" s="26"/>
      <c r="AO17" s="641" t="s">
        <v>226</v>
      </c>
      <c r="AP17" s="642"/>
      <c r="AQ17" s="642"/>
      <c r="AR17" s="642"/>
      <c r="AS17" s="642"/>
      <c r="AT17" s="642"/>
      <c r="AU17" s="642"/>
      <c r="AV17" s="642"/>
      <c r="AW17" s="642"/>
      <c r="AX17" s="642"/>
      <c r="AY17" s="642"/>
      <c r="AZ17" s="642"/>
      <c r="BA17" s="642"/>
      <c r="BB17" s="642"/>
      <c r="BC17" s="642"/>
      <c r="BD17" s="642"/>
      <c r="BE17" s="642"/>
      <c r="BF17" s="642"/>
      <c r="BG17" s="642"/>
      <c r="BH17" s="642"/>
      <c r="BI17" s="642"/>
      <c r="BJ17" s="642"/>
      <c r="BK17" s="642"/>
      <c r="BL17" s="657"/>
      <c r="BM17" s="647"/>
      <c r="BN17" s="647"/>
      <c r="BO17" s="647"/>
      <c r="BP17" s="647"/>
      <c r="BQ17" s="647"/>
      <c r="BR17" s="647"/>
      <c r="BS17" s="647"/>
      <c r="BT17" s="647"/>
      <c r="BU17" s="647"/>
      <c r="BV17" s="647"/>
      <c r="BW17" s="647"/>
      <c r="BX17" s="647"/>
      <c r="BY17" s="647"/>
      <c r="BZ17" s="647"/>
      <c r="CA17" s="647"/>
      <c r="CB17" s="647"/>
      <c r="CC17" s="639"/>
      <c r="CD17" s="639"/>
      <c r="CE17" s="639"/>
      <c r="CF17" s="639"/>
      <c r="CG17" s="639"/>
      <c r="CH17" s="639"/>
      <c r="CI17" s="639"/>
      <c r="CJ17" s="639"/>
      <c r="CK17" s="639"/>
      <c r="CL17" s="639"/>
      <c r="CM17" s="658"/>
      <c r="CN17" s="659"/>
      <c r="CO17" s="646"/>
      <c r="CP17" s="646"/>
      <c r="CQ17" s="646"/>
      <c r="CR17" s="647"/>
      <c r="CS17" s="647"/>
      <c r="CT17" s="647"/>
      <c r="CU17" s="647"/>
      <c r="CV17" s="647"/>
      <c r="CW17" s="647"/>
      <c r="CX17" s="647"/>
      <c r="CY17" s="647"/>
      <c r="CZ17" s="647"/>
      <c r="DA17" s="648"/>
      <c r="DB17" s="526"/>
    </row>
    <row r="18" spans="1:106" ht="12" customHeight="1" x14ac:dyDescent="0.25">
      <c r="A18" s="84" t="s">
        <v>30</v>
      </c>
      <c r="B18" s="85"/>
      <c r="C18" s="85"/>
      <c r="D18" s="85"/>
      <c r="E18" s="85"/>
      <c r="F18" s="85"/>
      <c r="G18" s="82"/>
      <c r="H18" s="82"/>
      <c r="I18" s="82"/>
      <c r="J18" s="82"/>
      <c r="K18" s="82"/>
      <c r="L18" s="82"/>
      <c r="M18" s="82"/>
      <c r="N18" s="82"/>
      <c r="O18" s="82"/>
      <c r="P18" s="83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526"/>
      <c r="AK18" s="210"/>
      <c r="AL18" s="211"/>
      <c r="AM18" s="26">
        <v>10</v>
      </c>
      <c r="AN18" s="26"/>
      <c r="AO18" s="641" t="s">
        <v>227</v>
      </c>
      <c r="AP18" s="642"/>
      <c r="AQ18" s="642"/>
      <c r="AR18" s="642"/>
      <c r="AS18" s="642"/>
      <c r="AT18" s="642"/>
      <c r="AU18" s="642"/>
      <c r="AV18" s="642"/>
      <c r="AW18" s="642"/>
      <c r="AX18" s="642"/>
      <c r="AY18" s="642"/>
      <c r="AZ18" s="642"/>
      <c r="BA18" s="642"/>
      <c r="BB18" s="642"/>
      <c r="BC18" s="642"/>
      <c r="BD18" s="642"/>
      <c r="BE18" s="642"/>
      <c r="BF18" s="642"/>
      <c r="BG18" s="642"/>
      <c r="BH18" s="642"/>
      <c r="BI18" s="642"/>
      <c r="BJ18" s="642"/>
      <c r="BK18" s="642"/>
      <c r="BL18" s="657"/>
      <c r="BM18" s="647"/>
      <c r="BN18" s="647"/>
      <c r="BO18" s="647"/>
      <c r="BP18" s="647"/>
      <c r="BQ18" s="647"/>
      <c r="BR18" s="647"/>
      <c r="BS18" s="647"/>
      <c r="BT18" s="647"/>
      <c r="BU18" s="647"/>
      <c r="BV18" s="647"/>
      <c r="BW18" s="647"/>
      <c r="BX18" s="647"/>
      <c r="BY18" s="647"/>
      <c r="BZ18" s="647"/>
      <c r="CA18" s="647"/>
      <c r="CB18" s="647"/>
      <c r="CC18" s="647"/>
      <c r="CD18" s="647"/>
      <c r="CE18" s="647"/>
      <c r="CF18" s="647"/>
      <c r="CG18" s="647"/>
      <c r="CH18" s="647"/>
      <c r="CI18" s="647"/>
      <c r="CJ18" s="647"/>
      <c r="CK18" s="647"/>
      <c r="CL18" s="647"/>
      <c r="CM18" s="639"/>
      <c r="CN18" s="639"/>
      <c r="CO18" s="651"/>
      <c r="CP18" s="652"/>
      <c r="CQ18" s="653"/>
      <c r="CR18" s="646"/>
      <c r="CS18" s="646"/>
      <c r="CT18" s="647"/>
      <c r="CU18" s="647"/>
      <c r="CV18" s="647"/>
      <c r="CW18" s="647"/>
      <c r="CX18" s="647"/>
      <c r="CY18" s="647"/>
      <c r="CZ18" s="647"/>
      <c r="DA18" s="648"/>
      <c r="DB18" s="526"/>
    </row>
    <row r="19" spans="1:106" ht="12" x14ac:dyDescent="0.25">
      <c r="A19" s="84" t="s">
        <v>228</v>
      </c>
      <c r="B19" s="85"/>
      <c r="C19" s="85"/>
      <c r="D19" s="85"/>
      <c r="E19" s="85"/>
      <c r="F19" s="85"/>
      <c r="G19" s="82"/>
      <c r="H19" s="82"/>
      <c r="I19" s="82"/>
      <c r="J19" s="82"/>
      <c r="K19" s="82"/>
      <c r="L19" s="82"/>
      <c r="M19" s="82"/>
      <c r="N19" s="82"/>
      <c r="O19" s="82"/>
      <c r="P19" s="83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526"/>
      <c r="AK19" s="210"/>
      <c r="AL19" s="211"/>
      <c r="AM19" s="26">
        <v>11</v>
      </c>
      <c r="AN19" s="26"/>
      <c r="AO19" s="641" t="s">
        <v>229</v>
      </c>
      <c r="AP19" s="642"/>
      <c r="AQ19" s="642"/>
      <c r="AR19" s="642"/>
      <c r="AS19" s="642"/>
      <c r="AT19" s="642"/>
      <c r="AU19" s="642"/>
      <c r="AV19" s="642"/>
      <c r="AW19" s="642"/>
      <c r="AX19" s="642"/>
      <c r="AY19" s="642"/>
      <c r="AZ19" s="642"/>
      <c r="BA19" s="642"/>
      <c r="BB19" s="642"/>
      <c r="BC19" s="642"/>
      <c r="BD19" s="642"/>
      <c r="BE19" s="642"/>
      <c r="BF19" s="642"/>
      <c r="BG19" s="642"/>
      <c r="BH19" s="642"/>
      <c r="BI19" s="642"/>
      <c r="BJ19" s="642"/>
      <c r="BK19" s="642"/>
      <c r="BL19" s="657"/>
      <c r="BM19" s="646"/>
      <c r="BN19" s="646"/>
      <c r="BO19" s="646"/>
      <c r="BP19" s="647"/>
      <c r="BQ19" s="647"/>
      <c r="BR19" s="647"/>
      <c r="BS19" s="647"/>
      <c r="BT19" s="647"/>
      <c r="BU19" s="647"/>
      <c r="BV19" s="647"/>
      <c r="BW19" s="647"/>
      <c r="BX19" s="647"/>
      <c r="BY19" s="647"/>
      <c r="BZ19" s="647"/>
      <c r="CA19" s="647"/>
      <c r="CB19" s="647"/>
      <c r="CC19" s="647"/>
      <c r="CD19" s="647"/>
      <c r="CE19" s="647"/>
      <c r="CF19" s="647"/>
      <c r="CG19" s="647"/>
      <c r="CH19" s="647"/>
      <c r="CI19" s="647"/>
      <c r="CJ19" s="647"/>
      <c r="CK19" s="647"/>
      <c r="CL19" s="647"/>
      <c r="CM19" s="647"/>
      <c r="CN19" s="647"/>
      <c r="CO19" s="639"/>
      <c r="CP19" s="639"/>
      <c r="CQ19" s="639"/>
      <c r="CR19" s="658"/>
      <c r="CS19" s="659"/>
      <c r="CT19" s="646"/>
      <c r="CU19" s="646"/>
      <c r="CV19" s="646"/>
      <c r="CW19" s="646"/>
      <c r="CX19" s="646"/>
      <c r="CY19" s="647"/>
      <c r="CZ19" s="647"/>
      <c r="DA19" s="648"/>
      <c r="DB19" s="526"/>
    </row>
    <row r="20" spans="1:106" ht="12" customHeight="1" thickBot="1" x14ac:dyDescent="0.3">
      <c r="A20" s="111" t="s">
        <v>230</v>
      </c>
      <c r="B20" s="112"/>
      <c r="C20" s="112"/>
      <c r="D20" s="112"/>
      <c r="E20" s="112"/>
      <c r="F20" s="112"/>
      <c r="G20" s="671"/>
      <c r="H20" s="671"/>
      <c r="I20" s="671"/>
      <c r="J20" s="671"/>
      <c r="K20" s="671"/>
      <c r="L20" s="671"/>
      <c r="M20" s="671"/>
      <c r="N20" s="671"/>
      <c r="O20" s="671"/>
      <c r="P20" s="672"/>
      <c r="Q20" s="15"/>
      <c r="R20" s="15"/>
      <c r="S20" s="15"/>
      <c r="T20" s="15"/>
      <c r="U20" s="15"/>
      <c r="V20" s="15"/>
      <c r="W20" s="15"/>
      <c r="X20" s="15"/>
      <c r="Y20" s="15"/>
      <c r="Z20" s="673"/>
      <c r="AA20" s="673"/>
      <c r="AB20" s="673"/>
      <c r="AC20" s="673"/>
      <c r="AD20" s="673"/>
      <c r="AE20" s="673"/>
      <c r="AF20" s="673"/>
      <c r="AG20" s="673"/>
      <c r="AH20" s="673"/>
      <c r="AI20" s="673"/>
      <c r="AJ20" s="526"/>
      <c r="AK20" s="210"/>
      <c r="AL20" s="211"/>
      <c r="AM20" s="26">
        <v>12</v>
      </c>
      <c r="AN20" s="26"/>
      <c r="AO20" s="641" t="s">
        <v>231</v>
      </c>
      <c r="AP20" s="642"/>
      <c r="AQ20" s="642"/>
      <c r="AR20" s="642"/>
      <c r="AS20" s="642"/>
      <c r="AT20" s="642"/>
      <c r="AU20" s="642"/>
      <c r="AV20" s="642"/>
      <c r="AW20" s="642"/>
      <c r="AX20" s="642"/>
      <c r="AY20" s="642"/>
      <c r="AZ20" s="642"/>
      <c r="BA20" s="642"/>
      <c r="BB20" s="642"/>
      <c r="BC20" s="642"/>
      <c r="BD20" s="642"/>
      <c r="BE20" s="642"/>
      <c r="BF20" s="642"/>
      <c r="BG20" s="642"/>
      <c r="BH20" s="642"/>
      <c r="BI20" s="642"/>
      <c r="BJ20" s="642"/>
      <c r="BK20" s="642"/>
      <c r="BL20" s="657"/>
      <c r="BM20" s="674" t="s">
        <v>232</v>
      </c>
      <c r="BN20" s="675"/>
      <c r="BO20" s="676"/>
      <c r="BP20" s="647"/>
      <c r="BQ20" s="647"/>
      <c r="BR20" s="647"/>
      <c r="BS20" s="647"/>
      <c r="BT20" s="647"/>
      <c r="BU20" s="647"/>
      <c r="BV20" s="647"/>
      <c r="BW20" s="647"/>
      <c r="BX20" s="647"/>
      <c r="BY20" s="647"/>
      <c r="BZ20" s="647"/>
      <c r="CA20" s="647"/>
      <c r="CB20" s="647"/>
      <c r="CC20" s="647"/>
      <c r="CD20" s="647"/>
      <c r="CE20" s="647"/>
      <c r="CF20" s="647"/>
      <c r="CG20" s="647"/>
      <c r="CH20" s="647"/>
      <c r="CI20" s="647"/>
      <c r="CJ20" s="647"/>
      <c r="CK20" s="647"/>
      <c r="CL20" s="647"/>
      <c r="CM20" s="647"/>
      <c r="CN20" s="647"/>
      <c r="CO20" s="647"/>
      <c r="CP20" s="647"/>
      <c r="CQ20" s="647"/>
      <c r="CR20" s="639"/>
      <c r="CS20" s="639"/>
      <c r="CT20" s="651"/>
      <c r="CU20" s="652"/>
      <c r="CV20" s="652"/>
      <c r="CW20" s="652"/>
      <c r="CX20" s="653"/>
      <c r="CY20" s="647"/>
      <c r="CZ20" s="647"/>
      <c r="DA20" s="648"/>
      <c r="DB20" s="526"/>
    </row>
    <row r="21" spans="1:106" ht="12" customHeight="1" thickBo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673"/>
      <c r="AA21" s="673"/>
      <c r="AB21" s="673"/>
      <c r="AC21" s="673"/>
      <c r="AD21" s="673"/>
      <c r="AE21" s="673"/>
      <c r="AF21" s="673"/>
      <c r="AG21" s="673"/>
      <c r="AH21" s="673"/>
      <c r="AI21" s="673"/>
      <c r="AJ21" s="526"/>
      <c r="AK21" s="210"/>
      <c r="AL21" s="211"/>
      <c r="AM21" s="26">
        <v>13</v>
      </c>
      <c r="AN21" s="26"/>
      <c r="AO21" s="641" t="s">
        <v>233</v>
      </c>
      <c r="AP21" s="642"/>
      <c r="AQ21" s="642"/>
      <c r="AR21" s="642"/>
      <c r="AS21" s="642"/>
      <c r="AT21" s="642"/>
      <c r="AU21" s="642"/>
      <c r="AV21" s="642"/>
      <c r="AW21" s="642"/>
      <c r="AX21" s="642"/>
      <c r="AY21" s="642"/>
      <c r="AZ21" s="642"/>
      <c r="BA21" s="642"/>
      <c r="BB21" s="642"/>
      <c r="BC21" s="642"/>
      <c r="BD21" s="642"/>
      <c r="BE21" s="642"/>
      <c r="BF21" s="642"/>
      <c r="BG21" s="642"/>
      <c r="BH21" s="642"/>
      <c r="BI21" s="642"/>
      <c r="BJ21" s="642"/>
      <c r="BK21" s="642"/>
      <c r="BL21" s="657"/>
      <c r="BM21" s="677"/>
      <c r="BN21" s="674" t="s">
        <v>234</v>
      </c>
      <c r="BO21" s="676"/>
      <c r="BP21" s="647"/>
      <c r="BQ21" s="647"/>
      <c r="BR21" s="647"/>
      <c r="BS21" s="647"/>
      <c r="BT21" s="647"/>
      <c r="BU21" s="647"/>
      <c r="BV21" s="647"/>
      <c r="BW21" s="647"/>
      <c r="BX21" s="647"/>
      <c r="BY21" s="647"/>
      <c r="BZ21" s="647"/>
      <c r="CA21" s="647"/>
      <c r="CB21" s="647"/>
      <c r="CC21" s="647"/>
      <c r="CD21" s="647"/>
      <c r="CE21" s="647"/>
      <c r="CF21" s="647"/>
      <c r="CG21" s="647"/>
      <c r="CH21" s="647"/>
      <c r="CI21" s="647"/>
      <c r="CJ21" s="647"/>
      <c r="CK21" s="647"/>
      <c r="CL21" s="647"/>
      <c r="CM21" s="647"/>
      <c r="CN21" s="647"/>
      <c r="CO21" s="647"/>
      <c r="CP21" s="647"/>
      <c r="CQ21" s="647"/>
      <c r="CR21" s="647"/>
      <c r="CS21" s="647"/>
      <c r="CT21" s="636"/>
      <c r="CU21" s="637"/>
      <c r="CV21" s="637"/>
      <c r="CW21" s="637"/>
      <c r="CX21" s="638"/>
      <c r="CY21" s="646"/>
      <c r="CZ21" s="646"/>
      <c r="DA21" s="678"/>
      <c r="DB21" s="526"/>
    </row>
    <row r="22" spans="1:106" ht="12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679"/>
      <c r="K22" s="367"/>
      <c r="L22" s="295"/>
      <c r="M22" s="367"/>
      <c r="N22" s="295"/>
      <c r="O22" s="367"/>
      <c r="P22" s="295"/>
      <c r="Q22" s="367"/>
      <c r="R22" s="295"/>
      <c r="S22" s="367"/>
      <c r="T22" s="295"/>
      <c r="U22" s="367"/>
      <c r="V22" s="295"/>
      <c r="W22" s="367"/>
      <c r="X22" s="680"/>
      <c r="Y22" s="15"/>
      <c r="Z22" s="673"/>
      <c r="AA22" s="673"/>
      <c r="AB22" s="673"/>
      <c r="AC22" s="673"/>
      <c r="AD22" s="673"/>
      <c r="AE22" s="673"/>
      <c r="AF22" s="673"/>
      <c r="AG22" s="673"/>
      <c r="AH22" s="673"/>
      <c r="AI22" s="673"/>
      <c r="AJ22" s="526"/>
      <c r="AK22" s="210"/>
      <c r="AL22" s="211"/>
      <c r="AM22" s="26">
        <v>14</v>
      </c>
      <c r="AN22" s="26"/>
      <c r="AO22" s="641" t="s">
        <v>235</v>
      </c>
      <c r="AP22" s="642"/>
      <c r="AQ22" s="642"/>
      <c r="AR22" s="642"/>
      <c r="AS22" s="642"/>
      <c r="AT22" s="642"/>
      <c r="AU22" s="642"/>
      <c r="AV22" s="642"/>
      <c r="AW22" s="642"/>
      <c r="AX22" s="642"/>
      <c r="AY22" s="642"/>
      <c r="AZ22" s="642"/>
      <c r="BA22" s="642"/>
      <c r="BB22" s="642"/>
      <c r="BC22" s="642"/>
      <c r="BD22" s="642"/>
      <c r="BE22" s="642"/>
      <c r="BF22" s="642"/>
      <c r="BG22" s="642"/>
      <c r="BH22" s="642"/>
      <c r="BI22" s="642"/>
      <c r="BJ22" s="642"/>
      <c r="BK22" s="642"/>
      <c r="BL22" s="657"/>
      <c r="BM22" s="681"/>
      <c r="BN22" s="674" t="s">
        <v>236</v>
      </c>
      <c r="BO22" s="676"/>
      <c r="BP22" s="647"/>
      <c r="BQ22" s="647"/>
      <c r="BR22" s="647"/>
      <c r="BS22" s="647"/>
      <c r="BT22" s="647"/>
      <c r="BU22" s="647"/>
      <c r="BV22" s="647"/>
      <c r="BW22" s="647"/>
      <c r="BX22" s="647"/>
      <c r="BY22" s="647"/>
      <c r="BZ22" s="647"/>
      <c r="CA22" s="647"/>
      <c r="CB22" s="647"/>
      <c r="CC22" s="647"/>
      <c r="CD22" s="647"/>
      <c r="CE22" s="647"/>
      <c r="CF22" s="647"/>
      <c r="CG22" s="647"/>
      <c r="CH22" s="647"/>
      <c r="CI22" s="647"/>
      <c r="CJ22" s="647"/>
      <c r="CK22" s="647"/>
      <c r="CL22" s="647"/>
      <c r="CM22" s="647"/>
      <c r="CN22" s="647"/>
      <c r="CO22" s="647"/>
      <c r="CP22" s="647"/>
      <c r="CQ22" s="647"/>
      <c r="CR22" s="647"/>
      <c r="CS22" s="647"/>
      <c r="CT22" s="639"/>
      <c r="CU22" s="639"/>
      <c r="CV22" s="639"/>
      <c r="CW22" s="639"/>
      <c r="CX22" s="639"/>
      <c r="CY22" s="651"/>
      <c r="CZ22" s="652"/>
      <c r="DA22" s="682"/>
      <c r="DB22" s="526"/>
    </row>
    <row r="23" spans="1:106" ht="12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28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683"/>
      <c r="Y23" s="15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526"/>
      <c r="AK23" s="210"/>
      <c r="AL23" s="211"/>
      <c r="AM23" s="26">
        <v>15</v>
      </c>
      <c r="AN23" s="26"/>
      <c r="AO23" s="641" t="s">
        <v>237</v>
      </c>
      <c r="AP23" s="642"/>
      <c r="AQ23" s="642"/>
      <c r="AR23" s="642"/>
      <c r="AS23" s="642"/>
      <c r="AT23" s="642"/>
      <c r="AU23" s="642"/>
      <c r="AV23" s="642"/>
      <c r="AW23" s="642"/>
      <c r="AX23" s="642"/>
      <c r="AY23" s="642"/>
      <c r="AZ23" s="642"/>
      <c r="BA23" s="642"/>
      <c r="BB23" s="642"/>
      <c r="BC23" s="642"/>
      <c r="BD23" s="642"/>
      <c r="BE23" s="642"/>
      <c r="BF23" s="642"/>
      <c r="BG23" s="642"/>
      <c r="BH23" s="642"/>
      <c r="BI23" s="642"/>
      <c r="BJ23" s="642"/>
      <c r="BK23" s="642"/>
      <c r="BL23" s="657"/>
      <c r="BM23" s="684"/>
      <c r="BN23" s="674" t="s">
        <v>238</v>
      </c>
      <c r="BO23" s="676"/>
      <c r="BP23" s="647"/>
      <c r="BQ23" s="647"/>
      <c r="BR23" s="647"/>
      <c r="BS23" s="647"/>
      <c r="BT23" s="647"/>
      <c r="BU23" s="647"/>
      <c r="BV23" s="647"/>
      <c r="BW23" s="647"/>
      <c r="BX23" s="647"/>
      <c r="BY23" s="647"/>
      <c r="BZ23" s="647"/>
      <c r="CA23" s="647"/>
      <c r="CB23" s="647"/>
      <c r="CC23" s="647"/>
      <c r="CD23" s="647"/>
      <c r="CE23" s="647"/>
      <c r="CF23" s="647"/>
      <c r="CG23" s="647"/>
      <c r="CH23" s="647"/>
      <c r="CI23" s="647"/>
      <c r="CJ23" s="647"/>
      <c r="CK23" s="647"/>
      <c r="CL23" s="647"/>
      <c r="CM23" s="647"/>
      <c r="CN23" s="647"/>
      <c r="CO23" s="647"/>
      <c r="CP23" s="647"/>
      <c r="CQ23" s="647"/>
      <c r="CR23" s="647"/>
      <c r="CS23" s="647"/>
      <c r="CT23" s="647"/>
      <c r="CU23" s="647"/>
      <c r="CV23" s="647"/>
      <c r="CW23" s="647"/>
      <c r="CX23" s="647"/>
      <c r="CY23" s="639"/>
      <c r="CZ23" s="639"/>
      <c r="DA23" s="685"/>
      <c r="DB23" s="526"/>
    </row>
    <row r="24" spans="1:106" ht="12" customHeight="1" thickBo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28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683"/>
      <c r="Y24" s="15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526"/>
      <c r="AK24" s="686"/>
      <c r="AL24" s="611"/>
      <c r="AM24" s="298">
        <v>16</v>
      </c>
      <c r="AN24" s="298"/>
      <c r="AO24" s="687" t="s">
        <v>108</v>
      </c>
      <c r="AP24" s="688"/>
      <c r="AQ24" s="688"/>
      <c r="AR24" s="688"/>
      <c r="AS24" s="688"/>
      <c r="AT24" s="688"/>
      <c r="AU24" s="688"/>
      <c r="AV24" s="688"/>
      <c r="AW24" s="688"/>
      <c r="AX24" s="688"/>
      <c r="AY24" s="688"/>
      <c r="AZ24" s="688"/>
      <c r="BA24" s="688"/>
      <c r="BB24" s="688"/>
      <c r="BC24" s="688"/>
      <c r="BD24" s="688"/>
      <c r="BE24" s="688"/>
      <c r="BF24" s="688"/>
      <c r="BG24" s="688"/>
      <c r="BH24" s="688"/>
      <c r="BI24" s="688"/>
      <c r="BJ24" s="688"/>
      <c r="BK24" s="688"/>
      <c r="BL24" s="689"/>
      <c r="BM24" s="338"/>
      <c r="BN24" s="338"/>
      <c r="BO24" s="338"/>
      <c r="BP24" s="690"/>
      <c r="BQ24" s="690"/>
      <c r="BR24" s="690"/>
      <c r="BS24" s="690"/>
      <c r="BT24" s="690"/>
      <c r="BU24" s="690"/>
      <c r="BV24" s="690"/>
      <c r="BW24" s="690"/>
      <c r="BX24" s="690"/>
      <c r="BY24" s="690"/>
      <c r="BZ24" s="690"/>
      <c r="CA24" s="690"/>
      <c r="CB24" s="690"/>
      <c r="CC24" s="690"/>
      <c r="CD24" s="690"/>
      <c r="CE24" s="690"/>
      <c r="CF24" s="690"/>
      <c r="CG24" s="690"/>
      <c r="CH24" s="690"/>
      <c r="CI24" s="690"/>
      <c r="CJ24" s="690"/>
      <c r="CK24" s="690"/>
      <c r="CL24" s="690"/>
      <c r="CM24" s="690"/>
      <c r="CN24" s="690"/>
      <c r="CO24" s="690"/>
      <c r="CP24" s="690"/>
      <c r="CQ24" s="690"/>
      <c r="CR24" s="690"/>
      <c r="CS24" s="690"/>
      <c r="CT24" s="690"/>
      <c r="CU24" s="690"/>
      <c r="CV24" s="690"/>
      <c r="CW24" s="690"/>
      <c r="CX24" s="690"/>
      <c r="CY24" s="690"/>
      <c r="CZ24" s="690"/>
      <c r="DA24" s="339"/>
      <c r="DB24" s="526"/>
    </row>
    <row r="25" spans="1:106" ht="12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28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683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26"/>
      <c r="AK25" s="526"/>
      <c r="AL25" s="526"/>
      <c r="AM25" s="526"/>
      <c r="AN25" s="526"/>
      <c r="AO25" s="526"/>
      <c r="AP25" s="526"/>
      <c r="AQ25" s="526"/>
      <c r="AR25" s="526"/>
      <c r="AS25" s="526"/>
      <c r="AT25" s="526"/>
      <c r="AU25" s="526"/>
      <c r="AV25" s="526"/>
      <c r="AW25" s="526"/>
      <c r="AX25" s="526"/>
      <c r="AY25" s="526"/>
      <c r="AZ25" s="526"/>
      <c r="BA25" s="526"/>
      <c r="BB25" s="526"/>
      <c r="BC25" s="526"/>
      <c r="BD25" s="526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  <c r="BV25" s="526"/>
      <c r="BW25" s="526"/>
      <c r="BX25" s="526"/>
      <c r="BY25" s="526"/>
      <c r="BZ25" s="526"/>
      <c r="CA25" s="526"/>
      <c r="CB25" s="526"/>
      <c r="CC25" s="526"/>
      <c r="CD25" s="526"/>
      <c r="CE25" s="526"/>
      <c r="CF25" s="526"/>
      <c r="CG25" s="526"/>
      <c r="CH25" s="526"/>
      <c r="CI25" s="526"/>
      <c r="CJ25" s="526"/>
      <c r="CK25" s="526"/>
      <c r="CL25" s="526"/>
      <c r="CM25" s="526"/>
      <c r="CN25" s="526"/>
      <c r="CO25" s="526"/>
      <c r="CP25" s="526"/>
      <c r="CQ25" s="526"/>
      <c r="CR25" s="526"/>
      <c r="CS25" s="526"/>
      <c r="CT25" s="526"/>
      <c r="CU25" s="526"/>
      <c r="CV25" s="526"/>
      <c r="CW25" s="526"/>
      <c r="CX25" s="526"/>
      <c r="CY25" s="526"/>
      <c r="CZ25" s="526"/>
      <c r="DA25" s="526"/>
      <c r="DB25" s="526"/>
    </row>
    <row r="26" spans="1:106" ht="12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28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683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526"/>
      <c r="AK26" s="526"/>
      <c r="AL26" s="526"/>
      <c r="AM26" s="526"/>
      <c r="AN26" s="526"/>
      <c r="AO26" s="526"/>
      <c r="AP26" s="526"/>
      <c r="AQ26" s="526"/>
      <c r="AR26" s="526"/>
      <c r="AS26" s="526"/>
      <c r="AT26" s="526"/>
      <c r="AU26" s="526"/>
      <c r="AV26" s="526"/>
      <c r="AW26" s="526"/>
      <c r="AX26" s="526"/>
      <c r="AY26" s="526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  <c r="BV26" s="526"/>
      <c r="BW26" s="526"/>
      <c r="BX26" s="526"/>
      <c r="BY26" s="526"/>
      <c r="BZ26" s="526"/>
      <c r="CA26" s="526"/>
      <c r="CB26" s="526"/>
      <c r="CC26" s="526"/>
      <c r="CD26" s="526"/>
      <c r="CE26" s="526"/>
      <c r="CF26" s="526"/>
      <c r="CG26" s="526"/>
      <c r="CH26" s="526"/>
      <c r="CI26" s="526"/>
      <c r="CJ26" s="526"/>
      <c r="CK26" s="526"/>
      <c r="CL26" s="526"/>
      <c r="CM26" s="526"/>
      <c r="CN26" s="526"/>
      <c r="CO26" s="526"/>
      <c r="CP26" s="526"/>
      <c r="CQ26" s="526"/>
      <c r="CR26" s="526"/>
      <c r="CS26" s="526"/>
      <c r="CT26" s="526"/>
      <c r="CU26" s="526"/>
      <c r="CV26" s="526"/>
      <c r="CW26" s="526"/>
      <c r="CX26" s="526"/>
      <c r="CY26" s="526"/>
      <c r="CZ26" s="526"/>
      <c r="DA26" s="526"/>
      <c r="DB26" s="526"/>
    </row>
    <row r="27" spans="1:106" ht="12" customHeight="1" thickBo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28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683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  <c r="AT27" s="526"/>
      <c r="AU27" s="526"/>
      <c r="AV27" s="526"/>
      <c r="AW27" s="526"/>
      <c r="AX27" s="526"/>
      <c r="AY27" s="526"/>
      <c r="AZ27" s="526"/>
      <c r="BA27" s="526"/>
      <c r="BB27" s="526"/>
      <c r="BC27" s="526"/>
      <c r="BD27" s="526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  <c r="BV27" s="526"/>
      <c r="BW27" s="526"/>
      <c r="BX27" s="526"/>
      <c r="BY27" s="526"/>
      <c r="BZ27" s="526"/>
      <c r="CA27" s="526"/>
      <c r="CB27" s="526"/>
      <c r="CC27" s="526"/>
      <c r="CD27" s="526"/>
      <c r="CE27" s="526"/>
      <c r="CF27" s="526"/>
      <c r="CG27" s="526"/>
      <c r="CH27" s="526"/>
      <c r="CI27" s="526"/>
      <c r="CJ27" s="526"/>
      <c r="CK27" s="526"/>
      <c r="CL27" s="526"/>
      <c r="CM27" s="526"/>
      <c r="CN27" s="526"/>
      <c r="CO27" s="526"/>
      <c r="CP27" s="526"/>
      <c r="CQ27" s="526"/>
      <c r="CR27" s="526"/>
      <c r="CS27" s="526"/>
      <c r="CT27" s="526"/>
      <c r="CU27" s="526"/>
      <c r="CV27" s="526"/>
      <c r="CW27" s="526"/>
      <c r="CX27" s="526"/>
      <c r="CY27" s="526"/>
      <c r="CZ27" s="526"/>
      <c r="DA27" s="526"/>
      <c r="DB27" s="526"/>
    </row>
    <row r="28" spans="1:106" ht="12" customHeight="1" thickBo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28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683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  <c r="AT28" s="526"/>
      <c r="AU28" s="691"/>
      <c r="AV28" s="692" t="s">
        <v>136</v>
      </c>
      <c r="AW28" s="199"/>
      <c r="AX28" s="199"/>
      <c r="AY28" s="199"/>
      <c r="AZ28" s="199"/>
      <c r="BA28" s="199"/>
      <c r="BB28" s="199"/>
      <c r="BC28" s="693"/>
      <c r="BD28" s="694"/>
      <c r="BE28" s="526"/>
      <c r="BF28" s="198" t="s">
        <v>165</v>
      </c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200"/>
      <c r="BU28" s="526"/>
      <c r="BV28" s="526"/>
      <c r="BW28" s="526"/>
      <c r="BX28" s="526"/>
      <c r="BY28" s="526"/>
      <c r="BZ28" s="526"/>
      <c r="CA28" s="526"/>
      <c r="CB28" s="526"/>
      <c r="CC28" s="526"/>
      <c r="CD28" s="526"/>
      <c r="CE28" s="526"/>
      <c r="CF28" s="526"/>
      <c r="CG28" s="526"/>
      <c r="CH28" s="526"/>
      <c r="CI28" s="526"/>
      <c r="CJ28" s="526"/>
      <c r="CK28" s="526"/>
      <c r="CL28" s="526"/>
      <c r="CM28" s="526"/>
      <c r="CN28" s="526"/>
      <c r="CO28" s="526"/>
      <c r="CP28" s="526"/>
      <c r="CQ28" s="526"/>
      <c r="CR28" s="526"/>
      <c r="CS28" s="526"/>
      <c r="CT28" s="526"/>
      <c r="CU28" s="526"/>
      <c r="CV28" s="526"/>
      <c r="CW28" s="526"/>
      <c r="CX28" s="526"/>
      <c r="CY28" s="526"/>
      <c r="CZ28" s="526"/>
      <c r="DA28" s="526"/>
      <c r="DB28" s="526"/>
    </row>
    <row r="29" spans="1:106" ht="12" customHeight="1" thickTop="1" thickBo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384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69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526"/>
      <c r="AK29" s="526"/>
      <c r="AL29" s="526"/>
      <c r="AM29" s="526"/>
      <c r="AN29" s="526"/>
      <c r="AO29" s="526"/>
      <c r="AP29" s="526"/>
      <c r="AQ29" s="526"/>
      <c r="AR29" s="526"/>
      <c r="AS29" s="526"/>
      <c r="AT29" s="526"/>
      <c r="AU29" s="696"/>
      <c r="AV29" s="697" t="s">
        <v>138</v>
      </c>
      <c r="AW29" s="387"/>
      <c r="AX29" s="387"/>
      <c r="AY29" s="387"/>
      <c r="AZ29" s="387"/>
      <c r="BA29" s="388"/>
      <c r="BB29" s="698"/>
      <c r="BC29" s="699"/>
      <c r="BD29" s="700"/>
      <c r="BE29" s="526"/>
      <c r="BF29" s="205"/>
      <c r="BG29" s="429"/>
      <c r="BH29" s="429"/>
      <c r="BI29" s="429"/>
      <c r="BJ29" s="206"/>
      <c r="BK29" s="430"/>
      <c r="BL29" s="429"/>
      <c r="BM29" s="429"/>
      <c r="BN29" s="429"/>
      <c r="BO29" s="206"/>
      <c r="BP29" s="430"/>
      <c r="BQ29" s="429"/>
      <c r="BR29" s="429"/>
      <c r="BS29" s="429"/>
      <c r="BT29" s="431"/>
      <c r="BU29" s="526"/>
      <c r="BV29" s="526"/>
      <c r="BW29" s="526"/>
      <c r="BX29" s="526"/>
      <c r="BY29" s="526"/>
      <c r="BZ29" s="526"/>
      <c r="CA29" s="526"/>
      <c r="CB29" s="526"/>
      <c r="CC29" s="526"/>
      <c r="CD29" s="526"/>
      <c r="CE29" s="526"/>
      <c r="CF29" s="526"/>
      <c r="CG29" s="526"/>
      <c r="CH29" s="526"/>
      <c r="CI29" s="526"/>
      <c r="CJ29" s="526"/>
      <c r="CK29" s="526"/>
      <c r="CL29" s="526"/>
      <c r="CM29" s="526"/>
      <c r="CN29" s="526"/>
      <c r="CO29" s="526"/>
      <c r="CP29" s="526"/>
      <c r="CQ29" s="526"/>
      <c r="CR29" s="526"/>
      <c r="CS29" s="526"/>
      <c r="CT29" s="526"/>
      <c r="CU29" s="526"/>
      <c r="CV29" s="526"/>
      <c r="CW29" s="526"/>
      <c r="CX29" s="526"/>
      <c r="CY29" s="526"/>
      <c r="CZ29" s="526"/>
      <c r="DA29" s="526"/>
      <c r="DB29" s="526"/>
    </row>
    <row r="30" spans="1:106" ht="12" customHeight="1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526"/>
      <c r="AK30" s="701" t="s">
        <v>198</v>
      </c>
      <c r="AL30" s="702"/>
      <c r="AM30" s="702"/>
      <c r="AN30" s="702"/>
      <c r="AO30" s="702"/>
      <c r="AP30" s="702"/>
      <c r="AQ30" s="702"/>
      <c r="AR30" s="702"/>
      <c r="AS30" s="703"/>
      <c r="AT30" s="526"/>
      <c r="AU30" s="696"/>
      <c r="AV30" s="704" t="s">
        <v>140</v>
      </c>
      <c r="AW30" s="24"/>
      <c r="AX30" s="24"/>
      <c r="AY30" s="24"/>
      <c r="AZ30" s="24"/>
      <c r="BA30" s="25"/>
      <c r="BB30" s="705"/>
      <c r="BC30" s="706"/>
      <c r="BD30" s="707"/>
      <c r="BE30" s="526"/>
      <c r="BF30" s="434"/>
      <c r="BG30" s="435"/>
      <c r="BH30" s="435"/>
      <c r="BI30" s="435"/>
      <c r="BJ30" s="436"/>
      <c r="BK30" s="437"/>
      <c r="BL30" s="435"/>
      <c r="BM30" s="435"/>
      <c r="BN30" s="435"/>
      <c r="BO30" s="436"/>
      <c r="BP30" s="437"/>
      <c r="BQ30" s="435"/>
      <c r="BR30" s="435"/>
      <c r="BS30" s="435"/>
      <c r="BT30" s="438"/>
      <c r="BU30" s="526"/>
      <c r="BV30" s="526"/>
      <c r="BW30" s="526"/>
      <c r="BX30" s="526"/>
      <c r="BY30" s="526"/>
      <c r="BZ30" s="526"/>
      <c r="CA30" s="526"/>
      <c r="CB30" s="526"/>
      <c r="CC30" s="526"/>
      <c r="CD30" s="526"/>
      <c r="CE30" s="526"/>
      <c r="CF30" s="526"/>
      <c r="CG30" s="526"/>
      <c r="CH30" s="526"/>
      <c r="CI30" s="526"/>
      <c r="CJ30" s="526"/>
      <c r="CK30" s="526"/>
      <c r="CL30" s="526"/>
      <c r="CM30" s="526"/>
      <c r="CN30" s="526"/>
      <c r="CO30" s="526"/>
      <c r="CP30" s="526"/>
      <c r="CQ30" s="526"/>
      <c r="CR30" s="526"/>
      <c r="CS30" s="526"/>
      <c r="CT30" s="526"/>
      <c r="CU30" s="526"/>
      <c r="CV30" s="526"/>
      <c r="CW30" s="526"/>
      <c r="CX30" s="526"/>
      <c r="CY30" s="526"/>
      <c r="CZ30" s="526"/>
      <c r="DA30" s="526"/>
      <c r="DB30" s="526"/>
    </row>
    <row r="31" spans="1:106" ht="12" customHeight="1" thickBot="1" x14ac:dyDescent="0.3">
      <c r="A31" s="574" t="s">
        <v>199</v>
      </c>
      <c r="B31" s="575"/>
      <c r="C31" s="575"/>
      <c r="D31" s="575"/>
      <c r="E31" s="575"/>
      <c r="F31" s="575"/>
      <c r="G31" s="575"/>
      <c r="H31" s="576" t="s">
        <v>200</v>
      </c>
      <c r="I31" s="576"/>
      <c r="J31" s="576"/>
      <c r="K31" s="576"/>
      <c r="L31" s="576"/>
      <c r="M31" s="576"/>
      <c r="N31" s="576"/>
      <c r="O31" s="576"/>
      <c r="P31" s="576"/>
      <c r="Q31" s="575" t="s">
        <v>201</v>
      </c>
      <c r="R31" s="575"/>
      <c r="S31" s="575"/>
      <c r="T31" s="576" t="s">
        <v>202</v>
      </c>
      <c r="U31" s="576"/>
      <c r="V31" s="576"/>
      <c r="W31" s="576"/>
      <c r="X31" s="576"/>
      <c r="Y31" s="576"/>
      <c r="Z31" s="576"/>
      <c r="AA31" s="576"/>
      <c r="AB31" s="576"/>
      <c r="AC31" s="575" t="s">
        <v>203</v>
      </c>
      <c r="AD31" s="575"/>
      <c r="AE31" s="575"/>
      <c r="AF31" s="577" t="s">
        <v>105</v>
      </c>
      <c r="AG31" s="578"/>
      <c r="AH31" s="578"/>
      <c r="AI31" s="579"/>
      <c r="AJ31" s="526"/>
      <c r="AK31" s="708"/>
      <c r="AL31" s="709"/>
      <c r="AM31" s="709"/>
      <c r="AN31" s="709"/>
      <c r="AO31" s="709"/>
      <c r="AP31" s="709"/>
      <c r="AQ31" s="709"/>
      <c r="AR31" s="709"/>
      <c r="AS31" s="710"/>
      <c r="AT31" s="526"/>
      <c r="AU31" s="711"/>
      <c r="AV31" s="712"/>
      <c r="AW31" s="712"/>
      <c r="AX31" s="712"/>
      <c r="AY31" s="712"/>
      <c r="AZ31" s="712"/>
      <c r="BA31" s="712"/>
      <c r="BB31" s="712"/>
      <c r="BC31" s="712"/>
      <c r="BD31" s="713"/>
      <c r="BE31" s="526"/>
      <c r="BF31" s="434"/>
      <c r="BG31" s="435"/>
      <c r="BH31" s="435"/>
      <c r="BI31" s="435"/>
      <c r="BJ31" s="436"/>
      <c r="BK31" s="437"/>
      <c r="BL31" s="435"/>
      <c r="BM31" s="435"/>
      <c r="BN31" s="435"/>
      <c r="BO31" s="436"/>
      <c r="BP31" s="437"/>
      <c r="BQ31" s="435"/>
      <c r="BR31" s="435"/>
      <c r="BS31" s="435"/>
      <c r="BT31" s="438"/>
      <c r="BU31" s="526"/>
      <c r="BV31" s="526"/>
      <c r="BW31" s="526"/>
      <c r="BX31" s="526"/>
      <c r="BY31" s="526"/>
      <c r="BZ31" s="526"/>
      <c r="CA31" s="526"/>
      <c r="CB31" s="526"/>
      <c r="CC31" s="526"/>
      <c r="CD31" s="526"/>
      <c r="CE31" s="526"/>
      <c r="CF31" s="526"/>
      <c r="CG31" s="526"/>
      <c r="CH31" s="526"/>
      <c r="CI31" s="526"/>
      <c r="CJ31" s="526"/>
      <c r="CK31" s="526"/>
      <c r="CL31" s="526"/>
      <c r="CM31" s="526"/>
      <c r="CN31" s="526"/>
      <c r="CO31" s="526"/>
      <c r="CP31" s="526"/>
      <c r="CQ31" s="526"/>
      <c r="CR31" s="526"/>
      <c r="CS31" s="526"/>
      <c r="CT31" s="526"/>
      <c r="CU31" s="526"/>
      <c r="CV31" s="526"/>
      <c r="CW31" s="526"/>
      <c r="CX31" s="526"/>
      <c r="CY31" s="526"/>
      <c r="CZ31" s="526"/>
      <c r="DA31" s="526"/>
      <c r="DB31" s="526"/>
    </row>
    <row r="32" spans="1:106" ht="12" customHeight="1" thickBot="1" x14ac:dyDescent="0.3">
      <c r="A32" s="584"/>
      <c r="B32" s="585"/>
      <c r="C32" s="585"/>
      <c r="D32" s="585"/>
      <c r="E32" s="585"/>
      <c r="F32" s="585"/>
      <c r="G32" s="585"/>
      <c r="H32" s="203" t="s">
        <v>141</v>
      </c>
      <c r="I32" s="203"/>
      <c r="J32" s="203"/>
      <c r="K32" s="203" t="s">
        <v>25</v>
      </c>
      <c r="L32" s="203"/>
      <c r="M32" s="203"/>
      <c r="N32" s="203" t="s">
        <v>204</v>
      </c>
      <c r="O32" s="203"/>
      <c r="P32" s="203"/>
      <c r="Q32" s="585"/>
      <c r="R32" s="585"/>
      <c r="S32" s="585"/>
      <c r="T32" s="203" t="s">
        <v>205</v>
      </c>
      <c r="U32" s="203"/>
      <c r="V32" s="203"/>
      <c r="W32" s="203" t="s">
        <v>9</v>
      </c>
      <c r="X32" s="203"/>
      <c r="Y32" s="203"/>
      <c r="Z32" s="203" t="s">
        <v>12</v>
      </c>
      <c r="AA32" s="203"/>
      <c r="AB32" s="203"/>
      <c r="AC32" s="585"/>
      <c r="AD32" s="585"/>
      <c r="AE32" s="585"/>
      <c r="AF32" s="586"/>
      <c r="AG32" s="587"/>
      <c r="AH32" s="587"/>
      <c r="AI32" s="588"/>
      <c r="AJ32" s="526"/>
      <c r="AK32" s="714"/>
      <c r="AL32" s="715"/>
      <c r="AM32" s="715"/>
      <c r="AN32" s="715"/>
      <c r="AO32" s="715"/>
      <c r="AP32" s="715"/>
      <c r="AQ32" s="715"/>
      <c r="AR32" s="715"/>
      <c r="AS32" s="716"/>
      <c r="AT32" s="526"/>
      <c r="AU32" s="198" t="s">
        <v>147</v>
      </c>
      <c r="AV32" s="199"/>
      <c r="AW32" s="199"/>
      <c r="AX32" s="199"/>
      <c r="AY32" s="199"/>
      <c r="AZ32" s="199"/>
      <c r="BA32" s="199"/>
      <c r="BB32" s="199"/>
      <c r="BC32" s="199"/>
      <c r="BD32" s="200"/>
      <c r="BE32" s="526"/>
      <c r="BF32" s="434"/>
      <c r="BG32" s="435"/>
      <c r="BH32" s="435"/>
      <c r="BI32" s="435"/>
      <c r="BJ32" s="436"/>
      <c r="BK32" s="437"/>
      <c r="BL32" s="435"/>
      <c r="BM32" s="435"/>
      <c r="BN32" s="435"/>
      <c r="BO32" s="436"/>
      <c r="BP32" s="437"/>
      <c r="BQ32" s="435"/>
      <c r="BR32" s="435"/>
      <c r="BS32" s="435"/>
      <c r="BT32" s="438"/>
      <c r="BU32" s="526"/>
      <c r="BV32" s="526"/>
      <c r="BW32" s="526"/>
      <c r="BX32" s="526"/>
      <c r="BY32" s="526"/>
      <c r="BZ32" s="526"/>
      <c r="CA32" s="526"/>
      <c r="CB32" s="526"/>
      <c r="CC32" s="526"/>
      <c r="CD32" s="526"/>
      <c r="CE32" s="526"/>
      <c r="CF32" s="526"/>
      <c r="CG32" s="526"/>
      <c r="CH32" s="526"/>
      <c r="CI32" s="526"/>
      <c r="CJ32" s="526"/>
      <c r="CK32" s="526"/>
      <c r="CL32" s="526"/>
      <c r="CM32" s="526"/>
      <c r="CN32" s="526"/>
      <c r="CO32" s="526"/>
      <c r="CP32" s="526"/>
      <c r="CQ32" s="526"/>
      <c r="CR32" s="526"/>
      <c r="CS32" s="526"/>
      <c r="CT32" s="526"/>
      <c r="CU32" s="526"/>
      <c r="CV32" s="526"/>
      <c r="CW32" s="526"/>
      <c r="CX32" s="526"/>
      <c r="CY32" s="526"/>
      <c r="CZ32" s="526"/>
      <c r="DA32" s="526"/>
      <c r="DB32" s="526"/>
    </row>
    <row r="33" spans="1:106" ht="12" customHeight="1" thickTop="1" x14ac:dyDescent="0.25">
      <c r="A33" s="717"/>
      <c r="B33" s="718"/>
      <c r="C33" s="718"/>
      <c r="D33" s="718"/>
      <c r="E33" s="718"/>
      <c r="F33" s="718"/>
      <c r="G33" s="718"/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0"/>
      <c r="S33" s="610"/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610"/>
      <c r="AG33" s="610"/>
      <c r="AH33" s="610"/>
      <c r="AI33" s="656"/>
      <c r="AJ33" s="526"/>
      <c r="AK33" s="719" t="str">
        <f>IFERROR(AN33*(1-$BB$30),"")</f>
        <v/>
      </c>
      <c r="AL33" s="720"/>
      <c r="AM33" s="720"/>
      <c r="AN33" s="720" t="str">
        <f>IFERROR(($AK$53*Q33),"")</f>
        <v/>
      </c>
      <c r="AO33" s="720"/>
      <c r="AP33" s="720"/>
      <c r="AQ33" s="720" t="str">
        <f>IFERROR(AN33*(1+$BB$29),"")</f>
        <v/>
      </c>
      <c r="AR33" s="720"/>
      <c r="AS33" s="721"/>
      <c r="AT33" s="526"/>
      <c r="AU33" s="722" t="str">
        <f>IF(AC33="","",IF(AC33&lt;Q33-(Q33*$BB$30),"Below "&amp;$BB$30*100&amp;"% by "&amp;Q33-(Q33*$BB$30)-AC33&amp;" CFM",IF(AC33&gt;Q33+(Q33*$BB$29),"Above "&amp;$BB$29*100&amp;"% by "&amp;AC33-Q33-(Q33*$BB$29)&amp;" CFM","")))</f>
        <v/>
      </c>
      <c r="AV33" s="723"/>
      <c r="AW33" s="723"/>
      <c r="AX33" s="723"/>
      <c r="AY33" s="723"/>
      <c r="AZ33" s="723"/>
      <c r="BA33" s="723"/>
      <c r="BB33" s="723"/>
      <c r="BC33" s="723"/>
      <c r="BD33" s="724"/>
      <c r="BE33" s="526"/>
      <c r="BF33" s="434"/>
      <c r="BG33" s="435"/>
      <c r="BH33" s="435"/>
      <c r="BI33" s="435"/>
      <c r="BJ33" s="436"/>
      <c r="BK33" s="437"/>
      <c r="BL33" s="435"/>
      <c r="BM33" s="435"/>
      <c r="BN33" s="435"/>
      <c r="BO33" s="436"/>
      <c r="BP33" s="437"/>
      <c r="BQ33" s="435"/>
      <c r="BR33" s="435"/>
      <c r="BS33" s="435"/>
      <c r="BT33" s="438"/>
      <c r="BU33" s="526"/>
      <c r="BV33" s="526"/>
      <c r="BW33" s="526"/>
      <c r="BX33" s="526"/>
      <c r="BY33" s="526"/>
      <c r="BZ33" s="526"/>
      <c r="CA33" s="526"/>
      <c r="CB33" s="526"/>
      <c r="CC33" s="526"/>
      <c r="CD33" s="526"/>
      <c r="CE33" s="526"/>
      <c r="CF33" s="526"/>
      <c r="CG33" s="526"/>
      <c r="CH33" s="526"/>
      <c r="CI33" s="526"/>
      <c r="CJ33" s="526"/>
      <c r="CK33" s="526"/>
      <c r="CL33" s="526"/>
      <c r="CM33" s="526"/>
      <c r="CN33" s="526"/>
      <c r="CO33" s="526"/>
      <c r="CP33" s="526"/>
      <c r="CQ33" s="526"/>
      <c r="CR33" s="526"/>
      <c r="CS33" s="526"/>
      <c r="CT33" s="526"/>
      <c r="CU33" s="526"/>
      <c r="CV33" s="526"/>
      <c r="CW33" s="526"/>
      <c r="CX33" s="526"/>
      <c r="CY33" s="526"/>
      <c r="CZ33" s="526"/>
      <c r="DA33" s="526"/>
      <c r="DB33" s="526"/>
    </row>
    <row r="34" spans="1:106" ht="12" customHeight="1" thickBot="1" x14ac:dyDescent="0.3">
      <c r="A34" s="717"/>
      <c r="B34" s="718"/>
      <c r="C34" s="718"/>
      <c r="D34" s="718"/>
      <c r="E34" s="718"/>
      <c r="F34" s="718"/>
      <c r="G34" s="718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82"/>
      <c r="AG34" s="82"/>
      <c r="AH34" s="82"/>
      <c r="AI34" s="83"/>
      <c r="AJ34" s="526"/>
      <c r="AK34" s="719" t="str">
        <f t="shared" ref="AK34:AK52" si="0">IFERROR(AN34*(1-$BB$30),"")</f>
        <v/>
      </c>
      <c r="AL34" s="720"/>
      <c r="AM34" s="720"/>
      <c r="AN34" s="720" t="str">
        <f t="shared" ref="AN34:AN52" si="1">IFERROR(($AK$53*Q34),"")</f>
        <v/>
      </c>
      <c r="AO34" s="720"/>
      <c r="AP34" s="720"/>
      <c r="AQ34" s="720" t="str">
        <f t="shared" ref="AQ34:AQ52" si="2">IFERROR(AN34*(1+$BB$29),"")</f>
        <v/>
      </c>
      <c r="AR34" s="720"/>
      <c r="AS34" s="721"/>
      <c r="AT34" s="526"/>
      <c r="AU34" s="722" t="str">
        <f t="shared" ref="AU34:AU53" si="3">IF(AC34="","",IF(AC34&lt;Q34-(Q34*$BB$30),"Below "&amp;$BB$30*100&amp;"% by "&amp;Q34-(Q34*$BB$30)-AC34&amp;" CFM",IF(AC34&gt;Q34+(Q34*$BB$29),"Above "&amp;$BB$29*100&amp;"% by "&amp;AC34-Q34-(Q34*$BB$29)&amp;" CFM","")))</f>
        <v/>
      </c>
      <c r="AV34" s="723"/>
      <c r="AW34" s="723"/>
      <c r="AX34" s="723"/>
      <c r="AY34" s="723"/>
      <c r="AZ34" s="723"/>
      <c r="BA34" s="723"/>
      <c r="BB34" s="723"/>
      <c r="BC34" s="723"/>
      <c r="BD34" s="724"/>
      <c r="BE34" s="526"/>
      <c r="BF34" s="456"/>
      <c r="BG34" s="457"/>
      <c r="BH34" s="457"/>
      <c r="BI34" s="457"/>
      <c r="BJ34" s="458"/>
      <c r="BK34" s="459"/>
      <c r="BL34" s="457"/>
      <c r="BM34" s="457"/>
      <c r="BN34" s="457"/>
      <c r="BO34" s="458"/>
      <c r="BP34" s="459"/>
      <c r="BQ34" s="457"/>
      <c r="BR34" s="457"/>
      <c r="BS34" s="457"/>
      <c r="BT34" s="460"/>
      <c r="BU34" s="526"/>
      <c r="BV34" s="526"/>
      <c r="BW34" s="526"/>
      <c r="BX34" s="526"/>
      <c r="BY34" s="526"/>
      <c r="BZ34" s="526"/>
      <c r="CA34" s="526"/>
      <c r="CB34" s="526"/>
      <c r="CC34" s="526"/>
      <c r="CD34" s="526"/>
      <c r="CE34" s="526"/>
      <c r="CF34" s="526"/>
      <c r="CG34" s="526"/>
      <c r="CH34" s="526"/>
      <c r="CI34" s="526"/>
      <c r="CJ34" s="526"/>
      <c r="CK34" s="526"/>
      <c r="CL34" s="526"/>
      <c r="CM34" s="526"/>
      <c r="CN34" s="526"/>
      <c r="CO34" s="526"/>
      <c r="CP34" s="526"/>
      <c r="CQ34" s="526"/>
      <c r="CR34" s="526"/>
      <c r="CS34" s="526"/>
      <c r="CT34" s="526"/>
      <c r="CU34" s="526"/>
      <c r="CV34" s="526"/>
      <c r="CW34" s="526"/>
      <c r="CX34" s="526"/>
      <c r="CY34" s="526"/>
      <c r="CZ34" s="526"/>
      <c r="DA34" s="526"/>
      <c r="DB34" s="526"/>
    </row>
    <row r="35" spans="1:106" ht="12" customHeight="1" x14ac:dyDescent="0.25">
      <c r="A35" s="717"/>
      <c r="B35" s="718"/>
      <c r="C35" s="718"/>
      <c r="D35" s="718"/>
      <c r="E35" s="718"/>
      <c r="F35" s="718"/>
      <c r="G35" s="718"/>
      <c r="H35" s="610"/>
      <c r="I35" s="610"/>
      <c r="J35" s="610"/>
      <c r="K35" s="610"/>
      <c r="L35" s="610"/>
      <c r="M35" s="610"/>
      <c r="N35" s="610"/>
      <c r="O35" s="610"/>
      <c r="P35" s="610"/>
      <c r="Q35" s="610"/>
      <c r="R35" s="610"/>
      <c r="S35" s="610"/>
      <c r="T35" s="508"/>
      <c r="U35" s="508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82"/>
      <c r="AG35" s="82"/>
      <c r="AH35" s="82"/>
      <c r="AI35" s="83"/>
      <c r="AJ35" s="526"/>
      <c r="AK35" s="719" t="str">
        <f t="shared" si="0"/>
        <v/>
      </c>
      <c r="AL35" s="720"/>
      <c r="AM35" s="720"/>
      <c r="AN35" s="720" t="str">
        <f t="shared" si="1"/>
        <v/>
      </c>
      <c r="AO35" s="720"/>
      <c r="AP35" s="720"/>
      <c r="AQ35" s="720" t="str">
        <f t="shared" si="2"/>
        <v/>
      </c>
      <c r="AR35" s="720"/>
      <c r="AS35" s="721"/>
      <c r="AT35" s="526"/>
      <c r="AU35" s="722" t="str">
        <f t="shared" si="3"/>
        <v/>
      </c>
      <c r="AV35" s="723"/>
      <c r="AW35" s="723"/>
      <c r="AX35" s="723"/>
      <c r="AY35" s="723"/>
      <c r="AZ35" s="723"/>
      <c r="BA35" s="723"/>
      <c r="BB35" s="723"/>
      <c r="BC35" s="723"/>
      <c r="BD35" s="724"/>
      <c r="BE35" s="526"/>
      <c r="BF35" s="526"/>
      <c r="BG35" s="526"/>
      <c r="BH35" s="526"/>
      <c r="BI35" s="526"/>
      <c r="BJ35" s="526"/>
      <c r="BK35" s="526"/>
      <c r="BL35" s="526"/>
      <c r="BM35" s="526"/>
      <c r="BN35" s="526"/>
      <c r="BO35" s="526"/>
      <c r="BP35" s="526"/>
      <c r="BQ35" s="526"/>
      <c r="BR35" s="526"/>
      <c r="BS35" s="526"/>
      <c r="BT35" s="526"/>
      <c r="BU35" s="526"/>
      <c r="BV35" s="526"/>
      <c r="BW35" s="526"/>
      <c r="BX35" s="526"/>
      <c r="BY35" s="526"/>
      <c r="BZ35" s="526"/>
      <c r="CA35" s="526"/>
      <c r="CB35" s="526"/>
      <c r="CC35" s="526"/>
      <c r="CD35" s="526"/>
      <c r="CE35" s="526"/>
      <c r="CF35" s="526"/>
      <c r="CG35" s="526"/>
      <c r="CH35" s="526"/>
      <c r="CI35" s="526"/>
      <c r="CJ35" s="526"/>
      <c r="CK35" s="526"/>
      <c r="CL35" s="526"/>
      <c r="CM35" s="526"/>
      <c r="CN35" s="526"/>
      <c r="CO35" s="526"/>
      <c r="CP35" s="526"/>
      <c r="CQ35" s="526"/>
      <c r="CR35" s="526"/>
      <c r="CS35" s="526"/>
      <c r="CT35" s="526"/>
      <c r="CU35" s="526"/>
      <c r="CV35" s="526"/>
      <c r="CW35" s="526"/>
      <c r="CX35" s="526"/>
      <c r="CY35" s="526"/>
      <c r="CZ35" s="526"/>
      <c r="DA35" s="526"/>
      <c r="DB35" s="526"/>
    </row>
    <row r="36" spans="1:106" ht="12" customHeight="1" x14ac:dyDescent="0.25">
      <c r="A36" s="717"/>
      <c r="B36" s="718"/>
      <c r="C36" s="718"/>
      <c r="D36" s="718"/>
      <c r="E36" s="718"/>
      <c r="F36" s="718"/>
      <c r="G36" s="718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508"/>
      <c r="U36" s="508"/>
      <c r="V36" s="508"/>
      <c r="W36" s="508"/>
      <c r="X36" s="508"/>
      <c r="Y36" s="508"/>
      <c r="Z36" s="508"/>
      <c r="AA36" s="508"/>
      <c r="AB36" s="508"/>
      <c r="AC36" s="508"/>
      <c r="AD36" s="508"/>
      <c r="AE36" s="508"/>
      <c r="AF36" s="82"/>
      <c r="AG36" s="82"/>
      <c r="AH36" s="82"/>
      <c r="AI36" s="83"/>
      <c r="AJ36" s="526"/>
      <c r="AK36" s="719" t="str">
        <f t="shared" si="0"/>
        <v/>
      </c>
      <c r="AL36" s="720"/>
      <c r="AM36" s="720"/>
      <c r="AN36" s="720" t="str">
        <f t="shared" si="1"/>
        <v/>
      </c>
      <c r="AO36" s="720"/>
      <c r="AP36" s="720"/>
      <c r="AQ36" s="720" t="str">
        <f t="shared" si="2"/>
        <v/>
      </c>
      <c r="AR36" s="720"/>
      <c r="AS36" s="721"/>
      <c r="AT36" s="526"/>
      <c r="AU36" s="722" t="str">
        <f t="shared" si="3"/>
        <v/>
      </c>
      <c r="AV36" s="723"/>
      <c r="AW36" s="723"/>
      <c r="AX36" s="723"/>
      <c r="AY36" s="723"/>
      <c r="AZ36" s="723"/>
      <c r="BA36" s="723"/>
      <c r="BB36" s="723"/>
      <c r="BC36" s="723"/>
      <c r="BD36" s="724"/>
      <c r="BE36" s="526"/>
      <c r="BF36" s="526"/>
      <c r="BG36" s="526"/>
      <c r="BH36" s="526"/>
      <c r="BI36" s="526"/>
      <c r="BJ36" s="526"/>
      <c r="BK36" s="526"/>
      <c r="BL36" s="526"/>
      <c r="BM36" s="526"/>
      <c r="BN36" s="526"/>
      <c r="BO36" s="526"/>
      <c r="BP36" s="526"/>
      <c r="BQ36" s="526"/>
      <c r="BR36" s="526"/>
      <c r="BS36" s="526"/>
      <c r="BT36" s="526"/>
      <c r="BU36" s="526"/>
      <c r="BV36" s="526"/>
      <c r="BW36" s="526"/>
      <c r="BX36" s="526"/>
      <c r="BY36" s="526"/>
      <c r="BZ36" s="526"/>
      <c r="CA36" s="526"/>
      <c r="CB36" s="526"/>
      <c r="CC36" s="526"/>
      <c r="CD36" s="526"/>
      <c r="CE36" s="526"/>
      <c r="CF36" s="526"/>
      <c r="CG36" s="526"/>
      <c r="CH36" s="526"/>
      <c r="CI36" s="526"/>
      <c r="CJ36" s="526"/>
      <c r="CK36" s="526"/>
      <c r="CL36" s="526"/>
      <c r="CM36" s="526"/>
      <c r="CN36" s="526"/>
      <c r="CO36" s="526"/>
      <c r="CP36" s="526"/>
      <c r="CQ36" s="526"/>
      <c r="CR36" s="526"/>
      <c r="CS36" s="526"/>
      <c r="CT36" s="526"/>
      <c r="CU36" s="526"/>
      <c r="CV36" s="526"/>
      <c r="CW36" s="526"/>
      <c r="CX36" s="526"/>
      <c r="CY36" s="526"/>
      <c r="CZ36" s="526"/>
      <c r="DA36" s="526"/>
      <c r="DB36" s="526"/>
    </row>
    <row r="37" spans="1:106" ht="12" customHeight="1" x14ac:dyDescent="0.25">
      <c r="A37" s="717"/>
      <c r="B37" s="718"/>
      <c r="C37" s="718"/>
      <c r="D37" s="718"/>
      <c r="E37" s="718"/>
      <c r="F37" s="718"/>
      <c r="G37" s="718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508"/>
      <c r="U37" s="508"/>
      <c r="V37" s="508"/>
      <c r="W37" s="508"/>
      <c r="X37" s="508"/>
      <c r="Y37" s="508"/>
      <c r="Z37" s="508"/>
      <c r="AA37" s="508"/>
      <c r="AB37" s="508"/>
      <c r="AC37" s="508"/>
      <c r="AD37" s="508"/>
      <c r="AE37" s="508"/>
      <c r="AF37" s="82"/>
      <c r="AG37" s="82"/>
      <c r="AH37" s="82"/>
      <c r="AI37" s="83"/>
      <c r="AJ37" s="526"/>
      <c r="AK37" s="719" t="str">
        <f t="shared" si="0"/>
        <v/>
      </c>
      <c r="AL37" s="720"/>
      <c r="AM37" s="720"/>
      <c r="AN37" s="720" t="str">
        <f t="shared" si="1"/>
        <v/>
      </c>
      <c r="AO37" s="720"/>
      <c r="AP37" s="720"/>
      <c r="AQ37" s="720" t="str">
        <f t="shared" si="2"/>
        <v/>
      </c>
      <c r="AR37" s="720"/>
      <c r="AS37" s="721"/>
      <c r="AT37" s="526"/>
      <c r="AU37" s="722" t="str">
        <f t="shared" si="3"/>
        <v/>
      </c>
      <c r="AV37" s="723"/>
      <c r="AW37" s="723"/>
      <c r="AX37" s="723"/>
      <c r="AY37" s="723"/>
      <c r="AZ37" s="723"/>
      <c r="BA37" s="723"/>
      <c r="BB37" s="723"/>
      <c r="BC37" s="723"/>
      <c r="BD37" s="724"/>
      <c r="BE37" s="526"/>
      <c r="BF37" s="526"/>
      <c r="BG37" s="526"/>
      <c r="BH37" s="526"/>
      <c r="BI37" s="526"/>
      <c r="BJ37" s="526"/>
      <c r="BK37" s="526"/>
      <c r="BL37" s="526"/>
      <c r="BM37" s="526"/>
      <c r="BN37" s="526"/>
      <c r="BO37" s="526"/>
      <c r="BP37" s="526"/>
      <c r="BQ37" s="526"/>
      <c r="BR37" s="526"/>
      <c r="BS37" s="526"/>
      <c r="BT37" s="526"/>
      <c r="BU37" s="526"/>
      <c r="BV37" s="526"/>
      <c r="BW37" s="526"/>
      <c r="BX37" s="526"/>
      <c r="BY37" s="526"/>
      <c r="BZ37" s="526"/>
      <c r="CA37" s="526"/>
      <c r="CB37" s="526"/>
      <c r="CC37" s="526"/>
      <c r="CD37" s="526"/>
      <c r="CE37" s="526"/>
      <c r="CF37" s="526"/>
      <c r="CG37" s="526"/>
      <c r="CH37" s="526"/>
      <c r="CI37" s="526"/>
      <c r="CJ37" s="526"/>
      <c r="CK37" s="526"/>
      <c r="CL37" s="526"/>
      <c r="CM37" s="526"/>
      <c r="CN37" s="526"/>
      <c r="CO37" s="526"/>
      <c r="CP37" s="526"/>
      <c r="CQ37" s="526"/>
      <c r="CR37" s="526"/>
      <c r="CS37" s="526"/>
      <c r="CT37" s="526"/>
      <c r="CU37" s="526"/>
      <c r="CV37" s="526"/>
      <c r="CW37" s="526"/>
      <c r="CX37" s="526"/>
      <c r="CY37" s="526"/>
      <c r="CZ37" s="526"/>
      <c r="DA37" s="526"/>
      <c r="DB37" s="526"/>
    </row>
    <row r="38" spans="1:106" ht="12" customHeight="1" x14ac:dyDescent="0.25">
      <c r="A38" s="717"/>
      <c r="B38" s="718"/>
      <c r="C38" s="718"/>
      <c r="D38" s="718"/>
      <c r="E38" s="718"/>
      <c r="F38" s="718"/>
      <c r="G38" s="718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508"/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82"/>
      <c r="AG38" s="82"/>
      <c r="AH38" s="82"/>
      <c r="AI38" s="83"/>
      <c r="AJ38" s="526"/>
      <c r="AK38" s="719" t="str">
        <f t="shared" si="0"/>
        <v/>
      </c>
      <c r="AL38" s="720"/>
      <c r="AM38" s="720"/>
      <c r="AN38" s="720" t="str">
        <f t="shared" si="1"/>
        <v/>
      </c>
      <c r="AO38" s="720"/>
      <c r="AP38" s="720"/>
      <c r="AQ38" s="720" t="str">
        <f t="shared" si="2"/>
        <v/>
      </c>
      <c r="AR38" s="720"/>
      <c r="AS38" s="721"/>
      <c r="AT38" s="526"/>
      <c r="AU38" s="722" t="str">
        <f t="shared" si="3"/>
        <v/>
      </c>
      <c r="AV38" s="723"/>
      <c r="AW38" s="723"/>
      <c r="AX38" s="723"/>
      <c r="AY38" s="723"/>
      <c r="AZ38" s="723"/>
      <c r="BA38" s="723"/>
      <c r="BB38" s="723"/>
      <c r="BC38" s="723"/>
      <c r="BD38" s="724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  <c r="BT38" s="526"/>
      <c r="BU38" s="526"/>
      <c r="BV38" s="526"/>
      <c r="BW38" s="526"/>
      <c r="BX38" s="526"/>
      <c r="BY38" s="526"/>
      <c r="BZ38" s="526"/>
      <c r="CA38" s="526"/>
      <c r="CB38" s="526"/>
      <c r="CC38" s="526"/>
      <c r="CD38" s="526"/>
      <c r="CE38" s="526"/>
      <c r="CF38" s="526"/>
      <c r="CG38" s="526"/>
      <c r="CH38" s="526"/>
      <c r="CI38" s="526"/>
      <c r="CJ38" s="526"/>
      <c r="CK38" s="526"/>
      <c r="CL38" s="526"/>
      <c r="CM38" s="526"/>
      <c r="CN38" s="526"/>
      <c r="CO38" s="526"/>
      <c r="CP38" s="526"/>
      <c r="CQ38" s="526"/>
      <c r="CR38" s="526"/>
      <c r="CS38" s="526"/>
      <c r="CT38" s="526"/>
      <c r="CU38" s="526"/>
      <c r="CV38" s="526"/>
      <c r="CW38" s="526"/>
      <c r="CX38" s="526"/>
      <c r="CY38" s="526"/>
      <c r="CZ38" s="526"/>
      <c r="DA38" s="526"/>
      <c r="DB38" s="526"/>
    </row>
    <row r="39" spans="1:106" ht="12" customHeight="1" x14ac:dyDescent="0.25">
      <c r="A39" s="717"/>
      <c r="B39" s="718"/>
      <c r="C39" s="718"/>
      <c r="D39" s="718"/>
      <c r="E39" s="718"/>
      <c r="F39" s="718"/>
      <c r="G39" s="718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508"/>
      <c r="U39" s="508"/>
      <c r="V39" s="508"/>
      <c r="W39" s="508"/>
      <c r="X39" s="508"/>
      <c r="Y39" s="508"/>
      <c r="Z39" s="508"/>
      <c r="AA39" s="508"/>
      <c r="AB39" s="508"/>
      <c r="AC39" s="508"/>
      <c r="AD39" s="508"/>
      <c r="AE39" s="508"/>
      <c r="AF39" s="82"/>
      <c r="AG39" s="82"/>
      <c r="AH39" s="82"/>
      <c r="AI39" s="83"/>
      <c r="AJ39" s="526"/>
      <c r="AK39" s="719" t="str">
        <f t="shared" si="0"/>
        <v/>
      </c>
      <c r="AL39" s="720"/>
      <c r="AM39" s="720"/>
      <c r="AN39" s="720" t="str">
        <f t="shared" si="1"/>
        <v/>
      </c>
      <c r="AO39" s="720"/>
      <c r="AP39" s="720"/>
      <c r="AQ39" s="720" t="str">
        <f t="shared" si="2"/>
        <v/>
      </c>
      <c r="AR39" s="720"/>
      <c r="AS39" s="721"/>
      <c r="AT39" s="526"/>
      <c r="AU39" s="722" t="str">
        <f t="shared" si="3"/>
        <v/>
      </c>
      <c r="AV39" s="723"/>
      <c r="AW39" s="723"/>
      <c r="AX39" s="723"/>
      <c r="AY39" s="723"/>
      <c r="AZ39" s="723"/>
      <c r="BA39" s="723"/>
      <c r="BB39" s="723"/>
      <c r="BC39" s="723"/>
      <c r="BD39" s="724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  <c r="BV39" s="526"/>
      <c r="BW39" s="526"/>
      <c r="BX39" s="526"/>
      <c r="BY39" s="526"/>
      <c r="BZ39" s="526"/>
      <c r="CA39" s="526"/>
      <c r="CB39" s="526"/>
      <c r="CC39" s="526"/>
      <c r="CD39" s="526"/>
      <c r="CE39" s="526"/>
      <c r="CF39" s="526"/>
      <c r="CG39" s="526"/>
      <c r="CH39" s="526"/>
      <c r="CI39" s="526"/>
      <c r="CJ39" s="526"/>
      <c r="CK39" s="526"/>
      <c r="CL39" s="526"/>
      <c r="CM39" s="526"/>
      <c r="CN39" s="526"/>
      <c r="CO39" s="526"/>
      <c r="CP39" s="526"/>
      <c r="CQ39" s="526"/>
      <c r="CR39" s="526"/>
      <c r="CS39" s="526"/>
      <c r="CT39" s="526"/>
      <c r="CU39" s="526"/>
      <c r="CV39" s="526"/>
      <c r="CW39" s="526"/>
      <c r="CX39" s="526"/>
      <c r="CY39" s="526"/>
      <c r="CZ39" s="526"/>
      <c r="DA39" s="526"/>
      <c r="DB39" s="526"/>
    </row>
    <row r="40" spans="1:106" ht="12" customHeight="1" x14ac:dyDescent="0.25">
      <c r="A40" s="717"/>
      <c r="B40" s="718"/>
      <c r="C40" s="718"/>
      <c r="D40" s="718"/>
      <c r="E40" s="718"/>
      <c r="F40" s="718"/>
      <c r="G40" s="718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82"/>
      <c r="AG40" s="82"/>
      <c r="AH40" s="82"/>
      <c r="AI40" s="83"/>
      <c r="AJ40" s="526"/>
      <c r="AK40" s="719" t="str">
        <f t="shared" si="0"/>
        <v/>
      </c>
      <c r="AL40" s="720"/>
      <c r="AM40" s="720"/>
      <c r="AN40" s="720" t="str">
        <f t="shared" si="1"/>
        <v/>
      </c>
      <c r="AO40" s="720"/>
      <c r="AP40" s="720"/>
      <c r="AQ40" s="720" t="str">
        <f t="shared" si="2"/>
        <v/>
      </c>
      <c r="AR40" s="720"/>
      <c r="AS40" s="721"/>
      <c r="AT40" s="526"/>
      <c r="AU40" s="722" t="str">
        <f t="shared" si="3"/>
        <v/>
      </c>
      <c r="AV40" s="723"/>
      <c r="AW40" s="723"/>
      <c r="AX40" s="723"/>
      <c r="AY40" s="723"/>
      <c r="AZ40" s="723"/>
      <c r="BA40" s="723"/>
      <c r="BB40" s="723"/>
      <c r="BC40" s="723"/>
      <c r="BD40" s="724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  <c r="BV40" s="526"/>
      <c r="BW40" s="526"/>
      <c r="BX40" s="526"/>
      <c r="BY40" s="526"/>
      <c r="BZ40" s="526"/>
      <c r="CA40" s="526"/>
      <c r="CB40" s="526"/>
      <c r="CC40" s="526"/>
      <c r="CD40" s="526"/>
      <c r="CE40" s="526"/>
      <c r="CF40" s="526"/>
      <c r="CG40" s="526"/>
      <c r="CH40" s="526"/>
      <c r="CI40" s="526"/>
      <c r="CJ40" s="526"/>
      <c r="CK40" s="526"/>
      <c r="CL40" s="526"/>
      <c r="CM40" s="526"/>
      <c r="CN40" s="526"/>
      <c r="CO40" s="526"/>
      <c r="CP40" s="526"/>
      <c r="CQ40" s="526"/>
      <c r="CR40" s="526"/>
      <c r="CS40" s="526"/>
      <c r="CT40" s="526"/>
      <c r="CU40" s="526"/>
      <c r="CV40" s="526"/>
      <c r="CW40" s="526"/>
      <c r="CX40" s="526"/>
      <c r="CY40" s="526"/>
      <c r="CZ40" s="526"/>
      <c r="DA40" s="526"/>
      <c r="DB40" s="526"/>
    </row>
    <row r="41" spans="1:106" ht="12" customHeight="1" x14ac:dyDescent="0.25">
      <c r="A41" s="717"/>
      <c r="B41" s="718"/>
      <c r="C41" s="718"/>
      <c r="D41" s="718"/>
      <c r="E41" s="718"/>
      <c r="F41" s="718"/>
      <c r="G41" s="718"/>
      <c r="H41" s="610"/>
      <c r="I41" s="610"/>
      <c r="J41" s="610"/>
      <c r="K41" s="610"/>
      <c r="L41" s="610"/>
      <c r="M41" s="610"/>
      <c r="N41" s="610"/>
      <c r="O41" s="610"/>
      <c r="P41" s="610"/>
      <c r="Q41" s="610"/>
      <c r="R41" s="610"/>
      <c r="S41" s="610"/>
      <c r="T41" s="508"/>
      <c r="U41" s="508"/>
      <c r="V41" s="508"/>
      <c r="W41" s="508"/>
      <c r="X41" s="508"/>
      <c r="Y41" s="508"/>
      <c r="Z41" s="508"/>
      <c r="AA41" s="508"/>
      <c r="AB41" s="508"/>
      <c r="AC41" s="508"/>
      <c r="AD41" s="508"/>
      <c r="AE41" s="508"/>
      <c r="AF41" s="82"/>
      <c r="AG41" s="82"/>
      <c r="AH41" s="82"/>
      <c r="AI41" s="83"/>
      <c r="AJ41" s="526"/>
      <c r="AK41" s="719" t="str">
        <f t="shared" si="0"/>
        <v/>
      </c>
      <c r="AL41" s="720"/>
      <c r="AM41" s="720"/>
      <c r="AN41" s="720" t="str">
        <f t="shared" si="1"/>
        <v/>
      </c>
      <c r="AO41" s="720"/>
      <c r="AP41" s="720"/>
      <c r="AQ41" s="720" t="str">
        <f t="shared" si="2"/>
        <v/>
      </c>
      <c r="AR41" s="720"/>
      <c r="AS41" s="721"/>
      <c r="AT41" s="526"/>
      <c r="AU41" s="722" t="str">
        <f t="shared" si="3"/>
        <v/>
      </c>
      <c r="AV41" s="723"/>
      <c r="AW41" s="723"/>
      <c r="AX41" s="723"/>
      <c r="AY41" s="723"/>
      <c r="AZ41" s="723"/>
      <c r="BA41" s="723"/>
      <c r="BB41" s="723"/>
      <c r="BC41" s="723"/>
      <c r="BD41" s="724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  <c r="BV41" s="526"/>
      <c r="BW41" s="526"/>
      <c r="BX41" s="526"/>
      <c r="BY41" s="526"/>
      <c r="BZ41" s="526"/>
      <c r="CA41" s="526"/>
      <c r="CB41" s="526"/>
      <c r="CC41" s="526"/>
      <c r="CD41" s="526"/>
      <c r="CE41" s="526"/>
      <c r="CF41" s="526"/>
      <c r="CG41" s="526"/>
      <c r="CH41" s="526"/>
      <c r="CI41" s="526"/>
      <c r="CJ41" s="526"/>
      <c r="CK41" s="526"/>
      <c r="CL41" s="526"/>
      <c r="CM41" s="526"/>
      <c r="CN41" s="526"/>
      <c r="CO41" s="526"/>
      <c r="CP41" s="526"/>
      <c r="CQ41" s="526"/>
      <c r="CR41" s="526"/>
      <c r="CS41" s="526"/>
      <c r="CT41" s="526"/>
      <c r="CU41" s="526"/>
      <c r="CV41" s="526"/>
      <c r="CW41" s="526"/>
      <c r="CX41" s="526"/>
      <c r="CY41" s="526"/>
      <c r="CZ41" s="526"/>
      <c r="DA41" s="526"/>
      <c r="DB41" s="526"/>
    </row>
    <row r="42" spans="1:106" ht="12" customHeight="1" x14ac:dyDescent="0.25">
      <c r="A42" s="717"/>
      <c r="B42" s="718"/>
      <c r="C42" s="718"/>
      <c r="D42" s="718"/>
      <c r="E42" s="718"/>
      <c r="F42" s="718"/>
      <c r="G42" s="718"/>
      <c r="H42" s="610"/>
      <c r="I42" s="610"/>
      <c r="J42" s="610"/>
      <c r="K42" s="610"/>
      <c r="L42" s="610"/>
      <c r="M42" s="610"/>
      <c r="N42" s="610"/>
      <c r="O42" s="610"/>
      <c r="P42" s="610"/>
      <c r="Q42" s="610"/>
      <c r="R42" s="610"/>
      <c r="S42" s="610"/>
      <c r="T42" s="508"/>
      <c r="U42" s="508"/>
      <c r="V42" s="508"/>
      <c r="W42" s="508"/>
      <c r="X42" s="508"/>
      <c r="Y42" s="508"/>
      <c r="Z42" s="508"/>
      <c r="AA42" s="508"/>
      <c r="AB42" s="508"/>
      <c r="AC42" s="508"/>
      <c r="AD42" s="508"/>
      <c r="AE42" s="508"/>
      <c r="AF42" s="82"/>
      <c r="AG42" s="82"/>
      <c r="AH42" s="82"/>
      <c r="AI42" s="83"/>
      <c r="AJ42" s="526"/>
      <c r="AK42" s="719" t="str">
        <f t="shared" si="0"/>
        <v/>
      </c>
      <c r="AL42" s="720"/>
      <c r="AM42" s="720"/>
      <c r="AN42" s="720" t="str">
        <f t="shared" si="1"/>
        <v/>
      </c>
      <c r="AO42" s="720"/>
      <c r="AP42" s="720"/>
      <c r="AQ42" s="720" t="str">
        <f t="shared" si="2"/>
        <v/>
      </c>
      <c r="AR42" s="720"/>
      <c r="AS42" s="721"/>
      <c r="AT42" s="526"/>
      <c r="AU42" s="722" t="str">
        <f t="shared" si="3"/>
        <v/>
      </c>
      <c r="AV42" s="723"/>
      <c r="AW42" s="723"/>
      <c r="AX42" s="723"/>
      <c r="AY42" s="723"/>
      <c r="AZ42" s="723"/>
      <c r="BA42" s="723"/>
      <c r="BB42" s="723"/>
      <c r="BC42" s="723"/>
      <c r="BD42" s="724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  <c r="BV42" s="526"/>
      <c r="BW42" s="526"/>
      <c r="BX42" s="526"/>
      <c r="BY42" s="526"/>
      <c r="BZ42" s="526"/>
      <c r="CA42" s="526"/>
      <c r="CB42" s="526"/>
      <c r="CC42" s="526"/>
      <c r="CD42" s="526"/>
      <c r="CE42" s="526"/>
      <c r="CF42" s="526"/>
      <c r="CG42" s="526"/>
      <c r="CH42" s="526"/>
      <c r="CI42" s="526"/>
      <c r="CJ42" s="526"/>
      <c r="CK42" s="526"/>
      <c r="CL42" s="526"/>
      <c r="CM42" s="526"/>
      <c r="CN42" s="526"/>
      <c r="CO42" s="526"/>
      <c r="CP42" s="526"/>
      <c r="CQ42" s="526"/>
      <c r="CR42" s="526"/>
      <c r="CS42" s="526"/>
      <c r="CT42" s="526"/>
      <c r="CU42" s="526"/>
      <c r="CV42" s="526"/>
      <c r="CW42" s="526"/>
      <c r="CX42" s="526"/>
      <c r="CY42" s="526"/>
      <c r="CZ42" s="526"/>
      <c r="DA42" s="526"/>
      <c r="DB42" s="526"/>
    </row>
    <row r="43" spans="1:106" ht="12" customHeight="1" x14ac:dyDescent="0.25">
      <c r="A43" s="717"/>
      <c r="B43" s="718"/>
      <c r="C43" s="718"/>
      <c r="D43" s="718"/>
      <c r="E43" s="718"/>
      <c r="F43" s="718"/>
      <c r="G43" s="718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610"/>
      <c r="S43" s="610"/>
      <c r="T43" s="508"/>
      <c r="U43" s="508"/>
      <c r="V43" s="508"/>
      <c r="W43" s="508"/>
      <c r="X43" s="508"/>
      <c r="Y43" s="508"/>
      <c r="Z43" s="508"/>
      <c r="AA43" s="508"/>
      <c r="AB43" s="508"/>
      <c r="AC43" s="508"/>
      <c r="AD43" s="508"/>
      <c r="AE43" s="508"/>
      <c r="AF43" s="82"/>
      <c r="AG43" s="82"/>
      <c r="AH43" s="82"/>
      <c r="AI43" s="83"/>
      <c r="AJ43" s="526"/>
      <c r="AK43" s="719" t="str">
        <f t="shared" si="0"/>
        <v/>
      </c>
      <c r="AL43" s="720"/>
      <c r="AM43" s="720"/>
      <c r="AN43" s="720" t="str">
        <f t="shared" si="1"/>
        <v/>
      </c>
      <c r="AO43" s="720"/>
      <c r="AP43" s="720"/>
      <c r="AQ43" s="720" t="str">
        <f t="shared" si="2"/>
        <v/>
      </c>
      <c r="AR43" s="720"/>
      <c r="AS43" s="721"/>
      <c r="AT43" s="526"/>
      <c r="AU43" s="722" t="str">
        <f t="shared" si="3"/>
        <v/>
      </c>
      <c r="AV43" s="723"/>
      <c r="AW43" s="723"/>
      <c r="AX43" s="723"/>
      <c r="AY43" s="723"/>
      <c r="AZ43" s="723"/>
      <c r="BA43" s="723"/>
      <c r="BB43" s="723"/>
      <c r="BC43" s="723"/>
      <c r="BD43" s="724"/>
      <c r="BE43" s="526"/>
      <c r="BF43" s="526"/>
      <c r="BG43" s="526"/>
      <c r="BH43" s="526"/>
      <c r="BI43" s="526"/>
      <c r="BJ43" s="526"/>
      <c r="BK43" s="526"/>
      <c r="BL43" s="526"/>
      <c r="BM43" s="526"/>
      <c r="BN43" s="526"/>
      <c r="BO43" s="526"/>
      <c r="BP43" s="526"/>
      <c r="BQ43" s="526"/>
      <c r="BR43" s="526"/>
      <c r="BS43" s="526"/>
      <c r="BT43" s="526"/>
      <c r="BU43" s="526"/>
      <c r="BV43" s="526"/>
      <c r="BW43" s="526"/>
      <c r="BX43" s="526"/>
      <c r="BY43" s="526"/>
      <c r="BZ43" s="526"/>
      <c r="CA43" s="526"/>
      <c r="CB43" s="526"/>
      <c r="CC43" s="526"/>
      <c r="CD43" s="526"/>
      <c r="CE43" s="526"/>
      <c r="CF43" s="526"/>
      <c r="CG43" s="526"/>
      <c r="CH43" s="526"/>
      <c r="CI43" s="526"/>
      <c r="CJ43" s="526"/>
      <c r="CK43" s="526"/>
      <c r="CL43" s="526"/>
      <c r="CM43" s="526"/>
      <c r="CN43" s="526"/>
      <c r="CO43" s="526"/>
      <c r="CP43" s="526"/>
      <c r="CQ43" s="526"/>
      <c r="CR43" s="526"/>
      <c r="CS43" s="526"/>
      <c r="CT43" s="526"/>
      <c r="CU43" s="526"/>
      <c r="CV43" s="526"/>
      <c r="CW43" s="526"/>
      <c r="CX43" s="526"/>
      <c r="CY43" s="526"/>
      <c r="CZ43" s="526"/>
      <c r="DA43" s="526"/>
      <c r="DB43" s="526"/>
    </row>
    <row r="44" spans="1:106" ht="12" customHeight="1" x14ac:dyDescent="0.25">
      <c r="A44" s="717"/>
      <c r="B44" s="718"/>
      <c r="C44" s="718"/>
      <c r="D44" s="718"/>
      <c r="E44" s="718"/>
      <c r="F44" s="718"/>
      <c r="G44" s="718"/>
      <c r="H44" s="610"/>
      <c r="I44" s="610"/>
      <c r="J44" s="610"/>
      <c r="K44" s="610"/>
      <c r="L44" s="610"/>
      <c r="M44" s="610"/>
      <c r="N44" s="610"/>
      <c r="O44" s="610"/>
      <c r="P44" s="610"/>
      <c r="Q44" s="610"/>
      <c r="R44" s="610"/>
      <c r="S44" s="610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508"/>
      <c r="AE44" s="508"/>
      <c r="AF44" s="82"/>
      <c r="AG44" s="82"/>
      <c r="AH44" s="82"/>
      <c r="AI44" s="83"/>
      <c r="AJ44" s="526"/>
      <c r="AK44" s="719" t="str">
        <f t="shared" si="0"/>
        <v/>
      </c>
      <c r="AL44" s="720"/>
      <c r="AM44" s="720"/>
      <c r="AN44" s="720" t="str">
        <f t="shared" si="1"/>
        <v/>
      </c>
      <c r="AO44" s="720"/>
      <c r="AP44" s="720"/>
      <c r="AQ44" s="720" t="str">
        <f t="shared" si="2"/>
        <v/>
      </c>
      <c r="AR44" s="720"/>
      <c r="AS44" s="721"/>
      <c r="AT44" s="526"/>
      <c r="AU44" s="722" t="str">
        <f t="shared" si="3"/>
        <v/>
      </c>
      <c r="AV44" s="723"/>
      <c r="AW44" s="723"/>
      <c r="AX44" s="723"/>
      <c r="AY44" s="723"/>
      <c r="AZ44" s="723"/>
      <c r="BA44" s="723"/>
      <c r="BB44" s="723"/>
      <c r="BC44" s="723"/>
      <c r="BD44" s="724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  <c r="BT44" s="526"/>
      <c r="BU44" s="526"/>
      <c r="BV44" s="526"/>
      <c r="BW44" s="526"/>
      <c r="BX44" s="526"/>
      <c r="BY44" s="526"/>
      <c r="BZ44" s="526"/>
      <c r="CA44" s="526"/>
      <c r="CB44" s="526"/>
      <c r="CC44" s="526"/>
      <c r="CD44" s="526"/>
      <c r="CE44" s="526"/>
      <c r="CF44" s="526"/>
      <c r="CG44" s="526"/>
      <c r="CH44" s="526"/>
      <c r="CI44" s="526"/>
      <c r="CJ44" s="526"/>
      <c r="CK44" s="526"/>
      <c r="CL44" s="526"/>
      <c r="CM44" s="526"/>
      <c r="CN44" s="526"/>
      <c r="CO44" s="526"/>
      <c r="CP44" s="526"/>
      <c r="CQ44" s="526"/>
      <c r="CR44" s="526"/>
      <c r="CS44" s="526"/>
      <c r="CT44" s="526"/>
      <c r="CU44" s="526"/>
      <c r="CV44" s="526"/>
      <c r="CW44" s="526"/>
      <c r="CX44" s="526"/>
      <c r="CY44" s="526"/>
      <c r="CZ44" s="526"/>
      <c r="DA44" s="526"/>
      <c r="DB44" s="526"/>
    </row>
    <row r="45" spans="1:106" ht="12" customHeight="1" x14ac:dyDescent="0.25">
      <c r="A45" s="717"/>
      <c r="B45" s="718"/>
      <c r="C45" s="718"/>
      <c r="D45" s="718"/>
      <c r="E45" s="718"/>
      <c r="F45" s="718"/>
      <c r="G45" s="718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82"/>
      <c r="AG45" s="82"/>
      <c r="AH45" s="82"/>
      <c r="AI45" s="83"/>
      <c r="AJ45" s="526"/>
      <c r="AK45" s="719" t="str">
        <f t="shared" si="0"/>
        <v/>
      </c>
      <c r="AL45" s="720"/>
      <c r="AM45" s="720"/>
      <c r="AN45" s="720" t="str">
        <f t="shared" si="1"/>
        <v/>
      </c>
      <c r="AO45" s="720"/>
      <c r="AP45" s="720"/>
      <c r="AQ45" s="720" t="str">
        <f t="shared" si="2"/>
        <v/>
      </c>
      <c r="AR45" s="720"/>
      <c r="AS45" s="721"/>
      <c r="AT45" s="526"/>
      <c r="AU45" s="722" t="str">
        <f t="shared" si="3"/>
        <v/>
      </c>
      <c r="AV45" s="723"/>
      <c r="AW45" s="723"/>
      <c r="AX45" s="723"/>
      <c r="AY45" s="723"/>
      <c r="AZ45" s="723"/>
      <c r="BA45" s="723"/>
      <c r="BB45" s="723"/>
      <c r="BC45" s="723"/>
      <c r="BD45" s="724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  <c r="BT45" s="526"/>
      <c r="BU45" s="526"/>
      <c r="BV45" s="526"/>
      <c r="BW45" s="526"/>
      <c r="BX45" s="526"/>
      <c r="BY45" s="526"/>
      <c r="BZ45" s="526"/>
      <c r="CA45" s="526"/>
      <c r="CB45" s="526"/>
      <c r="CC45" s="526"/>
      <c r="CD45" s="526"/>
      <c r="CE45" s="526"/>
      <c r="CF45" s="526"/>
      <c r="CG45" s="526"/>
      <c r="CH45" s="526"/>
      <c r="CI45" s="526"/>
      <c r="CJ45" s="526"/>
      <c r="CK45" s="526"/>
      <c r="CL45" s="526"/>
      <c r="CM45" s="526"/>
      <c r="CN45" s="526"/>
      <c r="CO45" s="526"/>
      <c r="CP45" s="526"/>
      <c r="CQ45" s="526"/>
      <c r="CR45" s="526"/>
      <c r="CS45" s="526"/>
      <c r="CT45" s="526"/>
      <c r="CU45" s="526"/>
      <c r="CV45" s="526"/>
      <c r="CW45" s="526"/>
      <c r="CX45" s="526"/>
      <c r="CY45" s="526"/>
      <c r="CZ45" s="526"/>
      <c r="DA45" s="526"/>
      <c r="DB45" s="526"/>
    </row>
    <row r="46" spans="1:106" ht="12" customHeight="1" x14ac:dyDescent="0.25">
      <c r="A46" s="717"/>
      <c r="B46" s="718"/>
      <c r="C46" s="718"/>
      <c r="D46" s="718"/>
      <c r="E46" s="718"/>
      <c r="F46" s="718"/>
      <c r="G46" s="718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82"/>
      <c r="AG46" s="82"/>
      <c r="AH46" s="82"/>
      <c r="AI46" s="83"/>
      <c r="AJ46" s="526"/>
      <c r="AK46" s="719" t="str">
        <f t="shared" si="0"/>
        <v/>
      </c>
      <c r="AL46" s="720"/>
      <c r="AM46" s="720"/>
      <c r="AN46" s="720" t="str">
        <f t="shared" si="1"/>
        <v/>
      </c>
      <c r="AO46" s="720"/>
      <c r="AP46" s="720"/>
      <c r="AQ46" s="720" t="str">
        <f t="shared" si="2"/>
        <v/>
      </c>
      <c r="AR46" s="720"/>
      <c r="AS46" s="721"/>
      <c r="AT46" s="526"/>
      <c r="AU46" s="722" t="str">
        <f t="shared" si="3"/>
        <v/>
      </c>
      <c r="AV46" s="723"/>
      <c r="AW46" s="723"/>
      <c r="AX46" s="723"/>
      <c r="AY46" s="723"/>
      <c r="AZ46" s="723"/>
      <c r="BA46" s="723"/>
      <c r="BB46" s="723"/>
      <c r="BC46" s="723"/>
      <c r="BD46" s="724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  <c r="BT46" s="526"/>
      <c r="BU46" s="526"/>
      <c r="BV46" s="526"/>
      <c r="BW46" s="526"/>
      <c r="BX46" s="526"/>
      <c r="BY46" s="526"/>
      <c r="BZ46" s="526"/>
      <c r="CA46" s="526"/>
      <c r="CB46" s="526"/>
      <c r="CC46" s="526"/>
      <c r="CD46" s="526"/>
      <c r="CE46" s="526"/>
      <c r="CF46" s="526"/>
      <c r="CG46" s="526"/>
      <c r="CH46" s="526"/>
      <c r="CI46" s="526"/>
      <c r="CJ46" s="526"/>
      <c r="CK46" s="526"/>
      <c r="CL46" s="526"/>
      <c r="CM46" s="526"/>
      <c r="CN46" s="526"/>
      <c r="CO46" s="526"/>
      <c r="CP46" s="526"/>
      <c r="CQ46" s="526"/>
      <c r="CR46" s="526"/>
      <c r="CS46" s="526"/>
      <c r="CT46" s="526"/>
      <c r="CU46" s="526"/>
      <c r="CV46" s="526"/>
      <c r="CW46" s="526"/>
      <c r="CX46" s="526"/>
      <c r="CY46" s="526"/>
      <c r="CZ46" s="526"/>
      <c r="DA46" s="526"/>
      <c r="DB46" s="526"/>
    </row>
    <row r="47" spans="1:106" ht="12" customHeight="1" x14ac:dyDescent="0.25">
      <c r="A47" s="717"/>
      <c r="B47" s="718"/>
      <c r="C47" s="718"/>
      <c r="D47" s="718"/>
      <c r="E47" s="718"/>
      <c r="F47" s="718"/>
      <c r="G47" s="718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82"/>
      <c r="AG47" s="82"/>
      <c r="AH47" s="82"/>
      <c r="AI47" s="83"/>
      <c r="AJ47" s="526"/>
      <c r="AK47" s="719" t="str">
        <f t="shared" si="0"/>
        <v/>
      </c>
      <c r="AL47" s="720"/>
      <c r="AM47" s="720"/>
      <c r="AN47" s="720" t="str">
        <f t="shared" si="1"/>
        <v/>
      </c>
      <c r="AO47" s="720"/>
      <c r="AP47" s="720"/>
      <c r="AQ47" s="720" t="str">
        <f t="shared" si="2"/>
        <v/>
      </c>
      <c r="AR47" s="720"/>
      <c r="AS47" s="721"/>
      <c r="AT47" s="526"/>
      <c r="AU47" s="722" t="str">
        <f t="shared" si="3"/>
        <v/>
      </c>
      <c r="AV47" s="723"/>
      <c r="AW47" s="723"/>
      <c r="AX47" s="723"/>
      <c r="AY47" s="723"/>
      <c r="AZ47" s="723"/>
      <c r="BA47" s="723"/>
      <c r="BB47" s="723"/>
      <c r="BC47" s="723"/>
      <c r="BD47" s="724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  <c r="BT47" s="526"/>
      <c r="BU47" s="526"/>
      <c r="BV47" s="526"/>
      <c r="BW47" s="526"/>
      <c r="BX47" s="526"/>
      <c r="BY47" s="526"/>
      <c r="BZ47" s="526"/>
      <c r="CA47" s="526"/>
      <c r="CB47" s="526"/>
      <c r="CC47" s="526"/>
      <c r="CD47" s="526"/>
      <c r="CE47" s="526"/>
      <c r="CF47" s="526"/>
      <c r="CG47" s="526"/>
      <c r="CH47" s="526"/>
      <c r="CI47" s="526"/>
      <c r="CJ47" s="526"/>
      <c r="CK47" s="526"/>
      <c r="CL47" s="526"/>
      <c r="CM47" s="526"/>
      <c r="CN47" s="526"/>
      <c r="CO47" s="526"/>
      <c r="CP47" s="526"/>
      <c r="CQ47" s="526"/>
      <c r="CR47" s="526"/>
      <c r="CS47" s="526"/>
      <c r="CT47" s="526"/>
      <c r="CU47" s="526"/>
      <c r="CV47" s="526"/>
      <c r="CW47" s="526"/>
      <c r="CX47" s="526"/>
      <c r="CY47" s="526"/>
      <c r="CZ47" s="526"/>
      <c r="DA47" s="526"/>
      <c r="DB47" s="526"/>
    </row>
    <row r="48" spans="1:106" ht="12" customHeight="1" x14ac:dyDescent="0.25">
      <c r="A48" s="717"/>
      <c r="B48" s="718"/>
      <c r="C48" s="718"/>
      <c r="D48" s="718"/>
      <c r="E48" s="718"/>
      <c r="F48" s="718"/>
      <c r="G48" s="718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82"/>
      <c r="AG48" s="82"/>
      <c r="AH48" s="82"/>
      <c r="AI48" s="83"/>
      <c r="AJ48" s="526"/>
      <c r="AK48" s="719" t="str">
        <f t="shared" si="0"/>
        <v/>
      </c>
      <c r="AL48" s="720"/>
      <c r="AM48" s="720"/>
      <c r="AN48" s="720" t="str">
        <f t="shared" si="1"/>
        <v/>
      </c>
      <c r="AO48" s="720"/>
      <c r="AP48" s="720"/>
      <c r="AQ48" s="720" t="str">
        <f t="shared" si="2"/>
        <v/>
      </c>
      <c r="AR48" s="720"/>
      <c r="AS48" s="721"/>
      <c r="AT48" s="526"/>
      <c r="AU48" s="722" t="str">
        <f t="shared" si="3"/>
        <v/>
      </c>
      <c r="AV48" s="723"/>
      <c r="AW48" s="723"/>
      <c r="AX48" s="723"/>
      <c r="AY48" s="723"/>
      <c r="AZ48" s="723"/>
      <c r="BA48" s="723"/>
      <c r="BB48" s="723"/>
      <c r="BC48" s="723"/>
      <c r="BD48" s="724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  <c r="BT48" s="526"/>
      <c r="BU48" s="526"/>
      <c r="BV48" s="526"/>
      <c r="BW48" s="526"/>
      <c r="BX48" s="526"/>
      <c r="BY48" s="526"/>
      <c r="BZ48" s="526"/>
      <c r="CA48" s="526"/>
      <c r="CB48" s="526"/>
      <c r="CC48" s="526"/>
      <c r="CD48" s="526"/>
      <c r="CE48" s="526"/>
      <c r="CF48" s="526"/>
      <c r="CG48" s="526"/>
      <c r="CH48" s="526"/>
      <c r="CI48" s="526"/>
      <c r="CJ48" s="526"/>
      <c r="CK48" s="526"/>
      <c r="CL48" s="526"/>
      <c r="CM48" s="526"/>
      <c r="CN48" s="526"/>
      <c r="CO48" s="526"/>
      <c r="CP48" s="526"/>
      <c r="CQ48" s="526"/>
      <c r="CR48" s="526"/>
      <c r="CS48" s="526"/>
      <c r="CT48" s="526"/>
      <c r="CU48" s="526"/>
      <c r="CV48" s="526"/>
      <c r="CW48" s="526"/>
      <c r="CX48" s="526"/>
      <c r="CY48" s="526"/>
      <c r="CZ48" s="526"/>
      <c r="DA48" s="526"/>
      <c r="DB48" s="526"/>
    </row>
    <row r="49" spans="1:106" ht="12" customHeight="1" x14ac:dyDescent="0.25">
      <c r="A49" s="717"/>
      <c r="B49" s="718"/>
      <c r="C49" s="718"/>
      <c r="D49" s="718"/>
      <c r="E49" s="718"/>
      <c r="F49" s="718"/>
      <c r="G49" s="718"/>
      <c r="H49" s="610"/>
      <c r="I49" s="610"/>
      <c r="J49" s="610"/>
      <c r="K49" s="610"/>
      <c r="L49" s="610"/>
      <c r="M49" s="610"/>
      <c r="N49" s="610"/>
      <c r="O49" s="610"/>
      <c r="P49" s="610"/>
      <c r="Q49" s="610"/>
      <c r="R49" s="610"/>
      <c r="S49" s="610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82"/>
      <c r="AG49" s="82"/>
      <c r="AH49" s="82"/>
      <c r="AI49" s="83"/>
      <c r="AJ49" s="526"/>
      <c r="AK49" s="719" t="str">
        <f t="shared" si="0"/>
        <v/>
      </c>
      <c r="AL49" s="720"/>
      <c r="AM49" s="720"/>
      <c r="AN49" s="720" t="str">
        <f t="shared" si="1"/>
        <v/>
      </c>
      <c r="AO49" s="720"/>
      <c r="AP49" s="720"/>
      <c r="AQ49" s="720" t="str">
        <f t="shared" si="2"/>
        <v/>
      </c>
      <c r="AR49" s="720"/>
      <c r="AS49" s="721"/>
      <c r="AT49" s="526"/>
      <c r="AU49" s="722" t="str">
        <f t="shared" si="3"/>
        <v/>
      </c>
      <c r="AV49" s="723"/>
      <c r="AW49" s="723"/>
      <c r="AX49" s="723"/>
      <c r="AY49" s="723"/>
      <c r="AZ49" s="723"/>
      <c r="BA49" s="723"/>
      <c r="BB49" s="723"/>
      <c r="BC49" s="723"/>
      <c r="BD49" s="724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  <c r="BT49" s="526"/>
      <c r="BU49" s="526"/>
      <c r="BV49" s="526"/>
      <c r="BW49" s="526"/>
      <c r="BX49" s="526"/>
      <c r="BY49" s="526"/>
      <c r="BZ49" s="526"/>
      <c r="CA49" s="526"/>
      <c r="CB49" s="526"/>
      <c r="CC49" s="526"/>
      <c r="CD49" s="526"/>
      <c r="CE49" s="526"/>
      <c r="CF49" s="526"/>
      <c r="CG49" s="526"/>
      <c r="CH49" s="526"/>
      <c r="CI49" s="526"/>
      <c r="CJ49" s="526"/>
      <c r="CK49" s="526"/>
      <c r="CL49" s="526"/>
      <c r="CM49" s="526"/>
      <c r="CN49" s="526"/>
      <c r="CO49" s="526"/>
      <c r="CP49" s="526"/>
      <c r="CQ49" s="526"/>
      <c r="CR49" s="526"/>
      <c r="CS49" s="526"/>
      <c r="CT49" s="526"/>
      <c r="CU49" s="526"/>
      <c r="CV49" s="526"/>
      <c r="CW49" s="526"/>
      <c r="CX49" s="526"/>
      <c r="CY49" s="526"/>
      <c r="CZ49" s="526"/>
      <c r="DA49" s="526"/>
      <c r="DB49" s="526"/>
    </row>
    <row r="50" spans="1:106" ht="12" customHeight="1" x14ac:dyDescent="0.25">
      <c r="A50" s="717"/>
      <c r="B50" s="718"/>
      <c r="C50" s="718"/>
      <c r="D50" s="718"/>
      <c r="E50" s="718"/>
      <c r="F50" s="718"/>
      <c r="G50" s="718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508"/>
      <c r="U50" s="508"/>
      <c r="V50" s="508"/>
      <c r="W50" s="508"/>
      <c r="X50" s="508"/>
      <c r="Y50" s="508"/>
      <c r="Z50" s="508"/>
      <c r="AA50" s="508"/>
      <c r="AB50" s="508"/>
      <c r="AC50" s="508"/>
      <c r="AD50" s="508"/>
      <c r="AE50" s="508"/>
      <c r="AF50" s="82"/>
      <c r="AG50" s="82"/>
      <c r="AH50" s="82"/>
      <c r="AI50" s="83"/>
      <c r="AJ50" s="526"/>
      <c r="AK50" s="719" t="str">
        <f t="shared" si="0"/>
        <v/>
      </c>
      <c r="AL50" s="720"/>
      <c r="AM50" s="720"/>
      <c r="AN50" s="720" t="str">
        <f t="shared" si="1"/>
        <v/>
      </c>
      <c r="AO50" s="720"/>
      <c r="AP50" s="720"/>
      <c r="AQ50" s="720" t="str">
        <f t="shared" si="2"/>
        <v/>
      </c>
      <c r="AR50" s="720"/>
      <c r="AS50" s="721"/>
      <c r="AT50" s="526"/>
      <c r="AU50" s="722" t="str">
        <f t="shared" si="3"/>
        <v/>
      </c>
      <c r="AV50" s="723"/>
      <c r="AW50" s="723"/>
      <c r="AX50" s="723"/>
      <c r="AY50" s="723"/>
      <c r="AZ50" s="723"/>
      <c r="BA50" s="723"/>
      <c r="BB50" s="723"/>
      <c r="BC50" s="723"/>
      <c r="BD50" s="724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  <c r="BT50" s="526"/>
      <c r="BU50" s="526"/>
      <c r="BV50" s="526"/>
      <c r="BW50" s="526"/>
      <c r="BX50" s="526"/>
      <c r="BY50" s="526"/>
      <c r="BZ50" s="526"/>
      <c r="CA50" s="526"/>
      <c r="CB50" s="526"/>
      <c r="CC50" s="526"/>
      <c r="CD50" s="526"/>
      <c r="CE50" s="526"/>
      <c r="CF50" s="526"/>
      <c r="CG50" s="526"/>
      <c r="CH50" s="526"/>
      <c r="CI50" s="526"/>
      <c r="CJ50" s="526"/>
      <c r="CK50" s="526"/>
      <c r="CL50" s="526"/>
      <c r="CM50" s="526"/>
      <c r="CN50" s="526"/>
      <c r="CO50" s="526"/>
      <c r="CP50" s="526"/>
      <c r="CQ50" s="526"/>
      <c r="CR50" s="526"/>
      <c r="CS50" s="526"/>
      <c r="CT50" s="526"/>
      <c r="CU50" s="526"/>
      <c r="CV50" s="526"/>
      <c r="CW50" s="526"/>
      <c r="CX50" s="526"/>
      <c r="CY50" s="526"/>
      <c r="CZ50" s="526"/>
      <c r="DA50" s="526"/>
      <c r="DB50" s="526"/>
    </row>
    <row r="51" spans="1:106" ht="12" customHeight="1" x14ac:dyDescent="0.25">
      <c r="A51" s="717"/>
      <c r="B51" s="718"/>
      <c r="C51" s="718"/>
      <c r="D51" s="718"/>
      <c r="E51" s="718"/>
      <c r="F51" s="718"/>
      <c r="G51" s="718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82"/>
      <c r="AG51" s="82"/>
      <c r="AH51" s="82"/>
      <c r="AI51" s="83"/>
      <c r="AJ51" s="526"/>
      <c r="AK51" s="719" t="str">
        <f t="shared" si="0"/>
        <v/>
      </c>
      <c r="AL51" s="720"/>
      <c r="AM51" s="720"/>
      <c r="AN51" s="720" t="str">
        <f t="shared" si="1"/>
        <v/>
      </c>
      <c r="AO51" s="720"/>
      <c r="AP51" s="720"/>
      <c r="AQ51" s="720" t="str">
        <f t="shared" si="2"/>
        <v/>
      </c>
      <c r="AR51" s="720"/>
      <c r="AS51" s="721"/>
      <c r="AT51" s="526"/>
      <c r="AU51" s="722" t="str">
        <f t="shared" si="3"/>
        <v/>
      </c>
      <c r="AV51" s="723"/>
      <c r="AW51" s="723"/>
      <c r="AX51" s="723"/>
      <c r="AY51" s="723"/>
      <c r="AZ51" s="723"/>
      <c r="BA51" s="723"/>
      <c r="BB51" s="723"/>
      <c r="BC51" s="723"/>
      <c r="BD51" s="724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  <c r="BT51" s="526"/>
      <c r="BU51" s="526"/>
      <c r="BV51" s="526"/>
      <c r="BW51" s="526"/>
      <c r="BX51" s="526"/>
      <c r="BY51" s="526"/>
      <c r="BZ51" s="526"/>
      <c r="CA51" s="526"/>
      <c r="CB51" s="526"/>
      <c r="CC51" s="526"/>
      <c r="CD51" s="526"/>
      <c r="CE51" s="526"/>
      <c r="CF51" s="526"/>
      <c r="CG51" s="526"/>
      <c r="CH51" s="526"/>
      <c r="CI51" s="526"/>
      <c r="CJ51" s="526"/>
      <c r="CK51" s="526"/>
      <c r="CL51" s="526"/>
      <c r="CM51" s="526"/>
      <c r="CN51" s="526"/>
      <c r="CO51" s="526"/>
      <c r="CP51" s="526"/>
      <c r="CQ51" s="526"/>
      <c r="CR51" s="526"/>
      <c r="CS51" s="526"/>
      <c r="CT51" s="526"/>
      <c r="CU51" s="526"/>
      <c r="CV51" s="526"/>
      <c r="CW51" s="526"/>
      <c r="CX51" s="526"/>
      <c r="CY51" s="526"/>
      <c r="CZ51" s="526"/>
      <c r="DA51" s="526"/>
      <c r="DB51" s="526"/>
    </row>
    <row r="52" spans="1:106" ht="12" customHeight="1" x14ac:dyDescent="0.25">
      <c r="A52" s="717"/>
      <c r="B52" s="718"/>
      <c r="C52" s="718"/>
      <c r="D52" s="718"/>
      <c r="E52" s="718"/>
      <c r="F52" s="718"/>
      <c r="G52" s="718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82"/>
      <c r="AG52" s="82"/>
      <c r="AH52" s="82"/>
      <c r="AI52" s="83"/>
      <c r="AJ52" s="526"/>
      <c r="AK52" s="719" t="str">
        <f t="shared" si="0"/>
        <v/>
      </c>
      <c r="AL52" s="720"/>
      <c r="AM52" s="720"/>
      <c r="AN52" s="720" t="str">
        <f t="shared" si="1"/>
        <v/>
      </c>
      <c r="AO52" s="720"/>
      <c r="AP52" s="720"/>
      <c r="AQ52" s="720" t="str">
        <f t="shared" si="2"/>
        <v/>
      </c>
      <c r="AR52" s="720"/>
      <c r="AS52" s="721"/>
      <c r="AT52" s="526"/>
      <c r="AU52" s="722" t="str">
        <f t="shared" si="3"/>
        <v/>
      </c>
      <c r="AV52" s="723"/>
      <c r="AW52" s="723"/>
      <c r="AX52" s="723"/>
      <c r="AY52" s="723"/>
      <c r="AZ52" s="723"/>
      <c r="BA52" s="723"/>
      <c r="BB52" s="723"/>
      <c r="BC52" s="723"/>
      <c r="BD52" s="724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  <c r="BT52" s="526"/>
      <c r="BU52" s="526"/>
      <c r="BV52" s="526"/>
      <c r="BW52" s="526"/>
      <c r="BX52" s="526"/>
      <c r="BY52" s="526"/>
      <c r="BZ52" s="526"/>
      <c r="CA52" s="526"/>
      <c r="CB52" s="526"/>
      <c r="CC52" s="526"/>
      <c r="CD52" s="526"/>
      <c r="CE52" s="526"/>
      <c r="CF52" s="526"/>
      <c r="CG52" s="526"/>
      <c r="CH52" s="526"/>
      <c r="CI52" s="526"/>
      <c r="CJ52" s="526"/>
      <c r="CK52" s="526"/>
      <c r="CL52" s="526"/>
      <c r="CM52" s="526"/>
      <c r="CN52" s="526"/>
      <c r="CO52" s="526"/>
      <c r="CP52" s="526"/>
      <c r="CQ52" s="526"/>
      <c r="CR52" s="526"/>
      <c r="CS52" s="526"/>
      <c r="CT52" s="526"/>
      <c r="CU52" s="526"/>
      <c r="CV52" s="526"/>
      <c r="CW52" s="526"/>
      <c r="CX52" s="526"/>
      <c r="CY52" s="526"/>
      <c r="CZ52" s="526"/>
      <c r="DA52" s="526"/>
      <c r="DB52" s="526"/>
    </row>
    <row r="53" spans="1:106" ht="12" customHeight="1" thickBot="1" x14ac:dyDescent="0.3">
      <c r="A53" s="613" t="s">
        <v>206</v>
      </c>
      <c r="B53" s="614"/>
      <c r="C53" s="614"/>
      <c r="D53" s="614"/>
      <c r="E53" s="614"/>
      <c r="F53" s="614"/>
      <c r="G53" s="614"/>
      <c r="H53" s="614"/>
      <c r="I53" s="614"/>
      <c r="J53" s="614"/>
      <c r="K53" s="614"/>
      <c r="L53" s="614"/>
      <c r="M53" s="614"/>
      <c r="N53" s="614"/>
      <c r="O53" s="614"/>
      <c r="P53" s="614"/>
      <c r="Q53" s="219" t="str">
        <f>IF(SUM(Q33:S52)&lt;&gt;0,SUM(Q33:S52),"")</f>
        <v/>
      </c>
      <c r="R53" s="219"/>
      <c r="S53" s="219"/>
      <c r="T53" s="219" t="str">
        <f>IF(SUM(T33:V52)&lt;&gt;0,SUM(T33:V52),"")</f>
        <v/>
      </c>
      <c r="U53" s="219"/>
      <c r="V53" s="219"/>
      <c r="W53" s="219" t="str">
        <f>IF(SUM(W33:Y52)&lt;&gt;0,SUM(W33:Y52),"")</f>
        <v/>
      </c>
      <c r="X53" s="219"/>
      <c r="Y53" s="219"/>
      <c r="Z53" s="219" t="str">
        <f>IF(SUM(Z33:AB52)&lt;&gt;0,SUM(Z33:AB52),"")</f>
        <v/>
      </c>
      <c r="AA53" s="219"/>
      <c r="AB53" s="219"/>
      <c r="AC53" s="219" t="str">
        <f>IF(SUM(AC33:AE52)&lt;&gt;0,SUM(AC33:AE52),"")</f>
        <v/>
      </c>
      <c r="AD53" s="219"/>
      <c r="AE53" s="219"/>
      <c r="AF53" s="615"/>
      <c r="AG53" s="615"/>
      <c r="AH53" s="615"/>
      <c r="AI53" s="616"/>
      <c r="AJ53" s="526"/>
      <c r="AK53" s="725" t="str">
        <f>IFERROR((T53/Q53),"")</f>
        <v/>
      </c>
      <c r="AL53" s="726"/>
      <c r="AM53" s="727"/>
      <c r="AN53" s="728"/>
      <c r="AO53" s="728"/>
      <c r="AP53" s="728"/>
      <c r="AQ53" s="728"/>
      <c r="AR53" s="728"/>
      <c r="AS53" s="729"/>
      <c r="AT53" s="526"/>
      <c r="AU53" s="730" t="str">
        <f t="shared" si="3"/>
        <v/>
      </c>
      <c r="AV53" s="731"/>
      <c r="AW53" s="731"/>
      <c r="AX53" s="731"/>
      <c r="AY53" s="731"/>
      <c r="AZ53" s="731"/>
      <c r="BA53" s="731"/>
      <c r="BB53" s="731"/>
      <c r="BC53" s="731"/>
      <c r="BD53" s="732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  <c r="BT53" s="526"/>
      <c r="BU53" s="526"/>
      <c r="BV53" s="526"/>
      <c r="BW53" s="526"/>
      <c r="BX53" s="526"/>
      <c r="BY53" s="526"/>
      <c r="BZ53" s="526"/>
      <c r="CA53" s="526"/>
      <c r="CB53" s="526"/>
      <c r="CC53" s="526"/>
      <c r="CD53" s="526"/>
      <c r="CE53" s="526"/>
      <c r="CF53" s="526"/>
      <c r="CG53" s="526"/>
      <c r="CH53" s="526"/>
      <c r="CI53" s="526"/>
      <c r="CJ53" s="526"/>
      <c r="CK53" s="526"/>
      <c r="CL53" s="526"/>
      <c r="CM53" s="526"/>
      <c r="CN53" s="526"/>
      <c r="CO53" s="526"/>
      <c r="CP53" s="526"/>
      <c r="CQ53" s="526"/>
      <c r="CR53" s="526"/>
      <c r="CS53" s="526"/>
      <c r="CT53" s="526"/>
      <c r="CU53" s="526"/>
      <c r="CV53" s="526"/>
      <c r="CW53" s="526"/>
      <c r="CX53" s="526"/>
      <c r="CY53" s="526"/>
      <c r="CZ53" s="526"/>
      <c r="DA53" s="526"/>
      <c r="DB53" s="526"/>
    </row>
    <row r="54" spans="1:106" ht="12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  <c r="BT54" s="526"/>
      <c r="BU54" s="526"/>
      <c r="BV54" s="526"/>
      <c r="BW54" s="526"/>
      <c r="BX54" s="526"/>
      <c r="BY54" s="526"/>
      <c r="BZ54" s="526"/>
      <c r="CA54" s="526"/>
      <c r="CB54" s="526"/>
      <c r="CC54" s="526"/>
      <c r="CD54" s="526"/>
      <c r="CE54" s="526"/>
      <c r="CF54" s="526"/>
      <c r="CG54" s="526"/>
      <c r="CH54" s="526"/>
      <c r="CI54" s="526"/>
      <c r="CJ54" s="526"/>
      <c r="CK54" s="526"/>
      <c r="CL54" s="526"/>
      <c r="CM54" s="526"/>
      <c r="CN54" s="526"/>
      <c r="CO54" s="526"/>
      <c r="CP54" s="526"/>
      <c r="CQ54" s="526"/>
      <c r="CR54" s="526"/>
      <c r="CS54" s="526"/>
      <c r="CT54" s="526"/>
      <c r="CU54" s="526"/>
      <c r="CV54" s="526"/>
      <c r="CW54" s="526"/>
      <c r="CX54" s="526"/>
      <c r="CY54" s="526"/>
      <c r="CZ54" s="526"/>
      <c r="DA54" s="526"/>
      <c r="DB54" s="526"/>
    </row>
    <row r="55" spans="1:106" ht="12" customHeight="1" x14ac:dyDescent="0.25">
      <c r="A55" s="15" t="s">
        <v>105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  <c r="BT55" s="526"/>
      <c r="BU55" s="526"/>
      <c r="BV55" s="526"/>
      <c r="BW55" s="526"/>
      <c r="BX55" s="526"/>
      <c r="BY55" s="526"/>
      <c r="BZ55" s="526"/>
      <c r="CA55" s="526"/>
      <c r="CB55" s="526"/>
      <c r="CC55" s="526"/>
      <c r="CD55" s="526"/>
      <c r="CE55" s="526"/>
      <c r="CF55" s="526"/>
      <c r="CG55" s="526"/>
      <c r="CH55" s="526"/>
      <c r="CI55" s="526"/>
      <c r="CJ55" s="526"/>
      <c r="CK55" s="526"/>
      <c r="CL55" s="526"/>
      <c r="CM55" s="526"/>
      <c r="CN55" s="526"/>
      <c r="CO55" s="526"/>
      <c r="CP55" s="526"/>
      <c r="CQ55" s="526"/>
      <c r="CR55" s="526"/>
      <c r="CS55" s="526"/>
      <c r="CT55" s="526"/>
      <c r="CU55" s="526"/>
      <c r="CV55" s="526"/>
      <c r="CW55" s="526"/>
      <c r="CX55" s="526"/>
      <c r="CY55" s="526"/>
      <c r="CZ55" s="526"/>
      <c r="DA55" s="526"/>
      <c r="DB55" s="526"/>
    </row>
    <row r="56" spans="1:106" ht="12" customHeight="1" x14ac:dyDescent="0.25">
      <c r="A56" s="239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  <c r="BT56" s="526"/>
      <c r="BU56" s="526"/>
      <c r="BV56" s="526"/>
      <c r="BW56" s="526"/>
      <c r="BX56" s="526"/>
      <c r="BY56" s="526"/>
      <c r="BZ56" s="526"/>
      <c r="CA56" s="526"/>
      <c r="CB56" s="526"/>
      <c r="CC56" s="526"/>
      <c r="CD56" s="526"/>
      <c r="CE56" s="526"/>
      <c r="CF56" s="526"/>
      <c r="CG56" s="526"/>
      <c r="CH56" s="526"/>
      <c r="CI56" s="526"/>
      <c r="CJ56" s="526"/>
      <c r="CK56" s="526"/>
      <c r="CL56" s="526"/>
      <c r="CM56" s="526"/>
      <c r="CN56" s="526"/>
      <c r="CO56" s="526"/>
      <c r="CP56" s="526"/>
      <c r="CQ56" s="526"/>
      <c r="CR56" s="526"/>
      <c r="CS56" s="526"/>
      <c r="CT56" s="526"/>
      <c r="CU56" s="526"/>
      <c r="CV56" s="526"/>
      <c r="CW56" s="526"/>
      <c r="CX56" s="526"/>
      <c r="CY56" s="526"/>
      <c r="CZ56" s="526"/>
      <c r="DA56" s="526"/>
      <c r="DB56" s="526"/>
    </row>
    <row r="57" spans="1:106" ht="12" customHeight="1" x14ac:dyDescent="0.25">
      <c r="A57" s="239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  <c r="BT57" s="526"/>
      <c r="BU57" s="526"/>
      <c r="BV57" s="526"/>
      <c r="BW57" s="526"/>
      <c r="BX57" s="526"/>
      <c r="BY57" s="526"/>
      <c r="BZ57" s="526"/>
      <c r="CA57" s="526"/>
      <c r="CB57" s="526"/>
      <c r="CC57" s="526"/>
      <c r="CD57" s="526"/>
      <c r="CE57" s="526"/>
      <c r="CF57" s="526"/>
      <c r="CG57" s="526"/>
      <c r="CH57" s="526"/>
      <c r="CI57" s="526"/>
      <c r="CJ57" s="526"/>
      <c r="CK57" s="526"/>
      <c r="CL57" s="526"/>
      <c r="CM57" s="526"/>
      <c r="CN57" s="526"/>
      <c r="CO57" s="526"/>
      <c r="CP57" s="526"/>
      <c r="CQ57" s="526"/>
      <c r="CR57" s="526"/>
      <c r="CS57" s="526"/>
      <c r="CT57" s="526"/>
      <c r="CU57" s="526"/>
      <c r="CV57" s="526"/>
      <c r="CW57" s="526"/>
      <c r="CX57" s="526"/>
      <c r="CY57" s="526"/>
      <c r="CZ57" s="526"/>
      <c r="DA57" s="526"/>
      <c r="DB57" s="526"/>
    </row>
    <row r="58" spans="1:106" ht="12" customHeight="1" x14ac:dyDescent="0.25">
      <c r="A58" s="239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  <c r="BT58" s="526"/>
      <c r="BU58" s="526"/>
      <c r="BV58" s="526"/>
      <c r="BW58" s="526"/>
      <c r="BX58" s="526"/>
      <c r="BY58" s="526"/>
      <c r="BZ58" s="526"/>
      <c r="CA58" s="526"/>
      <c r="CB58" s="526"/>
      <c r="CC58" s="526"/>
      <c r="CD58" s="526"/>
      <c r="CE58" s="526"/>
      <c r="CF58" s="526"/>
      <c r="CG58" s="526"/>
      <c r="CH58" s="526"/>
      <c r="CI58" s="526"/>
      <c r="CJ58" s="526"/>
      <c r="CK58" s="526"/>
      <c r="CL58" s="526"/>
      <c r="CM58" s="526"/>
      <c r="CN58" s="526"/>
      <c r="CO58" s="526"/>
      <c r="CP58" s="526"/>
      <c r="CQ58" s="526"/>
      <c r="CR58" s="526"/>
      <c r="CS58" s="526"/>
      <c r="CT58" s="526"/>
      <c r="CU58" s="526"/>
      <c r="CV58" s="526"/>
      <c r="CW58" s="526"/>
      <c r="CX58" s="526"/>
      <c r="CY58" s="526"/>
      <c r="CZ58" s="526"/>
      <c r="DA58" s="526"/>
      <c r="DB58" s="526"/>
    </row>
    <row r="59" spans="1:106" ht="12" customHeight="1" x14ac:dyDescent="0.25">
      <c r="A59" s="239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  <c r="BT59" s="526"/>
      <c r="BU59" s="526"/>
      <c r="BV59" s="526"/>
      <c r="BW59" s="526"/>
      <c r="BX59" s="526"/>
      <c r="BY59" s="526"/>
      <c r="BZ59" s="526"/>
      <c r="CA59" s="526"/>
      <c r="CB59" s="526"/>
      <c r="CC59" s="526"/>
      <c r="CD59" s="526"/>
      <c r="CE59" s="526"/>
      <c r="CF59" s="526"/>
      <c r="CG59" s="526"/>
      <c r="CH59" s="526"/>
      <c r="CI59" s="526"/>
      <c r="CJ59" s="526"/>
      <c r="CK59" s="526"/>
      <c r="CL59" s="526"/>
      <c r="CM59" s="526"/>
      <c r="CN59" s="526"/>
      <c r="CO59" s="526"/>
      <c r="CP59" s="526"/>
      <c r="CQ59" s="526"/>
      <c r="CR59" s="526"/>
      <c r="CS59" s="526"/>
      <c r="CT59" s="526"/>
      <c r="CU59" s="526"/>
      <c r="CV59" s="526"/>
      <c r="CW59" s="526"/>
      <c r="CX59" s="526"/>
      <c r="CY59" s="526"/>
      <c r="CZ59" s="526"/>
      <c r="DA59" s="526"/>
      <c r="DB59" s="526"/>
    </row>
    <row r="60" spans="1:106" ht="12" customHeight="1" x14ac:dyDescent="0.25">
      <c r="A60" s="239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6"/>
      <c r="BN60" s="526"/>
      <c r="BO60" s="526"/>
      <c r="BP60" s="526"/>
      <c r="BQ60" s="526"/>
      <c r="BR60" s="526"/>
      <c r="BS60" s="526"/>
      <c r="BT60" s="526"/>
      <c r="BU60" s="526"/>
      <c r="BV60" s="526"/>
      <c r="BW60" s="526"/>
      <c r="BX60" s="526"/>
      <c r="BY60" s="526"/>
      <c r="BZ60" s="526"/>
      <c r="CA60" s="526"/>
      <c r="CB60" s="526"/>
      <c r="CC60" s="526"/>
      <c r="CD60" s="526"/>
      <c r="CE60" s="526"/>
      <c r="CF60" s="526"/>
      <c r="CG60" s="526"/>
      <c r="CH60" s="526"/>
      <c r="CI60" s="526"/>
      <c r="CJ60" s="526"/>
      <c r="CK60" s="526"/>
      <c r="CL60" s="526"/>
      <c r="CM60" s="526"/>
      <c r="CN60" s="526"/>
      <c r="CO60" s="526"/>
      <c r="CP60" s="526"/>
      <c r="CQ60" s="526"/>
      <c r="CR60" s="526"/>
      <c r="CS60" s="526"/>
      <c r="CT60" s="526"/>
      <c r="CU60" s="526"/>
      <c r="CV60" s="526"/>
      <c r="CW60" s="526"/>
      <c r="CX60" s="526"/>
      <c r="CY60" s="526"/>
      <c r="CZ60" s="526"/>
      <c r="DA60" s="526"/>
      <c r="DB60" s="526"/>
    </row>
    <row r="61" spans="1:106" ht="12" customHeight="1" x14ac:dyDescent="0.2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26"/>
      <c r="BI61" s="526"/>
      <c r="BJ61" s="526"/>
      <c r="BK61" s="526"/>
      <c r="BL61" s="526"/>
      <c r="BM61" s="526"/>
      <c r="BN61" s="526"/>
      <c r="BO61" s="526"/>
      <c r="BP61" s="526"/>
      <c r="BQ61" s="526"/>
      <c r="BR61" s="526"/>
      <c r="BS61" s="526"/>
      <c r="BT61" s="526"/>
      <c r="BU61" s="526"/>
      <c r="BV61" s="526"/>
      <c r="BW61" s="526"/>
      <c r="BX61" s="526"/>
      <c r="BY61" s="526"/>
      <c r="BZ61" s="526"/>
      <c r="CA61" s="526"/>
      <c r="CB61" s="526"/>
      <c r="CC61" s="526"/>
      <c r="CD61" s="526"/>
      <c r="CE61" s="526"/>
      <c r="CF61" s="526"/>
      <c r="CG61" s="526"/>
      <c r="CH61" s="526"/>
      <c r="CI61" s="526"/>
      <c r="CJ61" s="526"/>
      <c r="CK61" s="526"/>
      <c r="CL61" s="526"/>
      <c r="CM61" s="526"/>
      <c r="CN61" s="526"/>
      <c r="CO61" s="526"/>
      <c r="CP61" s="526"/>
      <c r="CQ61" s="526"/>
      <c r="CR61" s="526"/>
      <c r="CS61" s="526"/>
      <c r="CT61" s="526"/>
      <c r="CU61" s="526"/>
      <c r="CV61" s="526"/>
      <c r="CW61" s="526"/>
      <c r="CX61" s="526"/>
      <c r="CY61" s="526"/>
      <c r="CZ61" s="526"/>
      <c r="DA61" s="526"/>
      <c r="DB61" s="526"/>
    </row>
    <row r="62" spans="1:106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  <c r="BT62" s="526"/>
      <c r="BU62" s="526"/>
      <c r="BV62" s="526"/>
      <c r="BW62" s="526"/>
      <c r="BX62" s="526"/>
      <c r="BY62" s="526"/>
      <c r="BZ62" s="526"/>
      <c r="CA62" s="526"/>
      <c r="CB62" s="526"/>
      <c r="CC62" s="526"/>
      <c r="CD62" s="526"/>
      <c r="CE62" s="526"/>
      <c r="CF62" s="526"/>
      <c r="CG62" s="526"/>
      <c r="CH62" s="526"/>
      <c r="CI62" s="526"/>
      <c r="CJ62" s="526"/>
      <c r="CK62" s="526"/>
      <c r="CL62" s="526"/>
      <c r="CM62" s="526"/>
      <c r="CN62" s="526"/>
      <c r="CO62" s="526"/>
      <c r="CP62" s="526"/>
      <c r="CQ62" s="526"/>
      <c r="CR62" s="526"/>
      <c r="CS62" s="526"/>
      <c r="CT62" s="526"/>
      <c r="CU62" s="526"/>
      <c r="CV62" s="526"/>
      <c r="CW62" s="526"/>
      <c r="CX62" s="526"/>
      <c r="CY62" s="526"/>
      <c r="CZ62" s="526"/>
      <c r="DA62" s="526"/>
      <c r="DB62" s="526"/>
    </row>
  </sheetData>
  <mergeCells count="420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N34:AP34"/>
    <mergeCell ref="AQ34:AS34"/>
    <mergeCell ref="AU34:BD34"/>
    <mergeCell ref="BF34:BJ34"/>
    <mergeCell ref="BK34:BO34"/>
    <mergeCell ref="BP34:BT34"/>
    <mergeCell ref="T34:V34"/>
    <mergeCell ref="W34:Y34"/>
    <mergeCell ref="Z34:AB34"/>
    <mergeCell ref="AC34:AE34"/>
    <mergeCell ref="AF34:AI34"/>
    <mergeCell ref="AK34:AM34"/>
    <mergeCell ref="AQ33:AS33"/>
    <mergeCell ref="AU33:BD33"/>
    <mergeCell ref="BF33:BJ33"/>
    <mergeCell ref="BK33:BO33"/>
    <mergeCell ref="BP33:BT33"/>
    <mergeCell ref="A34:G34"/>
    <mergeCell ref="H34:J34"/>
    <mergeCell ref="K34:M34"/>
    <mergeCell ref="N34:P34"/>
    <mergeCell ref="Q34:S34"/>
    <mergeCell ref="W33:Y33"/>
    <mergeCell ref="Z33:AB33"/>
    <mergeCell ref="AC33:AE33"/>
    <mergeCell ref="AF33:AI33"/>
    <mergeCell ref="AK33:AM33"/>
    <mergeCell ref="AN33:AP33"/>
    <mergeCell ref="AU32:BD32"/>
    <mergeCell ref="BF32:BJ32"/>
    <mergeCell ref="BK32:BO32"/>
    <mergeCell ref="BP32:BT32"/>
    <mergeCell ref="A33:G33"/>
    <mergeCell ref="H33:J33"/>
    <mergeCell ref="K33:M33"/>
    <mergeCell ref="N33:P33"/>
    <mergeCell ref="Q33:S33"/>
    <mergeCell ref="T33:V33"/>
    <mergeCell ref="H32:J32"/>
    <mergeCell ref="K32:M32"/>
    <mergeCell ref="N32:P32"/>
    <mergeCell ref="T32:V32"/>
    <mergeCell ref="W32:Y32"/>
    <mergeCell ref="Z32:AB32"/>
    <mergeCell ref="BP30:BT30"/>
    <mergeCell ref="A31:G32"/>
    <mergeCell ref="H31:P31"/>
    <mergeCell ref="Q31:S32"/>
    <mergeCell ref="T31:AB31"/>
    <mergeCell ref="AC31:AE32"/>
    <mergeCell ref="AF31:AI32"/>
    <mergeCell ref="BF31:BJ31"/>
    <mergeCell ref="BK31:BO31"/>
    <mergeCell ref="BP31:BT31"/>
    <mergeCell ref="AV29:BA29"/>
    <mergeCell ref="BB29:BC29"/>
    <mergeCell ref="BF29:BJ29"/>
    <mergeCell ref="BK29:BO29"/>
    <mergeCell ref="BP29:BT29"/>
    <mergeCell ref="AK30:AS32"/>
    <mergeCell ref="AV30:BA30"/>
    <mergeCell ref="BB30:BC30"/>
    <mergeCell ref="BF30:BJ30"/>
    <mergeCell ref="BK30:BO30"/>
    <mergeCell ref="AK23:AL23"/>
    <mergeCell ref="AM23:AN23"/>
    <mergeCell ref="BN23:BO23"/>
    <mergeCell ref="AK24:AL24"/>
    <mergeCell ref="AM24:AN24"/>
    <mergeCell ref="AV28:BC28"/>
    <mergeCell ref="BF28:BT28"/>
    <mergeCell ref="BM20:BO20"/>
    <mergeCell ref="AK21:AL21"/>
    <mergeCell ref="AM21:AN21"/>
    <mergeCell ref="BN21:BO21"/>
    <mergeCell ref="AK22:AL22"/>
    <mergeCell ref="AM22:AN22"/>
    <mergeCell ref="BN22:BO22"/>
    <mergeCell ref="A19:F19"/>
    <mergeCell ref="G19:P19"/>
    <mergeCell ref="AK19:AL19"/>
    <mergeCell ref="AM19:AN19"/>
    <mergeCell ref="A20:F20"/>
    <mergeCell ref="G20:P20"/>
    <mergeCell ref="AK20:AL20"/>
    <mergeCell ref="AM20:AN20"/>
    <mergeCell ref="AM16:AN16"/>
    <mergeCell ref="A17:F17"/>
    <mergeCell ref="G17:P17"/>
    <mergeCell ref="AK17:AL17"/>
    <mergeCell ref="AM17:AN17"/>
    <mergeCell ref="A18:F18"/>
    <mergeCell ref="G18:P18"/>
    <mergeCell ref="AK18:AL18"/>
    <mergeCell ref="AM18:AN18"/>
    <mergeCell ref="A16:F16"/>
    <mergeCell ref="G16:P16"/>
    <mergeCell ref="T16:Y16"/>
    <mergeCell ref="Z16:AD16"/>
    <mergeCell ref="AE16:AI16"/>
    <mergeCell ref="AK16:AL16"/>
    <mergeCell ref="AM14:AN14"/>
    <mergeCell ref="A15:F15"/>
    <mergeCell ref="G15:P15"/>
    <mergeCell ref="T15:Y15"/>
    <mergeCell ref="Z15:AD15"/>
    <mergeCell ref="AE15:AI15"/>
    <mergeCell ref="AK15:AL15"/>
    <mergeCell ref="AM15:AN15"/>
    <mergeCell ref="A14:F14"/>
    <mergeCell ref="G14:P14"/>
    <mergeCell ref="T14:Y14"/>
    <mergeCell ref="Z14:AD14"/>
    <mergeCell ref="AE14:AI14"/>
    <mergeCell ref="AK14:AL14"/>
    <mergeCell ref="AM12:AN12"/>
    <mergeCell ref="A13:F13"/>
    <mergeCell ref="G13:K13"/>
    <mergeCell ref="M13:P13"/>
    <mergeCell ref="T13:Y13"/>
    <mergeCell ref="Z13:AD13"/>
    <mergeCell ref="AE13:AI13"/>
    <mergeCell ref="AK13:AL13"/>
    <mergeCell ref="AM13:AN13"/>
    <mergeCell ref="A12:F12"/>
    <mergeCell ref="G12:P12"/>
    <mergeCell ref="T12:Y12"/>
    <mergeCell ref="Z12:AD12"/>
    <mergeCell ref="AE12:AI12"/>
    <mergeCell ref="AK12:AL12"/>
    <mergeCell ref="AK10:AL10"/>
    <mergeCell ref="AM10:AN10"/>
    <mergeCell ref="A11:P11"/>
    <mergeCell ref="T11:AI11"/>
    <mergeCell ref="AK11:AL11"/>
    <mergeCell ref="AM11:AN11"/>
    <mergeCell ref="A9:E9"/>
    <mergeCell ref="F9:P9"/>
    <mergeCell ref="T9:X9"/>
    <mergeCell ref="Y9:AI9"/>
    <mergeCell ref="AK9:AL9"/>
    <mergeCell ref="AM9:AN9"/>
    <mergeCell ref="AJ1:DB1"/>
    <mergeCell ref="M5:AI5"/>
    <mergeCell ref="A7:E7"/>
    <mergeCell ref="F7:P7"/>
    <mergeCell ref="T7:X7"/>
    <mergeCell ref="Y7:AI7"/>
    <mergeCell ref="AK7:BK8"/>
    <mergeCell ref="BL7:DA7"/>
  </mergeCells>
  <conditionalFormatting sqref="V62:AI62 E62:K62 Z13:Z16 AE14:AE16 G18:P20 G14:P16 G13:K13 M13:P13 G12:P12 Y9:AI9 Y7:AI7 F9:P9 F7:P7">
    <cfRule type="containsBlanks" dxfId="47" priority="10">
      <formula>LEN(TRIM(E7))=0</formula>
    </cfRule>
  </conditionalFormatting>
  <conditionalFormatting sqref="Q53:AE53">
    <cfRule type="containsText" dxfId="46" priority="9" operator="containsText" text="CALC.">
      <formula>NOT(ISERROR(SEARCH("CALC.",Q53)))</formula>
    </cfRule>
  </conditionalFormatting>
  <conditionalFormatting sqref="A33:S52">
    <cfRule type="notContainsBlanks" dxfId="45" priority="7">
      <formula>LEN(TRIM(A33))&gt;0</formula>
    </cfRule>
    <cfRule type="expression" dxfId="44" priority="8">
      <formula>NOT(ISBLANK($H33))</formula>
    </cfRule>
  </conditionalFormatting>
  <conditionalFormatting sqref="AK9:BK24">
    <cfRule type="expression" dxfId="43" priority="6">
      <formula>NOT(ISBLANK($AK9))</formula>
    </cfRule>
  </conditionalFormatting>
  <conditionalFormatting sqref="T33:AC52">
    <cfRule type="notContainsBlanks" dxfId="42" priority="4">
      <formula>LEN(TRIM(T33))&gt;0</formula>
    </cfRule>
    <cfRule type="expression" dxfId="41" priority="5">
      <formula>NOT(ISBLANK($H33))</formula>
    </cfRule>
  </conditionalFormatting>
  <conditionalFormatting sqref="T33:AB52">
    <cfRule type="expression" dxfId="40" priority="3">
      <formula>$AC33&lt;&gt;""</formula>
    </cfRule>
  </conditionalFormatting>
  <conditionalFormatting sqref="AU33:BD53">
    <cfRule type="notContainsBlanks" dxfId="39" priority="2">
      <formula>LEN(TRIM(AU33))&gt;0</formula>
    </cfRule>
  </conditionalFormatting>
  <conditionalFormatting sqref="BB29:BC30">
    <cfRule type="containsBlanks" dxfId="38" priority="1">
      <formula>LEN(TRIM(BB29))=0</formula>
    </cfRule>
  </conditionalFormatting>
  <dataValidations count="4">
    <dataValidation type="whole" allowBlank="1" showInputMessage="1" showErrorMessage="1" error="This Remarks section is limited to 5." sqref="A56:A60" xr:uid="{37A9A8AD-5789-4B0D-8C69-72C7F3EBD317}">
      <formula1>1</formula1>
      <formula2>5</formula2>
    </dataValidation>
    <dataValidation type="list" allowBlank="1" showInputMessage="1" sqref="M13:P13" xr:uid="{CD9A4541-83FB-43A3-A15B-D91A5B0463DE}">
      <formula1>"Rectangular,Round, Oval"</formula1>
    </dataValidation>
    <dataValidation type="list" allowBlank="1" showInputMessage="1" sqref="G13:K13" xr:uid="{EA933DB6-E8D7-406A-B2AE-ABAAA6DD5C03}">
      <formula1>"4,5,6,7,8,9,10,11,12,13,14,15,16,17,18,19,20"</formula1>
    </dataValidation>
    <dataValidation allowBlank="1" showInputMessage="1" sqref="G15:P15" xr:uid="{ED846645-677A-434C-8866-A70FC3FC94C9}"/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387E-7A9B-42DC-93A3-AA4F8421C362}">
  <sheetPr codeName="Sheet29">
    <pageSetUpPr fitToPage="1"/>
  </sheetPr>
  <dimension ref="A1:BY62"/>
  <sheetViews>
    <sheetView topLeftCell="A15" zoomScaleNormal="100" workbookViewId="0">
      <selection activeCell="A33" sqref="A33:AI53"/>
    </sheetView>
  </sheetViews>
  <sheetFormatPr defaultColWidth="0" defaultRowHeight="0" customHeight="1" zeroHeight="1" x14ac:dyDescent="0.25"/>
  <cols>
    <col min="1" max="71" width="2.7265625" style="3" customWidth="1"/>
    <col min="72" max="77" width="2.7265625" style="3" hidden="1" customWidth="1"/>
    <col min="78" max="16384" width="9.1796875" style="3" hidden="1"/>
  </cols>
  <sheetData>
    <row r="1" spans="1:71" ht="12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622" t="s">
        <v>1</v>
      </c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622"/>
      <c r="BO1" s="622"/>
      <c r="BP1" s="622"/>
      <c r="BQ1" s="622"/>
      <c r="BR1" s="622"/>
      <c r="BS1" s="622"/>
    </row>
    <row r="2" spans="1:71" ht="12" customHeight="1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</row>
    <row r="3" spans="1:71" ht="12" customHeight="1" thickBo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198" t="s">
        <v>165</v>
      </c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200"/>
      <c r="BK3" s="526"/>
      <c r="BL3" s="526"/>
      <c r="BM3" s="526"/>
      <c r="BN3" s="526"/>
      <c r="BO3" s="526"/>
      <c r="BP3" s="526"/>
      <c r="BQ3" s="526"/>
      <c r="BR3" s="526"/>
      <c r="BS3" s="526"/>
    </row>
    <row r="4" spans="1:71" ht="12" customHeight="1" thickTop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205"/>
      <c r="AW4" s="429"/>
      <c r="AX4" s="429"/>
      <c r="AY4" s="429"/>
      <c r="AZ4" s="206"/>
      <c r="BA4" s="430"/>
      <c r="BB4" s="429"/>
      <c r="BC4" s="429"/>
      <c r="BD4" s="429"/>
      <c r="BE4" s="206"/>
      <c r="BF4" s="430"/>
      <c r="BG4" s="429"/>
      <c r="BH4" s="429"/>
      <c r="BI4" s="429"/>
      <c r="BJ4" s="431"/>
      <c r="BK4" s="526"/>
      <c r="BL4" s="526"/>
      <c r="BM4" s="526"/>
      <c r="BN4" s="526"/>
      <c r="BO4" s="526"/>
      <c r="BP4" s="526"/>
      <c r="BQ4" s="526"/>
      <c r="BR4" s="526"/>
      <c r="BS4" s="526"/>
    </row>
    <row r="5" spans="1:71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 t="s">
        <v>258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434"/>
      <c r="AW5" s="435"/>
      <c r="AX5" s="435"/>
      <c r="AY5" s="435"/>
      <c r="AZ5" s="436"/>
      <c r="BA5" s="437"/>
      <c r="BB5" s="435"/>
      <c r="BC5" s="435"/>
      <c r="BD5" s="435"/>
      <c r="BE5" s="436"/>
      <c r="BF5" s="437"/>
      <c r="BG5" s="435"/>
      <c r="BH5" s="435"/>
      <c r="BI5" s="435"/>
      <c r="BJ5" s="438"/>
      <c r="BK5" s="526"/>
      <c r="BL5" s="526"/>
      <c r="BM5" s="526"/>
      <c r="BN5" s="526"/>
      <c r="BO5" s="526"/>
      <c r="BP5" s="526"/>
      <c r="BQ5" s="526"/>
      <c r="BR5" s="526"/>
      <c r="BS5" s="526"/>
    </row>
    <row r="6" spans="1:71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434"/>
      <c r="AW6" s="435"/>
      <c r="AX6" s="435"/>
      <c r="AY6" s="435"/>
      <c r="AZ6" s="436"/>
      <c r="BA6" s="437"/>
      <c r="BB6" s="435"/>
      <c r="BC6" s="435"/>
      <c r="BD6" s="435"/>
      <c r="BE6" s="436"/>
      <c r="BF6" s="437"/>
      <c r="BG6" s="435"/>
      <c r="BH6" s="435"/>
      <c r="BI6" s="435"/>
      <c r="BJ6" s="438"/>
      <c r="BK6" s="526"/>
      <c r="BL6" s="526"/>
      <c r="BM6" s="526"/>
      <c r="BN6" s="526"/>
      <c r="BO6" s="526"/>
      <c r="BP6" s="526"/>
      <c r="BQ6" s="526"/>
      <c r="BR6" s="526"/>
      <c r="BS6" s="526"/>
    </row>
    <row r="7" spans="1:71" ht="12" customHeight="1" x14ac:dyDescent="0.25">
      <c r="A7" s="41" t="s">
        <v>10</v>
      </c>
      <c r="B7" s="41"/>
      <c r="C7" s="41"/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5"/>
      <c r="R7" s="15"/>
      <c r="S7" s="15"/>
      <c r="T7" s="41" t="s">
        <v>11</v>
      </c>
      <c r="U7" s="41"/>
      <c r="V7" s="41"/>
      <c r="W7" s="41"/>
      <c r="X7" s="41"/>
      <c r="Y7" s="43" t="s">
        <v>183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434"/>
      <c r="AW7" s="435"/>
      <c r="AX7" s="435"/>
      <c r="AY7" s="435"/>
      <c r="AZ7" s="436"/>
      <c r="BA7" s="437"/>
      <c r="BB7" s="435"/>
      <c r="BC7" s="435"/>
      <c r="BD7" s="435"/>
      <c r="BE7" s="436"/>
      <c r="BF7" s="437"/>
      <c r="BG7" s="435"/>
      <c r="BH7" s="435"/>
      <c r="BI7" s="435"/>
      <c r="BJ7" s="438"/>
      <c r="BK7" s="526"/>
      <c r="BL7" s="526"/>
      <c r="BM7" s="526"/>
      <c r="BN7" s="526"/>
      <c r="BO7" s="526"/>
      <c r="BP7" s="526"/>
      <c r="BQ7" s="526"/>
      <c r="BR7" s="526"/>
      <c r="BS7" s="526"/>
    </row>
    <row r="8" spans="1:71" ht="12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526"/>
      <c r="AK8" s="526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434"/>
      <c r="AW8" s="435"/>
      <c r="AX8" s="435"/>
      <c r="AY8" s="435"/>
      <c r="AZ8" s="436"/>
      <c r="BA8" s="437"/>
      <c r="BB8" s="435"/>
      <c r="BC8" s="435"/>
      <c r="BD8" s="435"/>
      <c r="BE8" s="436"/>
      <c r="BF8" s="437"/>
      <c r="BG8" s="435"/>
      <c r="BH8" s="435"/>
      <c r="BI8" s="435"/>
      <c r="BJ8" s="438"/>
      <c r="BK8" s="526"/>
      <c r="BL8" s="526"/>
      <c r="BM8" s="526"/>
      <c r="BN8" s="526"/>
      <c r="BO8" s="526"/>
      <c r="BP8" s="526"/>
      <c r="BQ8" s="526"/>
      <c r="BR8" s="526"/>
      <c r="BS8" s="526"/>
    </row>
    <row r="9" spans="1:71" ht="12" customHeight="1" thickBot="1" x14ac:dyDescent="0.3">
      <c r="A9" s="41" t="s">
        <v>16</v>
      </c>
      <c r="B9" s="41"/>
      <c r="C9" s="41"/>
      <c r="D9" s="41"/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41" t="s">
        <v>17</v>
      </c>
      <c r="U9" s="41"/>
      <c r="V9" s="41"/>
      <c r="W9" s="41"/>
      <c r="X9" s="41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456"/>
      <c r="AW9" s="457"/>
      <c r="AX9" s="457"/>
      <c r="AY9" s="457"/>
      <c r="AZ9" s="458"/>
      <c r="BA9" s="459"/>
      <c r="BB9" s="457"/>
      <c r="BC9" s="457"/>
      <c r="BD9" s="457"/>
      <c r="BE9" s="458"/>
      <c r="BF9" s="459"/>
      <c r="BG9" s="457"/>
      <c r="BH9" s="457"/>
      <c r="BI9" s="457"/>
      <c r="BJ9" s="460"/>
      <c r="BK9" s="526"/>
      <c r="BL9" s="526"/>
      <c r="BM9" s="526"/>
      <c r="BN9" s="526"/>
      <c r="BO9" s="526"/>
      <c r="BP9" s="526"/>
      <c r="BQ9" s="526"/>
      <c r="BR9" s="526"/>
      <c r="BS9" s="526"/>
    </row>
    <row r="10" spans="1:71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526"/>
      <c r="AK10" s="526"/>
      <c r="AL10" s="526"/>
      <c r="AM10" s="526"/>
      <c r="AN10" s="526"/>
      <c r="AO10" s="526"/>
      <c r="AP10" s="526"/>
      <c r="AQ10" s="526"/>
      <c r="AR10" s="526"/>
      <c r="AS10" s="526"/>
      <c r="AT10" s="526"/>
      <c r="AU10" s="526"/>
      <c r="AV10" s="526"/>
      <c r="AW10" s="526"/>
      <c r="AX10" s="526"/>
      <c r="AY10" s="526"/>
      <c r="AZ10" s="526"/>
      <c r="BA10" s="526"/>
      <c r="BB10" s="526"/>
      <c r="BC10" s="526"/>
      <c r="BD10" s="526"/>
      <c r="BE10" s="526"/>
      <c r="BF10" s="526"/>
      <c r="BG10" s="526"/>
      <c r="BH10" s="526"/>
      <c r="BI10" s="526"/>
      <c r="BJ10" s="526"/>
      <c r="BK10" s="526"/>
      <c r="BL10" s="526"/>
      <c r="BM10" s="526"/>
      <c r="BN10" s="526"/>
      <c r="BO10" s="526"/>
      <c r="BP10" s="526"/>
      <c r="BQ10" s="526"/>
      <c r="BR10" s="526"/>
      <c r="BS10" s="526"/>
    </row>
    <row r="11" spans="1:71" ht="12" customHeight="1" thickBot="1" x14ac:dyDescent="0.3">
      <c r="A11" s="64" t="s">
        <v>259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6"/>
      <c r="Q11" s="15"/>
      <c r="R11" s="15"/>
      <c r="S11" s="64" t="s">
        <v>260</v>
      </c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6"/>
      <c r="AJ11" s="526"/>
      <c r="AK11" s="198" t="s">
        <v>261</v>
      </c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200"/>
      <c r="BP11" s="526"/>
      <c r="BQ11" s="526"/>
      <c r="BR11" s="526"/>
      <c r="BS11" s="526"/>
    </row>
    <row r="12" spans="1:71" ht="14" thickTop="1" x14ac:dyDescent="0.25">
      <c r="A12" s="222" t="s">
        <v>262</v>
      </c>
      <c r="B12" s="223"/>
      <c r="C12" s="223"/>
      <c r="D12" s="223"/>
      <c r="E12" s="223"/>
      <c r="F12" s="223"/>
      <c r="G12" s="610" t="s">
        <v>269</v>
      </c>
      <c r="H12" s="610"/>
      <c r="I12" s="610"/>
      <c r="J12" s="610"/>
      <c r="K12" s="610"/>
      <c r="L12" s="610"/>
      <c r="M12" s="610"/>
      <c r="N12" s="610"/>
      <c r="O12" s="610"/>
      <c r="P12" s="656"/>
      <c r="Q12" s="15"/>
      <c r="R12" s="15"/>
      <c r="S12" s="759"/>
      <c r="T12" s="760"/>
      <c r="U12" s="760"/>
      <c r="V12" s="760"/>
      <c r="W12" s="760"/>
      <c r="X12" s="760"/>
      <c r="Y12" s="760"/>
      <c r="Z12" s="540" t="s">
        <v>37</v>
      </c>
      <c r="AA12" s="540"/>
      <c r="AB12" s="540"/>
      <c r="AC12" s="540"/>
      <c r="AD12" s="540"/>
      <c r="AE12" s="540" t="s">
        <v>38</v>
      </c>
      <c r="AF12" s="540"/>
      <c r="AG12" s="540"/>
      <c r="AH12" s="540"/>
      <c r="AI12" s="761"/>
      <c r="AJ12" s="526"/>
      <c r="AK12" s="426"/>
      <c r="AL12" s="427"/>
      <c r="AM12" s="428"/>
      <c r="AN12" s="207" t="s">
        <v>3</v>
      </c>
      <c r="AO12" s="207"/>
      <c r="AP12" s="207"/>
      <c r="AQ12" s="207" t="s">
        <v>4</v>
      </c>
      <c r="AR12" s="207"/>
      <c r="AS12" s="207"/>
      <c r="AT12" s="762"/>
      <c r="AU12" s="762"/>
      <c r="AV12" s="762"/>
      <c r="AW12" s="762"/>
      <c r="AX12" s="762"/>
      <c r="AY12" s="763"/>
      <c r="AZ12" s="207" t="s">
        <v>5</v>
      </c>
      <c r="BA12" s="207"/>
      <c r="BB12" s="207"/>
      <c r="BC12" s="207"/>
      <c r="BD12" s="207"/>
      <c r="BE12" s="207"/>
      <c r="BF12" s="207"/>
      <c r="BG12" s="207"/>
      <c r="BH12" s="764" t="s">
        <v>6</v>
      </c>
      <c r="BI12" s="765"/>
      <c r="BJ12" s="765"/>
      <c r="BK12" s="765"/>
      <c r="BL12" s="765"/>
      <c r="BM12" s="765"/>
      <c r="BN12" s="765"/>
      <c r="BO12" s="766"/>
      <c r="BP12" s="526"/>
      <c r="BQ12" s="526"/>
      <c r="BR12" s="526"/>
      <c r="BS12" s="526"/>
    </row>
    <row r="13" spans="1:71" ht="12" customHeight="1" x14ac:dyDescent="0.25">
      <c r="A13" s="84" t="s">
        <v>216</v>
      </c>
      <c r="B13" s="85"/>
      <c r="C13" s="85"/>
      <c r="D13" s="85"/>
      <c r="E13" s="85"/>
      <c r="F13" s="85"/>
      <c r="G13" s="661"/>
      <c r="H13" s="662"/>
      <c r="I13" s="662"/>
      <c r="J13" s="662"/>
      <c r="K13" s="662"/>
      <c r="L13" s="663" t="s">
        <v>49</v>
      </c>
      <c r="M13" s="232"/>
      <c r="N13" s="232"/>
      <c r="O13" s="232"/>
      <c r="P13" s="233"/>
      <c r="Q13" s="15"/>
      <c r="R13" s="15"/>
      <c r="S13" s="222" t="s">
        <v>68</v>
      </c>
      <c r="T13" s="223"/>
      <c r="U13" s="223"/>
      <c r="V13" s="223"/>
      <c r="W13" s="223"/>
      <c r="X13" s="223"/>
      <c r="Y13" s="223"/>
      <c r="Z13" s="767"/>
      <c r="AA13" s="419"/>
      <c r="AB13" s="419"/>
      <c r="AC13" s="419"/>
      <c r="AD13" s="419"/>
      <c r="AE13" s="767"/>
      <c r="AF13" s="419"/>
      <c r="AG13" s="419"/>
      <c r="AH13" s="419"/>
      <c r="AI13" s="768"/>
      <c r="AJ13" s="526"/>
      <c r="AK13" s="31" t="s">
        <v>7</v>
      </c>
      <c r="AL13" s="32"/>
      <c r="AM13" s="32"/>
      <c r="AN13" s="33"/>
      <c r="AO13" s="33"/>
      <c r="AP13" s="33"/>
      <c r="AQ13" s="34"/>
      <c r="AR13" s="34"/>
      <c r="AS13" s="769"/>
      <c r="AT13" s="770"/>
      <c r="AU13" s="771"/>
      <c r="AV13" s="771"/>
      <c r="AW13" s="771"/>
      <c r="AX13" s="771"/>
      <c r="AY13" s="772"/>
      <c r="AZ13" s="773" t="str">
        <f>IF(AN13="","",IF(100*(ABS(AN13-$AN$16)/$AN$16)&gt;10,"T1 Exceeds 10% by "&amp;ROUND(100*(ABS(AN13-$AN$16)/$AN$16)-10,1)&amp;"%",""))</f>
        <v/>
      </c>
      <c r="BA13" s="37"/>
      <c r="BB13" s="37"/>
      <c r="BC13" s="37"/>
      <c r="BD13" s="37"/>
      <c r="BE13" s="37"/>
      <c r="BF13" s="37"/>
      <c r="BG13" s="37"/>
      <c r="BH13" s="37" t="str">
        <f>IF(AQ13="","",IF(100*(ABS(AQ13-$AQ$16)/$AQ$16)&gt;2,"T1 Exceeds 2% by "&amp;ROUND(100*(ABS(AQ13-$AQ$16)/$AQ$16)-2,1)&amp;"%",""))</f>
        <v/>
      </c>
      <c r="BI13" s="37"/>
      <c r="BJ13" s="37"/>
      <c r="BK13" s="37"/>
      <c r="BL13" s="37"/>
      <c r="BM13" s="37"/>
      <c r="BN13" s="37"/>
      <c r="BO13" s="38"/>
      <c r="BP13" s="526"/>
      <c r="BQ13" s="526"/>
      <c r="BR13" s="526"/>
      <c r="BS13" s="526"/>
    </row>
    <row r="14" spans="1:71" ht="12" customHeight="1" x14ac:dyDescent="0.25">
      <c r="A14" s="84" t="s">
        <v>22</v>
      </c>
      <c r="B14" s="85"/>
      <c r="C14" s="85"/>
      <c r="D14" s="85"/>
      <c r="E14" s="85"/>
      <c r="F14" s="85"/>
      <c r="G14" s="98"/>
      <c r="H14" s="99"/>
      <c r="I14" s="99"/>
      <c r="J14" s="99"/>
      <c r="K14" s="99"/>
      <c r="L14" s="99"/>
      <c r="M14" s="99"/>
      <c r="N14" s="99"/>
      <c r="O14" s="99"/>
      <c r="P14" s="100"/>
      <c r="Q14" s="15"/>
      <c r="R14" s="15"/>
      <c r="S14" s="84" t="s">
        <v>3</v>
      </c>
      <c r="T14" s="85"/>
      <c r="U14" s="85"/>
      <c r="V14" s="85"/>
      <c r="W14" s="85"/>
      <c r="X14" s="85"/>
      <c r="Y14" s="85"/>
      <c r="Z14" s="774"/>
      <c r="AA14" s="213"/>
      <c r="AB14" s="213"/>
      <c r="AC14" s="213"/>
      <c r="AD14" s="213"/>
      <c r="AE14" s="215" t="str">
        <f>IF(AT18="Single Phase",AN13,IF(AT18="Three Phase",IF(MOD(AN13,1)=0,AN13&amp;".0",AN13)&amp;", "&amp;IF(MOD(AN14,1)=0,AN14&amp;".0",AN14)&amp;", "&amp;IF(MOD(AN15,1)=0,AN15&amp;".0",AN15),""))</f>
        <v/>
      </c>
      <c r="AF14" s="215"/>
      <c r="AG14" s="215"/>
      <c r="AH14" s="215"/>
      <c r="AI14" s="216"/>
      <c r="AJ14" s="526"/>
      <c r="AK14" s="31" t="s">
        <v>9</v>
      </c>
      <c r="AL14" s="32"/>
      <c r="AM14" s="32"/>
      <c r="AN14" s="33"/>
      <c r="AO14" s="33"/>
      <c r="AP14" s="33"/>
      <c r="AQ14" s="34"/>
      <c r="AR14" s="34"/>
      <c r="AS14" s="769"/>
      <c r="AT14" s="775"/>
      <c r="AU14" s="776"/>
      <c r="AV14" s="776"/>
      <c r="AW14" s="776"/>
      <c r="AX14" s="776"/>
      <c r="AY14" s="777"/>
      <c r="AZ14" s="773" t="str">
        <f>IF(AN14="","",IF(100*(ABS(AN14-$AN$16)/$AN$16)&gt;10,"T2 Exceeds 10% by "&amp;ROUND(100*(ABS(AN14-$AN$16)/$AN$16)-10,1)&amp;"%",""))</f>
        <v/>
      </c>
      <c r="BA14" s="37"/>
      <c r="BB14" s="37"/>
      <c r="BC14" s="37"/>
      <c r="BD14" s="37"/>
      <c r="BE14" s="37"/>
      <c r="BF14" s="37"/>
      <c r="BG14" s="37"/>
      <c r="BH14" s="37" t="str">
        <f>IF(AQ14="","",IF(100*(ABS(AQ14-$AQ$16)/$AQ$16)&gt;2,"T2 Exceeds 2% by "&amp;ROUND(100*(ABS(AQ14-$AQ$16)/$AQ$16)-2,1)&amp;"%",""))</f>
        <v/>
      </c>
      <c r="BI14" s="37"/>
      <c r="BJ14" s="37"/>
      <c r="BK14" s="37"/>
      <c r="BL14" s="37"/>
      <c r="BM14" s="37"/>
      <c r="BN14" s="37"/>
      <c r="BO14" s="38"/>
      <c r="BP14" s="526"/>
      <c r="BQ14" s="526"/>
      <c r="BR14" s="526"/>
      <c r="BS14" s="526"/>
    </row>
    <row r="15" spans="1:71" ht="12" customHeight="1" thickBot="1" x14ac:dyDescent="0.3">
      <c r="A15" s="79" t="s">
        <v>25</v>
      </c>
      <c r="B15" s="80"/>
      <c r="C15" s="80"/>
      <c r="D15" s="80"/>
      <c r="E15" s="80"/>
      <c r="F15" s="81"/>
      <c r="G15" s="98"/>
      <c r="H15" s="99"/>
      <c r="I15" s="99"/>
      <c r="J15" s="99"/>
      <c r="K15" s="99"/>
      <c r="L15" s="99"/>
      <c r="M15" s="99"/>
      <c r="N15" s="99"/>
      <c r="O15" s="99"/>
      <c r="P15" s="100"/>
      <c r="Q15" s="15"/>
      <c r="R15" s="15"/>
      <c r="S15" s="111" t="s">
        <v>4</v>
      </c>
      <c r="T15" s="112"/>
      <c r="U15" s="112"/>
      <c r="V15" s="112"/>
      <c r="W15" s="112"/>
      <c r="X15" s="112"/>
      <c r="Y15" s="112"/>
      <c r="Z15" s="218"/>
      <c r="AA15" s="218"/>
      <c r="AB15" s="218"/>
      <c r="AC15" s="218"/>
      <c r="AD15" s="218"/>
      <c r="AE15" s="219" t="str">
        <f>IF(AT18="Single Phase",AQ13,IF(AT18="Three Phase",AQ13 &amp;", "&amp; AQ14 &amp; ", " &amp; AQ15,""))</f>
        <v/>
      </c>
      <c r="AF15" s="219"/>
      <c r="AG15" s="219"/>
      <c r="AH15" s="219"/>
      <c r="AI15" s="778"/>
      <c r="AJ15" s="526"/>
      <c r="AK15" s="31" t="s">
        <v>12</v>
      </c>
      <c r="AL15" s="32"/>
      <c r="AM15" s="32"/>
      <c r="AN15" s="33"/>
      <c r="AO15" s="33"/>
      <c r="AP15" s="33"/>
      <c r="AQ15" s="34"/>
      <c r="AR15" s="34"/>
      <c r="AS15" s="769"/>
      <c r="AT15" s="779"/>
      <c r="AU15" s="14"/>
      <c r="AV15" s="14"/>
      <c r="AW15" s="14"/>
      <c r="AX15" s="14"/>
      <c r="AY15" s="780"/>
      <c r="AZ15" s="773" t="str">
        <f>IF(AN15="","",IF(100*(ABS(AN15-$AN$16)/$AN$16)&gt;10,"T3 Exceeds 10% by "&amp;ROUND(100*(ABS(AN15-$AN$16)/$AN$16)-10,1)&amp;"%",""))</f>
        <v/>
      </c>
      <c r="BA15" s="37"/>
      <c r="BB15" s="37"/>
      <c r="BC15" s="37"/>
      <c r="BD15" s="37"/>
      <c r="BE15" s="37"/>
      <c r="BF15" s="37"/>
      <c r="BG15" s="37"/>
      <c r="BH15" s="37" t="str">
        <f>IF(AQ15="","",IF(100*(ABS(AQ15-$AQ$16)/$AQ$16)&gt;2,"T3 Exceeds 2% by "&amp;ROUND(100*(ABS(AQ15-$AQ$16)/$AQ$16)-2,1)&amp;"%",""))</f>
        <v/>
      </c>
      <c r="BI15" s="37"/>
      <c r="BJ15" s="37"/>
      <c r="BK15" s="37"/>
      <c r="BL15" s="37"/>
      <c r="BM15" s="37"/>
      <c r="BN15" s="37"/>
      <c r="BO15" s="38"/>
      <c r="BP15" s="526"/>
      <c r="BQ15" s="526"/>
      <c r="BR15" s="526"/>
      <c r="BS15" s="526"/>
    </row>
    <row r="16" spans="1:71" ht="12" customHeight="1" thickBot="1" x14ac:dyDescent="0.3">
      <c r="A16" s="79" t="s">
        <v>27</v>
      </c>
      <c r="B16" s="80"/>
      <c r="C16" s="80"/>
      <c r="D16" s="80"/>
      <c r="E16" s="80"/>
      <c r="F16" s="81"/>
      <c r="G16" s="82"/>
      <c r="H16" s="82"/>
      <c r="I16" s="82"/>
      <c r="J16" s="82"/>
      <c r="K16" s="82"/>
      <c r="L16" s="82"/>
      <c r="M16" s="82"/>
      <c r="N16" s="82"/>
      <c r="O16" s="82"/>
      <c r="P16" s="8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526"/>
      <c r="AK16" s="31" t="s">
        <v>14</v>
      </c>
      <c r="AL16" s="32"/>
      <c r="AM16" s="32"/>
      <c r="AN16" s="44" t="str">
        <f>IFERROR(AVERAGE(AN13:AP15),"")</f>
        <v/>
      </c>
      <c r="AO16" s="44"/>
      <c r="AP16" s="44"/>
      <c r="AQ16" s="45" t="str">
        <f>IFERROR(AVERAGE(AQ13:AS15),"")</f>
        <v/>
      </c>
      <c r="AR16" s="45"/>
      <c r="AS16" s="781"/>
      <c r="AT16" s="782"/>
      <c r="AU16" s="783"/>
      <c r="AV16" s="783"/>
      <c r="AW16" s="783"/>
      <c r="AX16" s="783"/>
      <c r="AY16" s="784"/>
      <c r="AZ16" s="47" t="s">
        <v>15</v>
      </c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526"/>
      <c r="BQ16" s="526"/>
      <c r="BR16" s="526"/>
      <c r="BS16" s="526"/>
    </row>
    <row r="17" spans="1:71" ht="12" customHeight="1" thickBot="1" x14ac:dyDescent="0.3">
      <c r="A17" s="79" t="s">
        <v>29</v>
      </c>
      <c r="B17" s="80"/>
      <c r="C17" s="80"/>
      <c r="D17" s="80"/>
      <c r="E17" s="80"/>
      <c r="F17" s="81"/>
      <c r="G17" s="96" t="s">
        <v>225</v>
      </c>
      <c r="H17" s="96"/>
      <c r="I17" s="96"/>
      <c r="J17" s="96"/>
      <c r="K17" s="96"/>
      <c r="L17" s="96"/>
      <c r="M17" s="96"/>
      <c r="N17" s="96"/>
      <c r="O17" s="96"/>
      <c r="P17" s="97"/>
      <c r="Q17" s="15"/>
      <c r="R17" s="15"/>
      <c r="S17" s="649"/>
      <c r="T17" s="163" t="s">
        <v>263</v>
      </c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5"/>
      <c r="AJ17" s="526"/>
      <c r="AK17" s="785"/>
      <c r="AL17" s="786"/>
      <c r="AM17" s="786"/>
      <c r="AN17" s="786"/>
      <c r="AO17" s="786"/>
      <c r="AP17" s="786"/>
      <c r="AQ17" s="786"/>
      <c r="AR17" s="786"/>
      <c r="AS17" s="787"/>
      <c r="AT17" s="330" t="s">
        <v>18</v>
      </c>
      <c r="AU17" s="330"/>
      <c r="AV17" s="330"/>
      <c r="AW17" s="330"/>
      <c r="AX17" s="330"/>
      <c r="AY17" s="788"/>
      <c r="AZ17" s="52" t="s">
        <v>19</v>
      </c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526"/>
      <c r="BQ17" s="526"/>
      <c r="BR17" s="526"/>
      <c r="BS17" s="526"/>
    </row>
    <row r="18" spans="1:71" ht="12.75" customHeight="1" thickTop="1" thickBot="1" x14ac:dyDescent="0.3">
      <c r="A18" s="84" t="s">
        <v>30</v>
      </c>
      <c r="B18" s="85"/>
      <c r="C18" s="85"/>
      <c r="D18" s="85"/>
      <c r="E18" s="85"/>
      <c r="F18" s="85"/>
      <c r="G18" s="82"/>
      <c r="H18" s="82"/>
      <c r="I18" s="82"/>
      <c r="J18" s="82"/>
      <c r="K18" s="82"/>
      <c r="L18" s="82"/>
      <c r="M18" s="82"/>
      <c r="N18" s="82"/>
      <c r="O18" s="82"/>
      <c r="P18" s="83"/>
      <c r="Q18" s="15"/>
      <c r="R18" s="15"/>
      <c r="S18" s="15"/>
      <c r="T18" s="481"/>
      <c r="U18" s="345"/>
      <c r="V18" s="345"/>
      <c r="W18" s="345"/>
      <c r="X18" s="345"/>
      <c r="Y18" s="345"/>
      <c r="Z18" s="345" t="s">
        <v>37</v>
      </c>
      <c r="AA18" s="345"/>
      <c r="AB18" s="345"/>
      <c r="AC18" s="345"/>
      <c r="AD18" s="345"/>
      <c r="AE18" s="345" t="s">
        <v>38</v>
      </c>
      <c r="AF18" s="345"/>
      <c r="AG18" s="345"/>
      <c r="AH18" s="345"/>
      <c r="AI18" s="346"/>
      <c r="AJ18" s="526"/>
      <c r="AK18" s="789"/>
      <c r="AL18" s="790"/>
      <c r="AM18" s="790"/>
      <c r="AN18" s="790"/>
      <c r="AO18" s="790"/>
      <c r="AP18" s="790"/>
      <c r="AQ18" s="790"/>
      <c r="AR18" s="790"/>
      <c r="AS18" s="791"/>
      <c r="AT18" s="58"/>
      <c r="AU18" s="59"/>
      <c r="AV18" s="59"/>
      <c r="AW18" s="59"/>
      <c r="AX18" s="59"/>
      <c r="AY18" s="60"/>
      <c r="AZ18" s="61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526"/>
      <c r="BQ18" s="526"/>
      <c r="BR18" s="526"/>
      <c r="BS18" s="526"/>
    </row>
    <row r="19" spans="1:71" ht="12" customHeight="1" thickBot="1" x14ac:dyDescent="0.3">
      <c r="A19" s="84" t="s">
        <v>228</v>
      </c>
      <c r="B19" s="85"/>
      <c r="C19" s="85"/>
      <c r="D19" s="85"/>
      <c r="E19" s="85"/>
      <c r="F19" s="85"/>
      <c r="G19" s="82"/>
      <c r="H19" s="82"/>
      <c r="I19" s="82"/>
      <c r="J19" s="82"/>
      <c r="K19" s="82"/>
      <c r="L19" s="82"/>
      <c r="M19" s="82"/>
      <c r="N19" s="82"/>
      <c r="O19" s="82"/>
      <c r="P19" s="83"/>
      <c r="Q19" s="15"/>
      <c r="R19" s="15"/>
      <c r="S19" s="15"/>
      <c r="T19" s="84" t="s">
        <v>217</v>
      </c>
      <c r="U19" s="85"/>
      <c r="V19" s="85"/>
      <c r="W19" s="85"/>
      <c r="X19" s="85"/>
      <c r="Y19" s="85"/>
      <c r="Z19" s="124"/>
      <c r="AA19" s="124"/>
      <c r="AB19" s="124"/>
      <c r="AC19" s="124"/>
      <c r="AD19" s="124"/>
      <c r="AE19" s="664" t="str">
        <f>AC53</f>
        <v/>
      </c>
      <c r="AF19" s="664"/>
      <c r="AG19" s="664"/>
      <c r="AH19" s="664"/>
      <c r="AI19" s="665"/>
      <c r="AJ19" s="526"/>
      <c r="AK19" s="526"/>
      <c r="AL19" s="526"/>
      <c r="AM19" s="526"/>
      <c r="AN19" s="526"/>
      <c r="AO19" s="526"/>
      <c r="AP19" s="526"/>
      <c r="AQ19" s="526"/>
      <c r="AR19" s="526"/>
      <c r="AS19" s="526"/>
      <c r="AT19" s="526"/>
      <c r="AU19" s="526"/>
      <c r="AV19" s="526"/>
      <c r="AW19" s="526"/>
      <c r="AX19" s="526"/>
      <c r="AY19" s="526"/>
      <c r="AZ19" s="526"/>
      <c r="BA19" s="526"/>
      <c r="BB19" s="526"/>
      <c r="BC19" s="526"/>
      <c r="BD19" s="526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</row>
    <row r="20" spans="1:71" ht="12" customHeight="1" thickBot="1" x14ac:dyDescent="0.3">
      <c r="A20" s="111" t="s">
        <v>230</v>
      </c>
      <c r="B20" s="112"/>
      <c r="C20" s="112"/>
      <c r="D20" s="112"/>
      <c r="E20" s="112"/>
      <c r="F20" s="112"/>
      <c r="G20" s="671"/>
      <c r="H20" s="671"/>
      <c r="I20" s="671"/>
      <c r="J20" s="671"/>
      <c r="K20" s="671"/>
      <c r="L20" s="671"/>
      <c r="M20" s="671"/>
      <c r="N20" s="671"/>
      <c r="O20" s="671"/>
      <c r="P20" s="672"/>
      <c r="Q20" s="15"/>
      <c r="R20" s="15"/>
      <c r="S20" s="15"/>
      <c r="T20" s="84" t="s">
        <v>219</v>
      </c>
      <c r="U20" s="85"/>
      <c r="V20" s="85"/>
      <c r="W20" s="85"/>
      <c r="X20" s="85"/>
      <c r="Y20" s="85"/>
      <c r="Z20" s="124"/>
      <c r="AA20" s="124"/>
      <c r="AB20" s="124"/>
      <c r="AC20" s="124"/>
      <c r="AD20" s="124"/>
      <c r="AE20" s="664" t="str">
        <f>IFERROR(AE19-AE21,"")</f>
        <v/>
      </c>
      <c r="AF20" s="664"/>
      <c r="AG20" s="664"/>
      <c r="AH20" s="664"/>
      <c r="AI20" s="665"/>
      <c r="AJ20" s="526"/>
      <c r="AK20" s="526"/>
      <c r="AL20" s="526"/>
      <c r="AM20" s="526"/>
      <c r="AN20" s="526"/>
      <c r="AO20" s="526"/>
      <c r="AP20" s="526"/>
      <c r="AQ20" s="526"/>
      <c r="AR20" s="526"/>
      <c r="AS20" s="526"/>
      <c r="AT20" s="526"/>
      <c r="AU20" s="526"/>
      <c r="AV20" s="526"/>
      <c r="AW20" s="526"/>
      <c r="AX20" s="526"/>
      <c r="AY20" s="526"/>
      <c r="AZ20" s="526"/>
      <c r="BA20" s="526"/>
      <c r="BB20" s="526"/>
      <c r="BC20" s="792"/>
      <c r="BD20" s="792"/>
      <c r="BE20" s="792"/>
      <c r="BF20" s="793" t="s">
        <v>264</v>
      </c>
      <c r="BG20" s="316"/>
      <c r="BH20" s="316"/>
      <c r="BI20" s="316"/>
      <c r="BJ20" s="316"/>
      <c r="BK20" s="316"/>
      <c r="BL20" s="316"/>
      <c r="BM20" s="316"/>
      <c r="BN20" s="316"/>
      <c r="BO20" s="316"/>
      <c r="BP20" s="316"/>
      <c r="BQ20" s="316"/>
      <c r="BR20" s="794"/>
      <c r="BS20" s="795"/>
    </row>
    <row r="21" spans="1:71" ht="12" customHeight="1" thickBo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84" t="s">
        <v>265</v>
      </c>
      <c r="U21" s="85"/>
      <c r="V21" s="85"/>
      <c r="W21" s="85"/>
      <c r="X21" s="85"/>
      <c r="Y21" s="85"/>
      <c r="Z21" s="124"/>
      <c r="AA21" s="124"/>
      <c r="AB21" s="124"/>
      <c r="AC21" s="124"/>
      <c r="AD21" s="124"/>
      <c r="AE21" s="124"/>
      <c r="AF21" s="124"/>
      <c r="AG21" s="124"/>
      <c r="AH21" s="124"/>
      <c r="AI21" s="125"/>
      <c r="AJ21" s="526"/>
      <c r="AK21" s="526"/>
      <c r="AL21" s="526"/>
      <c r="AM21" s="526"/>
      <c r="AN21" s="526"/>
      <c r="AO21" s="526"/>
      <c r="AP21" s="526"/>
      <c r="AQ21" s="526"/>
      <c r="AR21" s="526"/>
      <c r="AS21" s="526"/>
      <c r="AT21" s="526"/>
      <c r="AU21" s="526"/>
      <c r="AV21" s="526"/>
      <c r="AW21" s="526"/>
      <c r="AX21" s="526"/>
      <c r="AY21" s="526"/>
      <c r="AZ21" s="526"/>
      <c r="BA21" s="526"/>
      <c r="BB21" s="526"/>
      <c r="BC21" s="660"/>
      <c r="BD21" s="660"/>
      <c r="BE21" s="660"/>
      <c r="BF21" s="322"/>
      <c r="BG21" s="660"/>
      <c r="BH21" s="660"/>
      <c r="BI21" s="660"/>
      <c r="BJ21" s="660"/>
      <c r="BK21" s="660"/>
      <c r="BL21" s="660"/>
      <c r="BM21" s="660"/>
      <c r="BN21" s="660"/>
      <c r="BO21" s="660"/>
      <c r="BP21" s="660"/>
      <c r="BQ21" s="660"/>
      <c r="BR21" s="334"/>
      <c r="BS21" s="660"/>
    </row>
    <row r="22" spans="1:71" ht="12" customHeight="1" thickBot="1" x14ac:dyDescent="0.3">
      <c r="A22" s="679"/>
      <c r="B22" s="367"/>
      <c r="C22" s="295"/>
      <c r="D22" s="367"/>
      <c r="E22" s="295"/>
      <c r="F22" s="367"/>
      <c r="G22" s="295"/>
      <c r="H22" s="367"/>
      <c r="I22" s="295"/>
      <c r="J22" s="367"/>
      <c r="K22" s="295"/>
      <c r="L22" s="367"/>
      <c r="M22" s="295"/>
      <c r="N22" s="367"/>
      <c r="O22" s="295"/>
      <c r="P22" s="796"/>
      <c r="Q22" s="15"/>
      <c r="R22" s="15"/>
      <c r="S22" s="15"/>
      <c r="T22" s="111" t="s">
        <v>266</v>
      </c>
      <c r="U22" s="112"/>
      <c r="V22" s="112"/>
      <c r="W22" s="112"/>
      <c r="X22" s="112"/>
      <c r="Y22" s="112"/>
      <c r="Z22" s="218"/>
      <c r="AA22" s="218"/>
      <c r="AB22" s="218"/>
      <c r="AC22" s="218"/>
      <c r="AD22" s="218"/>
      <c r="AE22" s="219" t="str">
        <f>IFERROR(AE21+AE20,"")</f>
        <v/>
      </c>
      <c r="AF22" s="219"/>
      <c r="AG22" s="219"/>
      <c r="AH22" s="219"/>
      <c r="AI22" s="778"/>
      <c r="AJ22" s="526"/>
      <c r="AK22" s="526"/>
      <c r="AL22" s="526"/>
      <c r="AM22" s="526"/>
      <c r="AN22" s="526"/>
      <c r="AO22" s="526"/>
      <c r="AP22" s="526"/>
      <c r="AQ22" s="526"/>
      <c r="AR22" s="526"/>
      <c r="AS22" s="526"/>
      <c r="AT22" s="526"/>
      <c r="AU22" s="526"/>
      <c r="AV22" s="526"/>
      <c r="AW22" s="526"/>
      <c r="AX22" s="526"/>
      <c r="AY22" s="526"/>
      <c r="AZ22" s="526"/>
      <c r="BA22" s="526"/>
      <c r="BB22" s="526"/>
      <c r="BC22" s="660"/>
      <c r="BD22" s="660"/>
      <c r="BE22" s="660"/>
      <c r="BF22" s="322"/>
      <c r="BG22" s="660"/>
      <c r="BH22" s="660"/>
      <c r="BI22" s="660"/>
      <c r="BJ22" s="660"/>
      <c r="BK22" s="660"/>
      <c r="BL22" s="660"/>
      <c r="BM22" s="660"/>
      <c r="BN22" s="660"/>
      <c r="BO22" s="660"/>
      <c r="BP22" s="660"/>
      <c r="BQ22" s="660"/>
      <c r="BR22" s="334"/>
      <c r="BS22" s="660"/>
    </row>
    <row r="23" spans="1:71" ht="12" customHeight="1" thickBot="1" x14ac:dyDescent="0.3">
      <c r="A23" s="28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683"/>
      <c r="Q23" s="15"/>
      <c r="R23" s="15"/>
      <c r="S23" s="15"/>
      <c r="T23" s="649"/>
      <c r="U23" s="649"/>
      <c r="V23" s="649"/>
      <c r="W23" s="649"/>
      <c r="X23" s="649"/>
      <c r="Y23" s="649"/>
      <c r="Z23" s="649"/>
      <c r="AA23" s="649"/>
      <c r="AB23" s="649"/>
      <c r="AC23" s="649"/>
      <c r="AD23" s="649"/>
      <c r="AE23" s="649"/>
      <c r="AF23" s="649"/>
      <c r="AG23" s="649"/>
      <c r="AH23" s="649"/>
      <c r="AI23" s="649"/>
      <c r="AJ23" s="526"/>
      <c r="AK23" s="526"/>
      <c r="AL23" s="526"/>
      <c r="AM23" s="526"/>
      <c r="AN23" s="526"/>
      <c r="AO23" s="526"/>
      <c r="AP23" s="526"/>
      <c r="AQ23" s="526"/>
      <c r="AR23" s="526"/>
      <c r="AS23" s="526"/>
      <c r="AT23" s="526"/>
      <c r="AU23" s="526"/>
      <c r="AV23" s="526"/>
      <c r="AW23" s="526"/>
      <c r="AX23" s="526"/>
      <c r="AY23" s="526"/>
      <c r="AZ23" s="526"/>
      <c r="BA23" s="526"/>
      <c r="BB23" s="526"/>
      <c r="BC23" s="660"/>
      <c r="BD23" s="660"/>
      <c r="BE23" s="660"/>
      <c r="BF23" s="322"/>
      <c r="BG23" s="660"/>
      <c r="BH23" s="660"/>
      <c r="BI23" s="660"/>
      <c r="BJ23" s="660"/>
      <c r="BK23" s="660"/>
      <c r="BL23" s="660"/>
      <c r="BM23" s="660"/>
      <c r="BN23" s="660"/>
      <c r="BO23" s="660"/>
      <c r="BP23" s="660"/>
      <c r="BQ23" s="660"/>
      <c r="BR23" s="334"/>
      <c r="BS23" s="660"/>
    </row>
    <row r="24" spans="1:71" ht="12" customHeight="1" thickBot="1" x14ac:dyDescent="0.3">
      <c r="A24" s="28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683"/>
      <c r="Q24" s="15"/>
      <c r="R24" s="15"/>
      <c r="S24" s="15"/>
      <c r="T24" s="163" t="s">
        <v>267</v>
      </c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5"/>
      <c r="AJ24" s="526"/>
      <c r="AK24" s="526"/>
      <c r="AL24" s="526"/>
      <c r="AM24" s="526"/>
      <c r="AN24" s="526"/>
      <c r="AO24" s="526"/>
      <c r="AP24" s="526"/>
      <c r="AQ24" s="526"/>
      <c r="AR24" s="526"/>
      <c r="AS24" s="526"/>
      <c r="AT24" s="526"/>
      <c r="AU24" s="526"/>
      <c r="AV24" s="526"/>
      <c r="AW24" s="526"/>
      <c r="AX24" s="526"/>
      <c r="AY24" s="526"/>
      <c r="AZ24" s="526"/>
      <c r="BA24" s="526"/>
      <c r="BB24" s="526"/>
      <c r="BC24" s="660"/>
      <c r="BD24" s="660"/>
      <c r="BE24" s="660"/>
      <c r="BF24" s="322"/>
      <c r="BG24" s="660"/>
      <c r="BH24" s="660"/>
      <c r="BI24" s="660"/>
      <c r="BJ24" s="660"/>
      <c r="BK24" s="660"/>
      <c r="BL24" s="660"/>
      <c r="BM24" s="660"/>
      <c r="BN24" s="660"/>
      <c r="BO24" s="660"/>
      <c r="BP24" s="660"/>
      <c r="BQ24" s="660"/>
      <c r="BR24" s="334"/>
      <c r="BS24" s="660"/>
    </row>
    <row r="25" spans="1:71" ht="12.75" customHeight="1" thickTop="1" thickBot="1" x14ac:dyDescent="0.3">
      <c r="A25" s="28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683"/>
      <c r="Q25" s="15"/>
      <c r="R25" s="15"/>
      <c r="S25" s="15"/>
      <c r="T25" s="797" t="s">
        <v>268</v>
      </c>
      <c r="U25" s="798"/>
      <c r="V25" s="798"/>
      <c r="W25" s="798"/>
      <c r="X25" s="798"/>
      <c r="Y25" s="798"/>
      <c r="Z25" s="798"/>
      <c r="AA25" s="798"/>
      <c r="AB25" s="798"/>
      <c r="AC25" s="798"/>
      <c r="AD25" s="798"/>
      <c r="AE25" s="799"/>
      <c r="AF25" s="800"/>
      <c r="AG25" s="800"/>
      <c r="AH25" s="801" t="str">
        <f>IF(ISNUMBER(AE25),"%","")</f>
        <v/>
      </c>
      <c r="AI25" s="802"/>
      <c r="AJ25" s="526"/>
      <c r="AK25" s="526"/>
      <c r="AL25" s="526"/>
      <c r="AM25" s="526"/>
      <c r="AN25" s="526"/>
      <c r="AO25" s="526"/>
      <c r="AP25" s="526"/>
      <c r="AQ25" s="526"/>
      <c r="AR25" s="526"/>
      <c r="AS25" s="526"/>
      <c r="AT25" s="526"/>
      <c r="AU25" s="526"/>
      <c r="AV25" s="526"/>
      <c r="AW25" s="526"/>
      <c r="AX25" s="526"/>
      <c r="AY25" s="526"/>
      <c r="AZ25" s="526"/>
      <c r="BA25" s="526"/>
      <c r="BB25" s="526"/>
      <c r="BC25" s="660"/>
      <c r="BD25" s="660"/>
      <c r="BE25" s="660"/>
      <c r="BF25" s="322"/>
      <c r="BG25" s="660"/>
      <c r="BH25" s="660"/>
      <c r="BI25" s="660"/>
      <c r="BJ25" s="660"/>
      <c r="BK25" s="660"/>
      <c r="BL25" s="660"/>
      <c r="BM25" s="660"/>
      <c r="BN25" s="660"/>
      <c r="BO25" s="660"/>
      <c r="BP25" s="660"/>
      <c r="BQ25" s="660"/>
      <c r="BR25" s="334"/>
      <c r="BS25" s="660"/>
    </row>
    <row r="26" spans="1:71" ht="12" customHeight="1" x14ac:dyDescent="0.25">
      <c r="A26" s="28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683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526"/>
      <c r="AK26" s="526"/>
      <c r="AL26" s="526"/>
      <c r="AM26" s="526"/>
      <c r="AN26" s="526"/>
      <c r="AO26" s="526"/>
      <c r="AP26" s="526"/>
      <c r="AQ26" s="526"/>
      <c r="AR26" s="526"/>
      <c r="AS26" s="526"/>
      <c r="AT26" s="526"/>
      <c r="AU26" s="526"/>
      <c r="AV26" s="526"/>
      <c r="AW26" s="526"/>
      <c r="AX26" s="526"/>
      <c r="AY26" s="526"/>
      <c r="AZ26" s="526"/>
      <c r="BA26" s="526"/>
      <c r="BB26" s="526"/>
      <c r="BC26" s="660"/>
      <c r="BD26" s="660"/>
      <c r="BE26" s="660"/>
      <c r="BF26" s="322"/>
      <c r="BG26" s="660"/>
      <c r="BH26" s="660"/>
      <c r="BI26" s="660"/>
      <c r="BJ26" s="660"/>
      <c r="BK26" s="660"/>
      <c r="BL26" s="660"/>
      <c r="BM26" s="660"/>
      <c r="BN26" s="660"/>
      <c r="BO26" s="660"/>
      <c r="BP26" s="660"/>
      <c r="BQ26" s="660"/>
      <c r="BR26" s="334"/>
      <c r="BS26" s="660"/>
    </row>
    <row r="27" spans="1:71" ht="12" customHeight="1" thickBot="1" x14ac:dyDescent="0.3">
      <c r="A27" s="28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8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  <c r="AT27" s="526"/>
      <c r="AU27" s="526"/>
      <c r="AV27" s="526"/>
      <c r="AW27" s="526"/>
      <c r="AX27" s="526"/>
      <c r="AY27" s="526"/>
      <c r="AZ27" s="526"/>
      <c r="BA27" s="526"/>
      <c r="BB27" s="526"/>
      <c r="BC27" s="660"/>
      <c r="BD27" s="660"/>
      <c r="BE27" s="660"/>
      <c r="BF27" s="322"/>
      <c r="BG27" s="660"/>
      <c r="BH27" s="660"/>
      <c r="BI27" s="660"/>
      <c r="BJ27" s="660"/>
      <c r="BK27" s="660"/>
      <c r="BL27" s="660"/>
      <c r="BM27" s="660"/>
      <c r="BN27" s="660"/>
      <c r="BO27" s="660"/>
      <c r="BP27" s="660"/>
      <c r="BQ27" s="660"/>
      <c r="BR27" s="334"/>
      <c r="BS27" s="660"/>
    </row>
    <row r="28" spans="1:71" ht="12" customHeight="1" thickBot="1" x14ac:dyDescent="0.3">
      <c r="A28" s="28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683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  <c r="AT28" s="526"/>
      <c r="AU28" s="691"/>
      <c r="AV28" s="692" t="s">
        <v>136</v>
      </c>
      <c r="AW28" s="199"/>
      <c r="AX28" s="199"/>
      <c r="AY28" s="199"/>
      <c r="AZ28" s="199"/>
      <c r="BA28" s="199"/>
      <c r="BB28" s="199"/>
      <c r="BC28" s="693"/>
      <c r="BD28" s="694"/>
      <c r="BE28" s="660"/>
      <c r="BF28" s="322"/>
      <c r="BG28" s="660"/>
      <c r="BH28" s="660"/>
      <c r="BI28" s="660"/>
      <c r="BJ28" s="660"/>
      <c r="BK28" s="660"/>
      <c r="BL28" s="660"/>
      <c r="BM28" s="660"/>
      <c r="BN28" s="660"/>
      <c r="BO28" s="660"/>
      <c r="BP28" s="660"/>
      <c r="BQ28" s="660"/>
      <c r="BR28" s="334"/>
      <c r="BS28" s="660"/>
    </row>
    <row r="29" spans="1:71" ht="12" customHeight="1" thickTop="1" thickBot="1" x14ac:dyDescent="0.3">
      <c r="A29" s="384"/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69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526"/>
      <c r="AK29" s="526"/>
      <c r="AL29" s="526"/>
      <c r="AM29" s="526"/>
      <c r="AN29" s="526"/>
      <c r="AO29" s="526"/>
      <c r="AP29" s="526"/>
      <c r="AQ29" s="526"/>
      <c r="AR29" s="526"/>
      <c r="AS29" s="526"/>
      <c r="AT29" s="526"/>
      <c r="AU29" s="696"/>
      <c r="AV29" s="697" t="s">
        <v>138</v>
      </c>
      <c r="AW29" s="387"/>
      <c r="AX29" s="387"/>
      <c r="AY29" s="387"/>
      <c r="AZ29" s="387"/>
      <c r="BA29" s="388"/>
      <c r="BB29" s="698"/>
      <c r="BC29" s="699"/>
      <c r="BD29" s="700"/>
      <c r="BE29" s="660"/>
      <c r="BF29" s="322"/>
      <c r="BG29" s="660"/>
      <c r="BH29" s="660"/>
      <c r="BI29" s="660"/>
      <c r="BJ29" s="660"/>
      <c r="BK29" s="660"/>
      <c r="BL29" s="660"/>
      <c r="BM29" s="660"/>
      <c r="BN29" s="660"/>
      <c r="BO29" s="660"/>
      <c r="BP29" s="660"/>
      <c r="BQ29" s="660"/>
      <c r="BR29" s="334"/>
      <c r="BS29" s="660"/>
    </row>
    <row r="30" spans="1:71" ht="12" customHeight="1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526"/>
      <c r="AK30" s="565" t="s">
        <v>198</v>
      </c>
      <c r="AL30" s="566"/>
      <c r="AM30" s="566"/>
      <c r="AN30" s="566"/>
      <c r="AO30" s="566"/>
      <c r="AP30" s="566"/>
      <c r="AQ30" s="566"/>
      <c r="AR30" s="566"/>
      <c r="AS30" s="567"/>
      <c r="AT30" s="526"/>
      <c r="AU30" s="696"/>
      <c r="AV30" s="704" t="s">
        <v>140</v>
      </c>
      <c r="AW30" s="24"/>
      <c r="AX30" s="24"/>
      <c r="AY30" s="24"/>
      <c r="AZ30" s="24"/>
      <c r="BA30" s="25"/>
      <c r="BB30" s="705"/>
      <c r="BC30" s="706"/>
      <c r="BD30" s="707"/>
      <c r="BE30" s="660"/>
      <c r="BF30" s="322"/>
      <c r="BG30" s="660"/>
      <c r="BH30" s="660"/>
      <c r="BI30" s="660"/>
      <c r="BJ30" s="660"/>
      <c r="BK30" s="660"/>
      <c r="BL30" s="660"/>
      <c r="BM30" s="660"/>
      <c r="BN30" s="660"/>
      <c r="BO30" s="660"/>
      <c r="BP30" s="660"/>
      <c r="BQ30" s="660"/>
      <c r="BR30" s="334"/>
      <c r="BS30" s="660"/>
    </row>
    <row r="31" spans="1:71" ht="12" customHeight="1" thickBot="1" x14ac:dyDescent="0.3">
      <c r="A31" s="574" t="s">
        <v>199</v>
      </c>
      <c r="B31" s="575"/>
      <c r="C31" s="575"/>
      <c r="D31" s="575"/>
      <c r="E31" s="575"/>
      <c r="F31" s="575"/>
      <c r="G31" s="575"/>
      <c r="H31" s="576" t="s">
        <v>200</v>
      </c>
      <c r="I31" s="576"/>
      <c r="J31" s="576"/>
      <c r="K31" s="576"/>
      <c r="L31" s="576"/>
      <c r="M31" s="576"/>
      <c r="N31" s="576"/>
      <c r="O31" s="576"/>
      <c r="P31" s="576"/>
      <c r="Q31" s="575" t="s">
        <v>201</v>
      </c>
      <c r="R31" s="575"/>
      <c r="S31" s="575"/>
      <c r="T31" s="576" t="s">
        <v>202</v>
      </c>
      <c r="U31" s="576"/>
      <c r="V31" s="576"/>
      <c r="W31" s="576"/>
      <c r="X31" s="576"/>
      <c r="Y31" s="576"/>
      <c r="Z31" s="576"/>
      <c r="AA31" s="576"/>
      <c r="AB31" s="576"/>
      <c r="AC31" s="575" t="s">
        <v>203</v>
      </c>
      <c r="AD31" s="575"/>
      <c r="AE31" s="575"/>
      <c r="AF31" s="577" t="s">
        <v>105</v>
      </c>
      <c r="AG31" s="578"/>
      <c r="AH31" s="578"/>
      <c r="AI31" s="579"/>
      <c r="AJ31" s="526"/>
      <c r="AK31" s="580"/>
      <c r="AL31" s="581"/>
      <c r="AM31" s="581"/>
      <c r="AN31" s="581"/>
      <c r="AO31" s="581"/>
      <c r="AP31" s="581"/>
      <c r="AQ31" s="581"/>
      <c r="AR31" s="581"/>
      <c r="AS31" s="582"/>
      <c r="AT31" s="526"/>
      <c r="AU31" s="711"/>
      <c r="AV31" s="712"/>
      <c r="AW31" s="712"/>
      <c r="AX31" s="712"/>
      <c r="AY31" s="712"/>
      <c r="AZ31" s="712"/>
      <c r="BA31" s="712"/>
      <c r="BB31" s="712"/>
      <c r="BC31" s="712"/>
      <c r="BD31" s="713"/>
      <c r="BE31" s="660"/>
      <c r="BF31" s="322"/>
      <c r="BG31" s="660"/>
      <c r="BH31" s="660"/>
      <c r="BI31" s="660"/>
      <c r="BJ31" s="660"/>
      <c r="BK31" s="660"/>
      <c r="BL31" s="660"/>
      <c r="BM31" s="660"/>
      <c r="BN31" s="660"/>
      <c r="BO31" s="660"/>
      <c r="BP31" s="660"/>
      <c r="BQ31" s="660"/>
      <c r="BR31" s="334"/>
      <c r="BS31" s="660"/>
    </row>
    <row r="32" spans="1:71" ht="12" customHeight="1" thickBot="1" x14ac:dyDescent="0.3">
      <c r="A32" s="584"/>
      <c r="B32" s="585"/>
      <c r="C32" s="585"/>
      <c r="D32" s="585"/>
      <c r="E32" s="585"/>
      <c r="F32" s="585"/>
      <c r="G32" s="585"/>
      <c r="H32" s="203" t="s">
        <v>141</v>
      </c>
      <c r="I32" s="203"/>
      <c r="J32" s="203"/>
      <c r="K32" s="203" t="s">
        <v>25</v>
      </c>
      <c r="L32" s="203"/>
      <c r="M32" s="203"/>
      <c r="N32" s="203" t="s">
        <v>187</v>
      </c>
      <c r="O32" s="203"/>
      <c r="P32" s="203"/>
      <c r="Q32" s="585"/>
      <c r="R32" s="585"/>
      <c r="S32" s="585"/>
      <c r="T32" s="203" t="s">
        <v>205</v>
      </c>
      <c r="U32" s="203"/>
      <c r="V32" s="203"/>
      <c r="W32" s="203" t="s">
        <v>9</v>
      </c>
      <c r="X32" s="203"/>
      <c r="Y32" s="203"/>
      <c r="Z32" s="203" t="s">
        <v>12</v>
      </c>
      <c r="AA32" s="203"/>
      <c r="AB32" s="203"/>
      <c r="AC32" s="585"/>
      <c r="AD32" s="585"/>
      <c r="AE32" s="585"/>
      <c r="AF32" s="586"/>
      <c r="AG32" s="587"/>
      <c r="AH32" s="587"/>
      <c r="AI32" s="588"/>
      <c r="AJ32" s="526"/>
      <c r="AK32" s="589"/>
      <c r="AL32" s="590"/>
      <c r="AM32" s="590"/>
      <c r="AN32" s="590"/>
      <c r="AO32" s="590"/>
      <c r="AP32" s="590"/>
      <c r="AQ32" s="590"/>
      <c r="AR32" s="590"/>
      <c r="AS32" s="591"/>
      <c r="AT32" s="526"/>
      <c r="AU32" s="198" t="s">
        <v>147</v>
      </c>
      <c r="AV32" s="199"/>
      <c r="AW32" s="199"/>
      <c r="AX32" s="199"/>
      <c r="AY32" s="199"/>
      <c r="AZ32" s="199"/>
      <c r="BA32" s="199"/>
      <c r="BB32" s="199"/>
      <c r="BC32" s="199"/>
      <c r="BD32" s="200"/>
      <c r="BE32" s="660"/>
      <c r="BF32" s="322"/>
      <c r="BG32" s="660"/>
      <c r="BH32" s="660"/>
      <c r="BI32" s="660"/>
      <c r="BJ32" s="660"/>
      <c r="BK32" s="660"/>
      <c r="BL32" s="660"/>
      <c r="BM32" s="660"/>
      <c r="BN32" s="660"/>
      <c r="BO32" s="660"/>
      <c r="BP32" s="660"/>
      <c r="BQ32" s="660"/>
      <c r="BR32" s="334"/>
      <c r="BS32" s="660"/>
    </row>
    <row r="33" spans="1:71" ht="12" thickTop="1" x14ac:dyDescent="0.25">
      <c r="A33" s="717"/>
      <c r="B33" s="718"/>
      <c r="C33" s="718"/>
      <c r="D33" s="718"/>
      <c r="E33" s="718"/>
      <c r="F33" s="718"/>
      <c r="G33" s="718"/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0"/>
      <c r="S33" s="610"/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610"/>
      <c r="AG33" s="610"/>
      <c r="AH33" s="610"/>
      <c r="AI33" s="656"/>
      <c r="AJ33" s="526"/>
      <c r="AK33" s="719" t="str">
        <f>IFERROR(AN33*(1-$BB$30),"")</f>
        <v/>
      </c>
      <c r="AL33" s="720"/>
      <c r="AM33" s="720"/>
      <c r="AN33" s="720" t="str">
        <f>IFERROR(($AK$53*Q33),"")</f>
        <v/>
      </c>
      <c r="AO33" s="720"/>
      <c r="AP33" s="720"/>
      <c r="AQ33" s="720" t="str">
        <f>IFERROR(AN33*(1+$BB$29),"")</f>
        <v/>
      </c>
      <c r="AR33" s="720"/>
      <c r="AS33" s="721"/>
      <c r="AT33" s="526"/>
      <c r="AU33" s="722" t="str">
        <f t="shared" ref="AU33:AU52" si="0">IF(AC33="","",IF(AC33&lt;Q33-(Q33*$BB$30),"Below "&amp;$BB$30*100&amp;"% by "&amp;Q33-(Q33*$BB$30)-AC33&amp;" CFM",IF(AC33&gt;Q33+(Q33*$BB$29),"Above "&amp;$BB$29*100&amp;"% by "&amp;AC33-Q33-(Q33*$BB$29)&amp;" CFM","")))</f>
        <v/>
      </c>
      <c r="AV33" s="723"/>
      <c r="AW33" s="723"/>
      <c r="AX33" s="723"/>
      <c r="AY33" s="723"/>
      <c r="AZ33" s="723"/>
      <c r="BA33" s="723"/>
      <c r="BB33" s="723"/>
      <c r="BC33" s="723"/>
      <c r="BD33" s="724"/>
      <c r="BE33" s="660"/>
      <c r="BF33" s="322"/>
      <c r="BG33" s="660"/>
      <c r="BH33" s="660"/>
      <c r="BI33" s="660"/>
      <c r="BJ33" s="660"/>
      <c r="BK33" s="660"/>
      <c r="BL33" s="660"/>
      <c r="BM33" s="660"/>
      <c r="BN33" s="660"/>
      <c r="BO33" s="660"/>
      <c r="BP33" s="660"/>
      <c r="BQ33" s="660"/>
      <c r="BR33" s="334"/>
      <c r="BS33" s="660"/>
    </row>
    <row r="34" spans="1:71" ht="12" customHeight="1" x14ac:dyDescent="0.25">
      <c r="A34" s="717"/>
      <c r="B34" s="718"/>
      <c r="C34" s="718"/>
      <c r="D34" s="718"/>
      <c r="E34" s="718"/>
      <c r="F34" s="718"/>
      <c r="G34" s="718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82"/>
      <c r="AG34" s="82"/>
      <c r="AH34" s="82"/>
      <c r="AI34" s="83"/>
      <c r="AJ34" s="526"/>
      <c r="AK34" s="719" t="str">
        <f t="shared" ref="AK34:AK52" si="1">IFERROR(AN34*(1-$BB$30),"")</f>
        <v/>
      </c>
      <c r="AL34" s="720"/>
      <c r="AM34" s="720"/>
      <c r="AN34" s="720" t="str">
        <f t="shared" ref="AN34:AN52" si="2">IFERROR(($AK$53*Q34),"")</f>
        <v/>
      </c>
      <c r="AO34" s="720"/>
      <c r="AP34" s="720"/>
      <c r="AQ34" s="720" t="str">
        <f t="shared" ref="AQ34:AQ52" si="3">IFERROR(AN34*(1+$BB$29),"")</f>
        <v/>
      </c>
      <c r="AR34" s="720"/>
      <c r="AS34" s="721"/>
      <c r="AT34" s="526"/>
      <c r="AU34" s="722" t="str">
        <f t="shared" si="0"/>
        <v/>
      </c>
      <c r="AV34" s="723"/>
      <c r="AW34" s="723"/>
      <c r="AX34" s="723"/>
      <c r="AY34" s="723"/>
      <c r="AZ34" s="723"/>
      <c r="BA34" s="723"/>
      <c r="BB34" s="723"/>
      <c r="BC34" s="723"/>
      <c r="BD34" s="724"/>
      <c r="BE34" s="660"/>
      <c r="BF34" s="322"/>
      <c r="BG34" s="660"/>
      <c r="BH34" s="660"/>
      <c r="BI34" s="660"/>
      <c r="BJ34" s="660"/>
      <c r="BK34" s="660"/>
      <c r="BL34" s="660"/>
      <c r="BM34" s="660"/>
      <c r="BN34" s="660"/>
      <c r="BO34" s="660"/>
      <c r="BP34" s="660"/>
      <c r="BQ34" s="660"/>
      <c r="BR34" s="334"/>
      <c r="BS34" s="660"/>
    </row>
    <row r="35" spans="1:71" ht="12" customHeight="1" thickBot="1" x14ac:dyDescent="0.3">
      <c r="A35" s="717"/>
      <c r="B35" s="718"/>
      <c r="C35" s="718"/>
      <c r="D35" s="718"/>
      <c r="E35" s="718"/>
      <c r="F35" s="718"/>
      <c r="G35" s="718"/>
      <c r="H35" s="610"/>
      <c r="I35" s="610"/>
      <c r="J35" s="610"/>
      <c r="K35" s="610"/>
      <c r="L35" s="610"/>
      <c r="M35" s="610"/>
      <c r="N35" s="610"/>
      <c r="O35" s="610"/>
      <c r="P35" s="610"/>
      <c r="Q35" s="610"/>
      <c r="R35" s="610"/>
      <c r="S35" s="610"/>
      <c r="T35" s="508"/>
      <c r="U35" s="508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82"/>
      <c r="AG35" s="82"/>
      <c r="AH35" s="82"/>
      <c r="AI35" s="83"/>
      <c r="AJ35" s="526"/>
      <c r="AK35" s="719" t="str">
        <f t="shared" si="1"/>
        <v/>
      </c>
      <c r="AL35" s="720"/>
      <c r="AM35" s="720"/>
      <c r="AN35" s="720" t="str">
        <f t="shared" si="2"/>
        <v/>
      </c>
      <c r="AO35" s="720"/>
      <c r="AP35" s="720"/>
      <c r="AQ35" s="720" t="str">
        <f t="shared" si="3"/>
        <v/>
      </c>
      <c r="AR35" s="720"/>
      <c r="AS35" s="721"/>
      <c r="AT35" s="526"/>
      <c r="AU35" s="722" t="str">
        <f t="shared" si="0"/>
        <v/>
      </c>
      <c r="AV35" s="723"/>
      <c r="AW35" s="723"/>
      <c r="AX35" s="723"/>
      <c r="AY35" s="723"/>
      <c r="AZ35" s="723"/>
      <c r="BA35" s="723"/>
      <c r="BB35" s="723"/>
      <c r="BC35" s="723"/>
      <c r="BD35" s="724"/>
      <c r="BE35" s="660"/>
      <c r="BF35" s="337"/>
      <c r="BG35" s="338"/>
      <c r="BH35" s="338"/>
      <c r="BI35" s="338"/>
      <c r="BJ35" s="338"/>
      <c r="BK35" s="338"/>
      <c r="BL35" s="338"/>
      <c r="BM35" s="338"/>
      <c r="BN35" s="338"/>
      <c r="BO35" s="338"/>
      <c r="BP35" s="338"/>
      <c r="BQ35" s="338"/>
      <c r="BR35" s="339"/>
      <c r="BS35" s="660"/>
    </row>
    <row r="36" spans="1:71" ht="12" customHeight="1" x14ac:dyDescent="0.25">
      <c r="A36" s="717"/>
      <c r="B36" s="718"/>
      <c r="C36" s="718"/>
      <c r="D36" s="718"/>
      <c r="E36" s="718"/>
      <c r="F36" s="718"/>
      <c r="G36" s="718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508"/>
      <c r="U36" s="508"/>
      <c r="V36" s="508"/>
      <c r="W36" s="508"/>
      <c r="X36" s="508"/>
      <c r="Y36" s="508"/>
      <c r="Z36" s="508"/>
      <c r="AA36" s="508"/>
      <c r="AB36" s="508"/>
      <c r="AC36" s="508"/>
      <c r="AD36" s="508"/>
      <c r="AE36" s="508"/>
      <c r="AF36" s="82"/>
      <c r="AG36" s="82"/>
      <c r="AH36" s="82"/>
      <c r="AI36" s="83"/>
      <c r="AJ36" s="526"/>
      <c r="AK36" s="719" t="str">
        <f t="shared" si="1"/>
        <v/>
      </c>
      <c r="AL36" s="720"/>
      <c r="AM36" s="720"/>
      <c r="AN36" s="720" t="str">
        <f t="shared" si="2"/>
        <v/>
      </c>
      <c r="AO36" s="720"/>
      <c r="AP36" s="720"/>
      <c r="AQ36" s="720" t="str">
        <f t="shared" si="3"/>
        <v/>
      </c>
      <c r="AR36" s="720"/>
      <c r="AS36" s="721"/>
      <c r="AT36" s="526"/>
      <c r="AU36" s="722" t="str">
        <f t="shared" si="0"/>
        <v/>
      </c>
      <c r="AV36" s="723"/>
      <c r="AW36" s="723"/>
      <c r="AX36" s="723"/>
      <c r="AY36" s="723"/>
      <c r="AZ36" s="723"/>
      <c r="BA36" s="723"/>
      <c r="BB36" s="723"/>
      <c r="BC36" s="723"/>
      <c r="BD36" s="724"/>
      <c r="BE36" s="526"/>
      <c r="BF36" s="526"/>
      <c r="BG36" s="526"/>
      <c r="BH36" s="526"/>
      <c r="BI36" s="526"/>
      <c r="BJ36" s="526"/>
      <c r="BK36" s="526"/>
      <c r="BL36" s="526"/>
      <c r="BM36" s="526"/>
      <c r="BN36" s="526"/>
      <c r="BO36" s="526"/>
      <c r="BP36" s="526"/>
      <c r="BQ36" s="526"/>
      <c r="BR36" s="526"/>
      <c r="BS36" s="526"/>
    </row>
    <row r="37" spans="1:71" ht="12" customHeight="1" x14ac:dyDescent="0.25">
      <c r="A37" s="717"/>
      <c r="B37" s="718"/>
      <c r="C37" s="718"/>
      <c r="D37" s="718"/>
      <c r="E37" s="718"/>
      <c r="F37" s="718"/>
      <c r="G37" s="718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508"/>
      <c r="U37" s="508"/>
      <c r="V37" s="508"/>
      <c r="W37" s="508"/>
      <c r="X37" s="508"/>
      <c r="Y37" s="508"/>
      <c r="Z37" s="508"/>
      <c r="AA37" s="508"/>
      <c r="AB37" s="508"/>
      <c r="AC37" s="508"/>
      <c r="AD37" s="508"/>
      <c r="AE37" s="508"/>
      <c r="AF37" s="82"/>
      <c r="AG37" s="82"/>
      <c r="AH37" s="82"/>
      <c r="AI37" s="83"/>
      <c r="AJ37" s="526"/>
      <c r="AK37" s="719" t="str">
        <f t="shared" si="1"/>
        <v/>
      </c>
      <c r="AL37" s="720"/>
      <c r="AM37" s="720"/>
      <c r="AN37" s="720" t="str">
        <f t="shared" si="2"/>
        <v/>
      </c>
      <c r="AO37" s="720"/>
      <c r="AP37" s="720"/>
      <c r="AQ37" s="720" t="str">
        <f t="shared" si="3"/>
        <v/>
      </c>
      <c r="AR37" s="720"/>
      <c r="AS37" s="721"/>
      <c r="AT37" s="526"/>
      <c r="AU37" s="722" t="str">
        <f t="shared" si="0"/>
        <v/>
      </c>
      <c r="AV37" s="723"/>
      <c r="AW37" s="723"/>
      <c r="AX37" s="723"/>
      <c r="AY37" s="723"/>
      <c r="AZ37" s="723"/>
      <c r="BA37" s="723"/>
      <c r="BB37" s="723"/>
      <c r="BC37" s="723"/>
      <c r="BD37" s="724"/>
      <c r="BE37" s="526"/>
      <c r="BF37" s="526"/>
      <c r="BG37" s="526"/>
      <c r="BH37" s="526"/>
      <c r="BI37" s="526"/>
      <c r="BJ37" s="526"/>
      <c r="BK37" s="526"/>
      <c r="BL37" s="526"/>
      <c r="BM37" s="526"/>
      <c r="BN37" s="526"/>
      <c r="BO37" s="526"/>
      <c r="BP37" s="526"/>
      <c r="BQ37" s="526"/>
      <c r="BR37" s="526"/>
      <c r="BS37" s="526"/>
    </row>
    <row r="38" spans="1:71" ht="12" customHeight="1" x14ac:dyDescent="0.25">
      <c r="A38" s="717"/>
      <c r="B38" s="718"/>
      <c r="C38" s="718"/>
      <c r="D38" s="718"/>
      <c r="E38" s="718"/>
      <c r="F38" s="718"/>
      <c r="G38" s="718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508"/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82"/>
      <c r="AG38" s="82"/>
      <c r="AH38" s="82"/>
      <c r="AI38" s="83"/>
      <c r="AJ38" s="526"/>
      <c r="AK38" s="719" t="str">
        <f t="shared" si="1"/>
        <v/>
      </c>
      <c r="AL38" s="720"/>
      <c r="AM38" s="720"/>
      <c r="AN38" s="720" t="str">
        <f t="shared" si="2"/>
        <v/>
      </c>
      <c r="AO38" s="720"/>
      <c r="AP38" s="720"/>
      <c r="AQ38" s="720" t="str">
        <f t="shared" si="3"/>
        <v/>
      </c>
      <c r="AR38" s="720"/>
      <c r="AS38" s="721"/>
      <c r="AT38" s="526"/>
      <c r="AU38" s="722" t="str">
        <f t="shared" si="0"/>
        <v/>
      </c>
      <c r="AV38" s="723"/>
      <c r="AW38" s="723"/>
      <c r="AX38" s="723"/>
      <c r="AY38" s="723"/>
      <c r="AZ38" s="723"/>
      <c r="BA38" s="723"/>
      <c r="BB38" s="723"/>
      <c r="BC38" s="723"/>
      <c r="BD38" s="724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</row>
    <row r="39" spans="1:71" ht="12" customHeight="1" x14ac:dyDescent="0.25">
      <c r="A39" s="717"/>
      <c r="B39" s="718"/>
      <c r="C39" s="718"/>
      <c r="D39" s="718"/>
      <c r="E39" s="718"/>
      <c r="F39" s="718"/>
      <c r="G39" s="718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508"/>
      <c r="U39" s="508"/>
      <c r="V39" s="508"/>
      <c r="W39" s="508"/>
      <c r="X39" s="508"/>
      <c r="Y39" s="508"/>
      <c r="Z39" s="508"/>
      <c r="AA39" s="508"/>
      <c r="AB39" s="508"/>
      <c r="AC39" s="508"/>
      <c r="AD39" s="508"/>
      <c r="AE39" s="508"/>
      <c r="AF39" s="82"/>
      <c r="AG39" s="82"/>
      <c r="AH39" s="82"/>
      <c r="AI39" s="83"/>
      <c r="AJ39" s="526"/>
      <c r="AK39" s="719" t="str">
        <f t="shared" si="1"/>
        <v/>
      </c>
      <c r="AL39" s="720"/>
      <c r="AM39" s="720"/>
      <c r="AN39" s="720" t="str">
        <f t="shared" si="2"/>
        <v/>
      </c>
      <c r="AO39" s="720"/>
      <c r="AP39" s="720"/>
      <c r="AQ39" s="720" t="str">
        <f t="shared" si="3"/>
        <v/>
      </c>
      <c r="AR39" s="720"/>
      <c r="AS39" s="721"/>
      <c r="AT39" s="526"/>
      <c r="AU39" s="722" t="str">
        <f t="shared" si="0"/>
        <v/>
      </c>
      <c r="AV39" s="723"/>
      <c r="AW39" s="723"/>
      <c r="AX39" s="723"/>
      <c r="AY39" s="723"/>
      <c r="AZ39" s="723"/>
      <c r="BA39" s="723"/>
      <c r="BB39" s="723"/>
      <c r="BC39" s="723"/>
      <c r="BD39" s="724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</row>
    <row r="40" spans="1:71" ht="12" customHeight="1" x14ac:dyDescent="0.25">
      <c r="A40" s="717"/>
      <c r="B40" s="718"/>
      <c r="C40" s="718"/>
      <c r="D40" s="718"/>
      <c r="E40" s="718"/>
      <c r="F40" s="718"/>
      <c r="G40" s="718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82"/>
      <c r="AG40" s="82"/>
      <c r="AH40" s="82"/>
      <c r="AI40" s="83"/>
      <c r="AJ40" s="526"/>
      <c r="AK40" s="719" t="str">
        <f t="shared" si="1"/>
        <v/>
      </c>
      <c r="AL40" s="720"/>
      <c r="AM40" s="720"/>
      <c r="AN40" s="720" t="str">
        <f t="shared" si="2"/>
        <v/>
      </c>
      <c r="AO40" s="720"/>
      <c r="AP40" s="720"/>
      <c r="AQ40" s="720" t="str">
        <f t="shared" si="3"/>
        <v/>
      </c>
      <c r="AR40" s="720"/>
      <c r="AS40" s="721"/>
      <c r="AT40" s="526"/>
      <c r="AU40" s="722" t="str">
        <f t="shared" si="0"/>
        <v/>
      </c>
      <c r="AV40" s="723"/>
      <c r="AW40" s="723"/>
      <c r="AX40" s="723"/>
      <c r="AY40" s="723"/>
      <c r="AZ40" s="723"/>
      <c r="BA40" s="723"/>
      <c r="BB40" s="723"/>
      <c r="BC40" s="723"/>
      <c r="BD40" s="724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</row>
    <row r="41" spans="1:71" ht="12" customHeight="1" x14ac:dyDescent="0.25">
      <c r="A41" s="717"/>
      <c r="B41" s="718"/>
      <c r="C41" s="718"/>
      <c r="D41" s="718"/>
      <c r="E41" s="718"/>
      <c r="F41" s="718"/>
      <c r="G41" s="718"/>
      <c r="H41" s="610"/>
      <c r="I41" s="610"/>
      <c r="J41" s="610"/>
      <c r="K41" s="610"/>
      <c r="L41" s="610"/>
      <c r="M41" s="610"/>
      <c r="N41" s="610"/>
      <c r="O41" s="610"/>
      <c r="P41" s="610"/>
      <c r="Q41" s="610"/>
      <c r="R41" s="610"/>
      <c r="S41" s="610"/>
      <c r="T41" s="508"/>
      <c r="U41" s="508"/>
      <c r="V41" s="508"/>
      <c r="W41" s="508"/>
      <c r="X41" s="508"/>
      <c r="Y41" s="508"/>
      <c r="Z41" s="508"/>
      <c r="AA41" s="508"/>
      <c r="AB41" s="508"/>
      <c r="AC41" s="508"/>
      <c r="AD41" s="508"/>
      <c r="AE41" s="508"/>
      <c r="AF41" s="82"/>
      <c r="AG41" s="82"/>
      <c r="AH41" s="82"/>
      <c r="AI41" s="83"/>
      <c r="AJ41" s="526"/>
      <c r="AK41" s="719" t="str">
        <f t="shared" si="1"/>
        <v/>
      </c>
      <c r="AL41" s="720"/>
      <c r="AM41" s="720"/>
      <c r="AN41" s="720" t="str">
        <f t="shared" si="2"/>
        <v/>
      </c>
      <c r="AO41" s="720"/>
      <c r="AP41" s="720"/>
      <c r="AQ41" s="720" t="str">
        <f t="shared" si="3"/>
        <v/>
      </c>
      <c r="AR41" s="720"/>
      <c r="AS41" s="721"/>
      <c r="AT41" s="526"/>
      <c r="AU41" s="722" t="str">
        <f t="shared" si="0"/>
        <v/>
      </c>
      <c r="AV41" s="723"/>
      <c r="AW41" s="723"/>
      <c r="AX41" s="723"/>
      <c r="AY41" s="723"/>
      <c r="AZ41" s="723"/>
      <c r="BA41" s="723"/>
      <c r="BB41" s="723"/>
      <c r="BC41" s="723"/>
      <c r="BD41" s="724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</row>
    <row r="42" spans="1:71" ht="12" customHeight="1" x14ac:dyDescent="0.25">
      <c r="A42" s="717"/>
      <c r="B42" s="718"/>
      <c r="C42" s="718"/>
      <c r="D42" s="718"/>
      <c r="E42" s="718"/>
      <c r="F42" s="718"/>
      <c r="G42" s="718"/>
      <c r="H42" s="610"/>
      <c r="I42" s="610"/>
      <c r="J42" s="610"/>
      <c r="K42" s="610"/>
      <c r="L42" s="610"/>
      <c r="M42" s="610"/>
      <c r="N42" s="610"/>
      <c r="O42" s="610"/>
      <c r="P42" s="610"/>
      <c r="Q42" s="610"/>
      <c r="R42" s="610"/>
      <c r="S42" s="610"/>
      <c r="T42" s="508"/>
      <c r="U42" s="508"/>
      <c r="V42" s="508"/>
      <c r="W42" s="508"/>
      <c r="X42" s="508"/>
      <c r="Y42" s="508"/>
      <c r="Z42" s="508"/>
      <c r="AA42" s="508"/>
      <c r="AB42" s="508"/>
      <c r="AC42" s="508"/>
      <c r="AD42" s="508"/>
      <c r="AE42" s="508"/>
      <c r="AF42" s="82"/>
      <c r="AG42" s="82"/>
      <c r="AH42" s="82"/>
      <c r="AI42" s="83"/>
      <c r="AJ42" s="526"/>
      <c r="AK42" s="719" t="str">
        <f t="shared" si="1"/>
        <v/>
      </c>
      <c r="AL42" s="720"/>
      <c r="AM42" s="720"/>
      <c r="AN42" s="720" t="str">
        <f t="shared" si="2"/>
        <v/>
      </c>
      <c r="AO42" s="720"/>
      <c r="AP42" s="720"/>
      <c r="AQ42" s="720" t="str">
        <f t="shared" si="3"/>
        <v/>
      </c>
      <c r="AR42" s="720"/>
      <c r="AS42" s="721"/>
      <c r="AT42" s="526"/>
      <c r="AU42" s="722" t="str">
        <f t="shared" si="0"/>
        <v/>
      </c>
      <c r="AV42" s="723"/>
      <c r="AW42" s="723"/>
      <c r="AX42" s="723"/>
      <c r="AY42" s="723"/>
      <c r="AZ42" s="723"/>
      <c r="BA42" s="723"/>
      <c r="BB42" s="723"/>
      <c r="BC42" s="723"/>
      <c r="BD42" s="724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</row>
    <row r="43" spans="1:71" ht="12" customHeight="1" x14ac:dyDescent="0.25">
      <c r="A43" s="717"/>
      <c r="B43" s="718"/>
      <c r="C43" s="718"/>
      <c r="D43" s="718"/>
      <c r="E43" s="718"/>
      <c r="F43" s="718"/>
      <c r="G43" s="718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610"/>
      <c r="S43" s="610"/>
      <c r="T43" s="508"/>
      <c r="U43" s="508"/>
      <c r="V43" s="508"/>
      <c r="W43" s="508"/>
      <c r="X43" s="508"/>
      <c r="Y43" s="508"/>
      <c r="Z43" s="508"/>
      <c r="AA43" s="508"/>
      <c r="AB43" s="508"/>
      <c r="AC43" s="508"/>
      <c r="AD43" s="508"/>
      <c r="AE43" s="508"/>
      <c r="AF43" s="82"/>
      <c r="AG43" s="82"/>
      <c r="AH43" s="82"/>
      <c r="AI43" s="83"/>
      <c r="AJ43" s="526"/>
      <c r="AK43" s="719" t="str">
        <f t="shared" si="1"/>
        <v/>
      </c>
      <c r="AL43" s="720"/>
      <c r="AM43" s="720"/>
      <c r="AN43" s="720" t="str">
        <f t="shared" si="2"/>
        <v/>
      </c>
      <c r="AO43" s="720"/>
      <c r="AP43" s="720"/>
      <c r="AQ43" s="720" t="str">
        <f t="shared" si="3"/>
        <v/>
      </c>
      <c r="AR43" s="720"/>
      <c r="AS43" s="721"/>
      <c r="AT43" s="526"/>
      <c r="AU43" s="722" t="str">
        <f t="shared" si="0"/>
        <v/>
      </c>
      <c r="AV43" s="723"/>
      <c r="AW43" s="723"/>
      <c r="AX43" s="723"/>
      <c r="AY43" s="723"/>
      <c r="AZ43" s="723"/>
      <c r="BA43" s="723"/>
      <c r="BB43" s="723"/>
      <c r="BC43" s="723"/>
      <c r="BD43" s="724"/>
      <c r="BE43" s="526"/>
      <c r="BF43" s="526"/>
      <c r="BG43" s="526"/>
      <c r="BH43" s="526"/>
      <c r="BI43" s="526"/>
      <c r="BJ43" s="526"/>
      <c r="BK43" s="526"/>
      <c r="BL43" s="526"/>
      <c r="BM43" s="526"/>
      <c r="BN43" s="526"/>
      <c r="BO43" s="526"/>
      <c r="BP43" s="526"/>
      <c r="BQ43" s="526"/>
      <c r="BR43" s="526"/>
      <c r="BS43" s="526"/>
    </row>
    <row r="44" spans="1:71" ht="12" customHeight="1" x14ac:dyDescent="0.25">
      <c r="A44" s="717"/>
      <c r="B44" s="718"/>
      <c r="C44" s="718"/>
      <c r="D44" s="718"/>
      <c r="E44" s="718"/>
      <c r="F44" s="718"/>
      <c r="G44" s="718"/>
      <c r="H44" s="610"/>
      <c r="I44" s="610"/>
      <c r="J44" s="610"/>
      <c r="K44" s="610"/>
      <c r="L44" s="610"/>
      <c r="M44" s="610"/>
      <c r="N44" s="610"/>
      <c r="O44" s="610"/>
      <c r="P44" s="610"/>
      <c r="Q44" s="610"/>
      <c r="R44" s="610"/>
      <c r="S44" s="610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508"/>
      <c r="AE44" s="508"/>
      <c r="AF44" s="82"/>
      <c r="AG44" s="82"/>
      <c r="AH44" s="82"/>
      <c r="AI44" s="83"/>
      <c r="AJ44" s="526"/>
      <c r="AK44" s="719" t="str">
        <f t="shared" si="1"/>
        <v/>
      </c>
      <c r="AL44" s="720"/>
      <c r="AM44" s="720"/>
      <c r="AN44" s="720" t="str">
        <f t="shared" si="2"/>
        <v/>
      </c>
      <c r="AO44" s="720"/>
      <c r="AP44" s="720"/>
      <c r="AQ44" s="720" t="str">
        <f t="shared" si="3"/>
        <v/>
      </c>
      <c r="AR44" s="720"/>
      <c r="AS44" s="721"/>
      <c r="AT44" s="526"/>
      <c r="AU44" s="722" t="str">
        <f t="shared" si="0"/>
        <v/>
      </c>
      <c r="AV44" s="723"/>
      <c r="AW44" s="723"/>
      <c r="AX44" s="723"/>
      <c r="AY44" s="723"/>
      <c r="AZ44" s="723"/>
      <c r="BA44" s="723"/>
      <c r="BB44" s="723"/>
      <c r="BC44" s="723"/>
      <c r="BD44" s="724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</row>
    <row r="45" spans="1:71" ht="12" customHeight="1" x14ac:dyDescent="0.25">
      <c r="A45" s="717"/>
      <c r="B45" s="718"/>
      <c r="C45" s="718"/>
      <c r="D45" s="718"/>
      <c r="E45" s="718"/>
      <c r="F45" s="718"/>
      <c r="G45" s="718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82"/>
      <c r="AG45" s="82"/>
      <c r="AH45" s="82"/>
      <c r="AI45" s="83"/>
      <c r="AJ45" s="526"/>
      <c r="AK45" s="719" t="str">
        <f t="shared" si="1"/>
        <v/>
      </c>
      <c r="AL45" s="720"/>
      <c r="AM45" s="720"/>
      <c r="AN45" s="720" t="str">
        <f t="shared" si="2"/>
        <v/>
      </c>
      <c r="AO45" s="720"/>
      <c r="AP45" s="720"/>
      <c r="AQ45" s="720" t="str">
        <f t="shared" si="3"/>
        <v/>
      </c>
      <c r="AR45" s="720"/>
      <c r="AS45" s="721"/>
      <c r="AT45" s="526"/>
      <c r="AU45" s="722" t="str">
        <f t="shared" si="0"/>
        <v/>
      </c>
      <c r="AV45" s="723"/>
      <c r="AW45" s="723"/>
      <c r="AX45" s="723"/>
      <c r="AY45" s="723"/>
      <c r="AZ45" s="723"/>
      <c r="BA45" s="723"/>
      <c r="BB45" s="723"/>
      <c r="BC45" s="723"/>
      <c r="BD45" s="724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</row>
    <row r="46" spans="1:71" ht="12" customHeight="1" x14ac:dyDescent="0.25">
      <c r="A46" s="717"/>
      <c r="B46" s="718"/>
      <c r="C46" s="718"/>
      <c r="D46" s="718"/>
      <c r="E46" s="718"/>
      <c r="F46" s="718"/>
      <c r="G46" s="718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82"/>
      <c r="AG46" s="82"/>
      <c r="AH46" s="82"/>
      <c r="AI46" s="83"/>
      <c r="AJ46" s="526"/>
      <c r="AK46" s="719" t="str">
        <f t="shared" si="1"/>
        <v/>
      </c>
      <c r="AL46" s="720"/>
      <c r="AM46" s="720"/>
      <c r="AN46" s="720" t="str">
        <f t="shared" si="2"/>
        <v/>
      </c>
      <c r="AO46" s="720"/>
      <c r="AP46" s="720"/>
      <c r="AQ46" s="720" t="str">
        <f t="shared" si="3"/>
        <v/>
      </c>
      <c r="AR46" s="720"/>
      <c r="AS46" s="721"/>
      <c r="AT46" s="526"/>
      <c r="AU46" s="722" t="str">
        <f t="shared" si="0"/>
        <v/>
      </c>
      <c r="AV46" s="723"/>
      <c r="AW46" s="723"/>
      <c r="AX46" s="723"/>
      <c r="AY46" s="723"/>
      <c r="AZ46" s="723"/>
      <c r="BA46" s="723"/>
      <c r="BB46" s="723"/>
      <c r="BC46" s="723"/>
      <c r="BD46" s="724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</row>
    <row r="47" spans="1:71" ht="12" customHeight="1" x14ac:dyDescent="0.25">
      <c r="A47" s="717"/>
      <c r="B47" s="718"/>
      <c r="C47" s="718"/>
      <c r="D47" s="718"/>
      <c r="E47" s="718"/>
      <c r="F47" s="718"/>
      <c r="G47" s="718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82"/>
      <c r="AG47" s="82"/>
      <c r="AH47" s="82"/>
      <c r="AI47" s="83"/>
      <c r="AJ47" s="526"/>
      <c r="AK47" s="719" t="str">
        <f t="shared" si="1"/>
        <v/>
      </c>
      <c r="AL47" s="720"/>
      <c r="AM47" s="720"/>
      <c r="AN47" s="720" t="str">
        <f t="shared" si="2"/>
        <v/>
      </c>
      <c r="AO47" s="720"/>
      <c r="AP47" s="720"/>
      <c r="AQ47" s="720" t="str">
        <f t="shared" si="3"/>
        <v/>
      </c>
      <c r="AR47" s="720"/>
      <c r="AS47" s="721"/>
      <c r="AT47" s="526"/>
      <c r="AU47" s="722" t="str">
        <f t="shared" si="0"/>
        <v/>
      </c>
      <c r="AV47" s="723"/>
      <c r="AW47" s="723"/>
      <c r="AX47" s="723"/>
      <c r="AY47" s="723"/>
      <c r="AZ47" s="723"/>
      <c r="BA47" s="723"/>
      <c r="BB47" s="723"/>
      <c r="BC47" s="723"/>
      <c r="BD47" s="724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</row>
    <row r="48" spans="1:71" ht="12" customHeight="1" x14ac:dyDescent="0.25">
      <c r="A48" s="717"/>
      <c r="B48" s="718"/>
      <c r="C48" s="718"/>
      <c r="D48" s="718"/>
      <c r="E48" s="718"/>
      <c r="F48" s="718"/>
      <c r="G48" s="718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82"/>
      <c r="AG48" s="82"/>
      <c r="AH48" s="82"/>
      <c r="AI48" s="83"/>
      <c r="AJ48" s="526"/>
      <c r="AK48" s="719" t="str">
        <f t="shared" si="1"/>
        <v/>
      </c>
      <c r="AL48" s="720"/>
      <c r="AM48" s="720"/>
      <c r="AN48" s="720" t="str">
        <f t="shared" si="2"/>
        <v/>
      </c>
      <c r="AO48" s="720"/>
      <c r="AP48" s="720"/>
      <c r="AQ48" s="720" t="str">
        <f t="shared" si="3"/>
        <v/>
      </c>
      <c r="AR48" s="720"/>
      <c r="AS48" s="721"/>
      <c r="AT48" s="526"/>
      <c r="AU48" s="722" t="str">
        <f t="shared" si="0"/>
        <v/>
      </c>
      <c r="AV48" s="723"/>
      <c r="AW48" s="723"/>
      <c r="AX48" s="723"/>
      <c r="AY48" s="723"/>
      <c r="AZ48" s="723"/>
      <c r="BA48" s="723"/>
      <c r="BB48" s="723"/>
      <c r="BC48" s="723"/>
      <c r="BD48" s="724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</row>
    <row r="49" spans="1:71" ht="12" customHeight="1" x14ac:dyDescent="0.25">
      <c r="A49" s="717"/>
      <c r="B49" s="718"/>
      <c r="C49" s="718"/>
      <c r="D49" s="718"/>
      <c r="E49" s="718"/>
      <c r="F49" s="718"/>
      <c r="G49" s="718"/>
      <c r="H49" s="610"/>
      <c r="I49" s="610"/>
      <c r="J49" s="610"/>
      <c r="K49" s="610"/>
      <c r="L49" s="610"/>
      <c r="M49" s="610"/>
      <c r="N49" s="610"/>
      <c r="O49" s="610"/>
      <c r="P49" s="610"/>
      <c r="Q49" s="610"/>
      <c r="R49" s="610"/>
      <c r="S49" s="610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82"/>
      <c r="AG49" s="82"/>
      <c r="AH49" s="82"/>
      <c r="AI49" s="83"/>
      <c r="AJ49" s="526"/>
      <c r="AK49" s="719" t="str">
        <f t="shared" si="1"/>
        <v/>
      </c>
      <c r="AL49" s="720"/>
      <c r="AM49" s="720"/>
      <c r="AN49" s="720" t="str">
        <f t="shared" si="2"/>
        <v/>
      </c>
      <c r="AO49" s="720"/>
      <c r="AP49" s="720"/>
      <c r="AQ49" s="720" t="str">
        <f t="shared" si="3"/>
        <v/>
      </c>
      <c r="AR49" s="720"/>
      <c r="AS49" s="721"/>
      <c r="AT49" s="526"/>
      <c r="AU49" s="722" t="str">
        <f t="shared" si="0"/>
        <v/>
      </c>
      <c r="AV49" s="723"/>
      <c r="AW49" s="723"/>
      <c r="AX49" s="723"/>
      <c r="AY49" s="723"/>
      <c r="AZ49" s="723"/>
      <c r="BA49" s="723"/>
      <c r="BB49" s="723"/>
      <c r="BC49" s="723"/>
      <c r="BD49" s="724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</row>
    <row r="50" spans="1:71" ht="12" customHeight="1" x14ac:dyDescent="0.25">
      <c r="A50" s="717"/>
      <c r="B50" s="718"/>
      <c r="C50" s="718"/>
      <c r="D50" s="718"/>
      <c r="E50" s="718"/>
      <c r="F50" s="718"/>
      <c r="G50" s="718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508"/>
      <c r="U50" s="508"/>
      <c r="V50" s="508"/>
      <c r="W50" s="508"/>
      <c r="X50" s="508"/>
      <c r="Y50" s="508"/>
      <c r="Z50" s="508"/>
      <c r="AA50" s="508"/>
      <c r="AB50" s="508"/>
      <c r="AC50" s="508"/>
      <c r="AD50" s="508"/>
      <c r="AE50" s="508"/>
      <c r="AF50" s="82"/>
      <c r="AG50" s="82"/>
      <c r="AH50" s="82"/>
      <c r="AI50" s="83"/>
      <c r="AJ50" s="526"/>
      <c r="AK50" s="719" t="str">
        <f t="shared" si="1"/>
        <v/>
      </c>
      <c r="AL50" s="720"/>
      <c r="AM50" s="720"/>
      <c r="AN50" s="720" t="str">
        <f t="shared" si="2"/>
        <v/>
      </c>
      <c r="AO50" s="720"/>
      <c r="AP50" s="720"/>
      <c r="AQ50" s="720" t="str">
        <f t="shared" si="3"/>
        <v/>
      </c>
      <c r="AR50" s="720"/>
      <c r="AS50" s="721"/>
      <c r="AT50" s="526"/>
      <c r="AU50" s="722" t="str">
        <f t="shared" si="0"/>
        <v/>
      </c>
      <c r="AV50" s="723"/>
      <c r="AW50" s="723"/>
      <c r="AX50" s="723"/>
      <c r="AY50" s="723"/>
      <c r="AZ50" s="723"/>
      <c r="BA50" s="723"/>
      <c r="BB50" s="723"/>
      <c r="BC50" s="723"/>
      <c r="BD50" s="724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</row>
    <row r="51" spans="1:71" ht="12" customHeight="1" x14ac:dyDescent="0.25">
      <c r="A51" s="717"/>
      <c r="B51" s="718"/>
      <c r="C51" s="718"/>
      <c r="D51" s="718"/>
      <c r="E51" s="718"/>
      <c r="F51" s="718"/>
      <c r="G51" s="718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82"/>
      <c r="AG51" s="82"/>
      <c r="AH51" s="82"/>
      <c r="AI51" s="83"/>
      <c r="AJ51" s="526"/>
      <c r="AK51" s="719" t="str">
        <f t="shared" si="1"/>
        <v/>
      </c>
      <c r="AL51" s="720"/>
      <c r="AM51" s="720"/>
      <c r="AN51" s="720" t="str">
        <f t="shared" si="2"/>
        <v/>
      </c>
      <c r="AO51" s="720"/>
      <c r="AP51" s="720"/>
      <c r="AQ51" s="720" t="str">
        <f t="shared" si="3"/>
        <v/>
      </c>
      <c r="AR51" s="720"/>
      <c r="AS51" s="721"/>
      <c r="AT51" s="526"/>
      <c r="AU51" s="722" t="str">
        <f t="shared" si="0"/>
        <v/>
      </c>
      <c r="AV51" s="723"/>
      <c r="AW51" s="723"/>
      <c r="AX51" s="723"/>
      <c r="AY51" s="723"/>
      <c r="AZ51" s="723"/>
      <c r="BA51" s="723"/>
      <c r="BB51" s="723"/>
      <c r="BC51" s="723"/>
      <c r="BD51" s="724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</row>
    <row r="52" spans="1:71" ht="12" customHeight="1" x14ac:dyDescent="0.25">
      <c r="A52" s="717"/>
      <c r="B52" s="718"/>
      <c r="C52" s="718"/>
      <c r="D52" s="718"/>
      <c r="E52" s="718"/>
      <c r="F52" s="718"/>
      <c r="G52" s="718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82"/>
      <c r="AG52" s="82"/>
      <c r="AH52" s="82"/>
      <c r="AI52" s="83"/>
      <c r="AJ52" s="526"/>
      <c r="AK52" s="719" t="str">
        <f t="shared" si="1"/>
        <v/>
      </c>
      <c r="AL52" s="720"/>
      <c r="AM52" s="720"/>
      <c r="AN52" s="720" t="str">
        <f t="shared" si="2"/>
        <v/>
      </c>
      <c r="AO52" s="720"/>
      <c r="AP52" s="720"/>
      <c r="AQ52" s="720" t="str">
        <f t="shared" si="3"/>
        <v/>
      </c>
      <c r="AR52" s="720"/>
      <c r="AS52" s="721"/>
      <c r="AT52" s="526"/>
      <c r="AU52" s="722" t="str">
        <f t="shared" si="0"/>
        <v/>
      </c>
      <c r="AV52" s="723"/>
      <c r="AW52" s="723"/>
      <c r="AX52" s="723"/>
      <c r="AY52" s="723"/>
      <c r="AZ52" s="723"/>
      <c r="BA52" s="723"/>
      <c r="BB52" s="723"/>
      <c r="BC52" s="723"/>
      <c r="BD52" s="724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</row>
    <row r="53" spans="1:71" ht="12" customHeight="1" thickBot="1" x14ac:dyDescent="0.3">
      <c r="A53" s="613" t="s">
        <v>206</v>
      </c>
      <c r="B53" s="614"/>
      <c r="C53" s="614"/>
      <c r="D53" s="614"/>
      <c r="E53" s="614"/>
      <c r="F53" s="614"/>
      <c r="G53" s="614"/>
      <c r="H53" s="614"/>
      <c r="I53" s="614"/>
      <c r="J53" s="614"/>
      <c r="K53" s="614"/>
      <c r="L53" s="614"/>
      <c r="M53" s="614"/>
      <c r="N53" s="614"/>
      <c r="O53" s="614"/>
      <c r="P53" s="614"/>
      <c r="Q53" s="219" t="str">
        <f>IF(SUM(Q33:S52)&lt;&gt;0,SUM(Q33:S52),"")</f>
        <v/>
      </c>
      <c r="R53" s="219"/>
      <c r="S53" s="219"/>
      <c r="T53" s="219" t="str">
        <f>IF(SUM(T33:V52)&lt;&gt;0,SUM(T33:V52),"")</f>
        <v/>
      </c>
      <c r="U53" s="219"/>
      <c r="V53" s="219"/>
      <c r="W53" s="219" t="str">
        <f>IF(SUM(W33:Y52)&lt;&gt;0,SUM(W33:Y52),"")</f>
        <v/>
      </c>
      <c r="X53" s="219"/>
      <c r="Y53" s="219"/>
      <c r="Z53" s="219" t="str">
        <f>IF(SUM(Z33:AB52)&lt;&gt;0,SUM(Z33:AB52),"")</f>
        <v/>
      </c>
      <c r="AA53" s="219"/>
      <c r="AB53" s="219"/>
      <c r="AC53" s="219" t="str">
        <f>IF(SUM(AC33:AE52)&lt;&gt;0,SUM(AC33:AE52),"")</f>
        <v/>
      </c>
      <c r="AD53" s="219"/>
      <c r="AE53" s="219"/>
      <c r="AF53" s="615"/>
      <c r="AG53" s="615"/>
      <c r="AH53" s="615"/>
      <c r="AI53" s="616"/>
      <c r="AJ53" s="526"/>
      <c r="AK53" s="725" t="str">
        <f>IFERROR((T53/Q53),"")</f>
        <v/>
      </c>
      <c r="AL53" s="726"/>
      <c r="AM53" s="727"/>
      <c r="AN53" s="728"/>
      <c r="AO53" s="728"/>
      <c r="AP53" s="728"/>
      <c r="AQ53" s="728"/>
      <c r="AR53" s="728"/>
      <c r="AS53" s="729"/>
      <c r="AT53" s="526"/>
      <c r="AU53" s="730" t="str">
        <f>IFERROR(IF(AC53="","",IF(AC53&lt;Q53-(Q53*$BB$30),"Below "&amp;$BB$30*100&amp;"% by "&amp;Q53-(Q53*$BB$30)-AC53&amp;" CFM",IF(AC53&gt;Q53+(Q53*$BB$29),"Above "&amp;$BB$29*100&amp;"% by "&amp;AC53-Q53-(Q53*$BB$29)&amp;" CFM",""))),"")</f>
        <v/>
      </c>
      <c r="AV53" s="731"/>
      <c r="AW53" s="731"/>
      <c r="AX53" s="731"/>
      <c r="AY53" s="731"/>
      <c r="AZ53" s="731"/>
      <c r="BA53" s="731"/>
      <c r="BB53" s="731"/>
      <c r="BC53" s="731"/>
      <c r="BD53" s="732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</row>
    <row r="54" spans="1:71" ht="12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</row>
    <row r="55" spans="1:71" ht="12" customHeight="1" x14ac:dyDescent="0.25">
      <c r="A55" s="15" t="s">
        <v>105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</row>
    <row r="56" spans="1:71" ht="12" customHeight="1" x14ac:dyDescent="0.25">
      <c r="A56" s="239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</row>
    <row r="57" spans="1:71" ht="12" customHeight="1" x14ac:dyDescent="0.25">
      <c r="A57" s="239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</row>
    <row r="58" spans="1:71" ht="12" customHeight="1" x14ac:dyDescent="0.25">
      <c r="A58" s="239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</row>
    <row r="59" spans="1:71" ht="12" customHeight="1" x14ac:dyDescent="0.25">
      <c r="A59" s="239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</row>
    <row r="60" spans="1:71" ht="12" customHeight="1" x14ac:dyDescent="0.25">
      <c r="A60" s="239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6"/>
      <c r="BN60" s="526"/>
      <c r="BO60" s="526"/>
      <c r="BP60" s="526"/>
      <c r="BQ60" s="526"/>
      <c r="BR60" s="526"/>
      <c r="BS60" s="526"/>
    </row>
    <row r="61" spans="1:71" ht="12" customHeight="1" x14ac:dyDescent="0.2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26"/>
      <c r="BI61" s="526"/>
      <c r="BJ61" s="526"/>
      <c r="BK61" s="526"/>
      <c r="BL61" s="526"/>
      <c r="BM61" s="526"/>
      <c r="BN61" s="526"/>
      <c r="BO61" s="526"/>
      <c r="BP61" s="526"/>
      <c r="BQ61" s="526"/>
      <c r="BR61" s="526"/>
      <c r="BS61" s="526"/>
    </row>
    <row r="62" spans="1:71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</row>
  </sheetData>
  <mergeCells count="434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C34:AE34"/>
    <mergeCell ref="AF34:AI34"/>
    <mergeCell ref="AK34:AM34"/>
    <mergeCell ref="AN34:AP34"/>
    <mergeCell ref="AQ34:AS34"/>
    <mergeCell ref="AU34:BD34"/>
    <mergeCell ref="AQ33:AS33"/>
    <mergeCell ref="AU33:BD33"/>
    <mergeCell ref="A34:G34"/>
    <mergeCell ref="H34:J34"/>
    <mergeCell ref="K34:M34"/>
    <mergeCell ref="N34:P34"/>
    <mergeCell ref="Q34:S34"/>
    <mergeCell ref="T34:V34"/>
    <mergeCell ref="W34:Y34"/>
    <mergeCell ref="Z34:AB34"/>
    <mergeCell ref="W33:Y33"/>
    <mergeCell ref="Z33:AB33"/>
    <mergeCell ref="AC33:AE33"/>
    <mergeCell ref="AF33:AI33"/>
    <mergeCell ref="AK33:AM33"/>
    <mergeCell ref="AN33:AP33"/>
    <mergeCell ref="A33:G33"/>
    <mergeCell ref="H33:J33"/>
    <mergeCell ref="K33:M33"/>
    <mergeCell ref="N33:P33"/>
    <mergeCell ref="Q33:S33"/>
    <mergeCell ref="T33:V33"/>
    <mergeCell ref="K32:M32"/>
    <mergeCell ref="N32:P32"/>
    <mergeCell ref="T32:V32"/>
    <mergeCell ref="W32:Y32"/>
    <mergeCell ref="Z32:AB32"/>
    <mergeCell ref="AU32:BD32"/>
    <mergeCell ref="AK30:AS32"/>
    <mergeCell ref="AV30:BA30"/>
    <mergeCell ref="BB30:BC30"/>
    <mergeCell ref="A31:G32"/>
    <mergeCell ref="H31:P31"/>
    <mergeCell ref="Q31:S32"/>
    <mergeCell ref="T31:AB31"/>
    <mergeCell ref="AC31:AE32"/>
    <mergeCell ref="AF31:AI32"/>
    <mergeCell ref="H32:J32"/>
    <mergeCell ref="T24:AI24"/>
    <mergeCell ref="T25:AD25"/>
    <mergeCell ref="AE25:AG25"/>
    <mergeCell ref="AH25:AI25"/>
    <mergeCell ref="AV28:BC28"/>
    <mergeCell ref="AV29:BA29"/>
    <mergeCell ref="BB29:BC29"/>
    <mergeCell ref="T21:Y21"/>
    <mergeCell ref="Z21:AD21"/>
    <mergeCell ref="AE21:AI21"/>
    <mergeCell ref="T22:Y22"/>
    <mergeCell ref="Z22:AD22"/>
    <mergeCell ref="AE22:AI22"/>
    <mergeCell ref="A20:F20"/>
    <mergeCell ref="G20:P20"/>
    <mergeCell ref="T20:Y20"/>
    <mergeCell ref="Z20:AD20"/>
    <mergeCell ref="AE20:AI20"/>
    <mergeCell ref="BF20:BR20"/>
    <mergeCell ref="Z18:AD18"/>
    <mergeCell ref="AE18:AI18"/>
    <mergeCell ref="AT18:AY18"/>
    <mergeCell ref="A19:F19"/>
    <mergeCell ref="G19:P19"/>
    <mergeCell ref="T19:Y19"/>
    <mergeCell ref="Z19:AD19"/>
    <mergeCell ref="AE19:AI19"/>
    <mergeCell ref="AZ16:BO16"/>
    <mergeCell ref="A17:F17"/>
    <mergeCell ref="G17:P17"/>
    <mergeCell ref="T17:AI17"/>
    <mergeCell ref="AK17:AS18"/>
    <mergeCell ref="AT17:AY17"/>
    <mergeCell ref="AZ17:BO18"/>
    <mergeCell ref="A18:F18"/>
    <mergeCell ref="G18:P18"/>
    <mergeCell ref="T18:Y18"/>
    <mergeCell ref="A16:F16"/>
    <mergeCell ref="G16:P16"/>
    <mergeCell ref="AK16:AM16"/>
    <mergeCell ref="AN16:AP16"/>
    <mergeCell ref="AQ16:AS16"/>
    <mergeCell ref="AT16:AY16"/>
    <mergeCell ref="AK15:AM15"/>
    <mergeCell ref="AN15:AP15"/>
    <mergeCell ref="AQ15:AS15"/>
    <mergeCell ref="AT15:AY15"/>
    <mergeCell ref="AZ15:BG15"/>
    <mergeCell ref="BH15:BO15"/>
    <mergeCell ref="AN14:AP14"/>
    <mergeCell ref="AQ14:AS14"/>
    <mergeCell ref="AT14:AY14"/>
    <mergeCell ref="AZ14:BG14"/>
    <mergeCell ref="BH14:BO14"/>
    <mergeCell ref="A15:F15"/>
    <mergeCell ref="G15:P15"/>
    <mergeCell ref="S15:Y15"/>
    <mergeCell ref="Z15:AD15"/>
    <mergeCell ref="AE15:AI15"/>
    <mergeCell ref="A14:F14"/>
    <mergeCell ref="G14:P14"/>
    <mergeCell ref="S14:Y14"/>
    <mergeCell ref="Z14:AD14"/>
    <mergeCell ref="AE14:AI14"/>
    <mergeCell ref="AK14:AM14"/>
    <mergeCell ref="AK13:AM13"/>
    <mergeCell ref="AN13:AP13"/>
    <mergeCell ref="AQ13:AS13"/>
    <mergeCell ref="AT13:AY13"/>
    <mergeCell ref="AZ13:BG13"/>
    <mergeCell ref="BH13:BO13"/>
    <mergeCell ref="AQ12:AS12"/>
    <mergeCell ref="AT12:AY12"/>
    <mergeCell ref="AZ12:BG12"/>
    <mergeCell ref="BH12:BO12"/>
    <mergeCell ref="A13:F13"/>
    <mergeCell ref="G13:K13"/>
    <mergeCell ref="M13:P13"/>
    <mergeCell ref="S13:Y13"/>
    <mergeCell ref="Z13:AD13"/>
    <mergeCell ref="AE13:AI13"/>
    <mergeCell ref="A11:P11"/>
    <mergeCell ref="S11:AI11"/>
    <mergeCell ref="AK11:BO11"/>
    <mergeCell ref="A12:F12"/>
    <mergeCell ref="G12:P12"/>
    <mergeCell ref="S12:Y12"/>
    <mergeCell ref="Z12:AD12"/>
    <mergeCell ref="AE12:AI12"/>
    <mergeCell ref="AK12:AM12"/>
    <mergeCell ref="AN12:AP12"/>
    <mergeCell ref="AV8:AZ8"/>
    <mergeCell ref="BA8:BE8"/>
    <mergeCell ref="BF8:BJ8"/>
    <mergeCell ref="A9:E9"/>
    <mergeCell ref="F9:P9"/>
    <mergeCell ref="T9:X9"/>
    <mergeCell ref="Y9:AI9"/>
    <mergeCell ref="AV9:AZ9"/>
    <mergeCell ref="BA9:BE9"/>
    <mergeCell ref="BF9:BJ9"/>
    <mergeCell ref="AV6:AZ6"/>
    <mergeCell ref="BA6:BE6"/>
    <mergeCell ref="BF6:BJ6"/>
    <mergeCell ref="A7:E7"/>
    <mergeCell ref="F7:P7"/>
    <mergeCell ref="T7:X7"/>
    <mergeCell ref="Y7:AI7"/>
    <mergeCell ref="AV7:AZ7"/>
    <mergeCell ref="BA7:BE7"/>
    <mergeCell ref="BF7:BJ7"/>
    <mergeCell ref="AJ1:BS1"/>
    <mergeCell ref="AV3:BJ3"/>
    <mergeCell ref="AV4:AZ4"/>
    <mergeCell ref="BA4:BE4"/>
    <mergeCell ref="BF4:BJ4"/>
    <mergeCell ref="M5:AI5"/>
    <mergeCell ref="AV5:AZ5"/>
    <mergeCell ref="BA5:BE5"/>
    <mergeCell ref="BF5:BJ5"/>
  </mergeCells>
  <conditionalFormatting sqref="AU33:BD52">
    <cfRule type="notContainsBlanks" dxfId="32" priority="15">
      <formula>LEN(TRIM(AU33))&gt;0</formula>
    </cfRule>
  </conditionalFormatting>
  <conditionalFormatting sqref="V62:AI62 E62:K62 Z19:Z22 AE21 G18:P20 G14:P16 G13:K13 G12:P12 Y9:AI9 Y7:AI7 F9:P9 F7:P7 BB29:BC30 Z13:AD15 AE13 AE25 AH25">
    <cfRule type="containsBlanks" dxfId="31" priority="14">
      <formula>LEN(TRIM(E7))=0</formula>
    </cfRule>
  </conditionalFormatting>
  <conditionalFormatting sqref="Q53:AE53 AE14:AI15">
    <cfRule type="containsText" dxfId="30" priority="13" operator="containsText" text="CALC.">
      <formula>NOT(ISERROR(SEARCH("CALC.",Q14)))</formula>
    </cfRule>
  </conditionalFormatting>
  <conditionalFormatting sqref="A33:S52">
    <cfRule type="notContainsBlanks" dxfId="29" priority="11">
      <formula>LEN(TRIM(A33))&gt;0</formula>
    </cfRule>
    <cfRule type="expression" dxfId="28" priority="12">
      <formula>NOT(ISBLANK($H33))</formula>
    </cfRule>
  </conditionalFormatting>
  <conditionalFormatting sqref="AU53:BD53">
    <cfRule type="notContainsBlanks" dxfId="27" priority="10">
      <formula>LEN(TRIM(AU53))&gt;0</formula>
    </cfRule>
  </conditionalFormatting>
  <conditionalFormatting sqref="T33:AC52">
    <cfRule type="notContainsBlanks" dxfId="26" priority="8">
      <formula>LEN(TRIM(T33))&gt;0</formula>
    </cfRule>
    <cfRule type="expression" dxfId="25" priority="9">
      <formula>NOT(ISBLANK($H33))</formula>
    </cfRule>
  </conditionalFormatting>
  <conditionalFormatting sqref="T33:AB52">
    <cfRule type="expression" dxfId="24" priority="7">
      <formula>$AC33&lt;&gt;""</formula>
    </cfRule>
  </conditionalFormatting>
  <conditionalFormatting sqref="AZ13:BO15">
    <cfRule type="notContainsBlanks" dxfId="23" priority="6">
      <formula>LEN(TRIM(AZ13))&gt;0</formula>
    </cfRule>
  </conditionalFormatting>
  <conditionalFormatting sqref="AN13:AS15 AT18">
    <cfRule type="containsBlanks" dxfId="22" priority="5">
      <formula>LEN(TRIM(AN13))=0</formula>
    </cfRule>
  </conditionalFormatting>
  <conditionalFormatting sqref="AN16:AS16">
    <cfRule type="containsText" dxfId="21" priority="4" operator="containsText" text="CALC.">
      <formula>NOT(ISERROR(SEARCH("CALC.",AN16)))</formula>
    </cfRule>
  </conditionalFormatting>
  <conditionalFormatting sqref="AK14:AS16 AZ12:BO18">
    <cfRule type="expression" dxfId="20" priority="3">
      <formula>$AT$18="Single Phase"</formula>
    </cfRule>
  </conditionalFormatting>
  <conditionalFormatting sqref="AH25:AI25">
    <cfRule type="expression" dxfId="19" priority="2">
      <formula>OR($AE$25="HIGH",$AE$25="MEDIUM",$AE$25="LOW")</formula>
    </cfRule>
  </conditionalFormatting>
  <conditionalFormatting sqref="M13:P13">
    <cfRule type="containsBlanks" dxfId="18" priority="1">
      <formula>LEN(TRIM(M13))=0</formula>
    </cfRule>
  </conditionalFormatting>
  <dataValidations count="9">
    <dataValidation allowBlank="1" showInputMessage="1" sqref="G15:P15" xr:uid="{FFD95BC5-ADFD-4989-B497-D7CA3A635FEA}"/>
    <dataValidation type="list" allowBlank="1" showInputMessage="1" sqref="G13:K13" xr:uid="{1B931EB7-879C-4A47-9C82-5AEBE107FB5A}">
      <formula1>"4,5,6,7,8,9,10,11,12,13,14,15,16,17,18,19,20"</formula1>
    </dataValidation>
    <dataValidation type="whole" allowBlank="1" showInputMessage="1" showErrorMessage="1" error="This Remarks section is limited to 5." sqref="A56:A60" xr:uid="{FD5DC222-66DD-48DA-92C8-540DD6F6926C}">
      <formula1>1</formula1>
      <formula2>5</formula2>
    </dataValidation>
    <dataValidation type="list" allowBlank="1" showInputMessage="1" sqref="Z13:AI13" xr:uid="{CE6468F9-82E8-4685-9A8E-3DB210851998}">
      <formula1>".17,.25,.33,.5,.75,1,2,3,5,7.5,10,15,20,25,30,40,50,60,75,100,125,150,200"</formula1>
    </dataValidation>
    <dataValidation allowBlank="1" showInputMessage="1" showErrorMessage="1" prompt="If PF is unattainable use .80" sqref="AT16:AY16" xr:uid="{4EBD94DB-90C4-4E9E-9DE4-365578F50C52}"/>
    <dataValidation allowBlank="1" showInputMessage="1" showErrorMessage="1" prompt="If EFF is unatainable use .90" sqref="AT14:AY14" xr:uid="{118A9A16-A934-484B-910D-3CE0B7D0B496}"/>
    <dataValidation type="list" allowBlank="1" showInputMessage="1" showErrorMessage="1" promptTitle="Phase Selection" prompt="Select Single or Three Phase" sqref="AT18:AY18" xr:uid="{8FF90C26-FF01-4603-A8D4-F690F1FD2B07}">
      <formula1>"Single Phase, Three Phase"</formula1>
    </dataValidation>
    <dataValidation type="list" errorStyle="warning" allowBlank="1" showInputMessage="1" error="Use exact dropdown list (HIGH,MEDIUM,LOW) or input percent value ranging from 0-100 and include &quot;%&quot; symbol on right." sqref="AE25:AG25" xr:uid="{A16E2C98-5A43-41EF-AA54-91B363B158D1}">
      <formula1>"LOW,MEDIUM,HIGH"</formula1>
    </dataValidation>
    <dataValidation type="list" allowBlank="1" showInputMessage="1" sqref="M13:P13" xr:uid="{7D9279BA-29FD-47E1-9ED2-F72A1A2C118F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5D4D-75D1-4583-AAFA-FA60C4B316A2}">
  <sheetPr codeName="Sheet30">
    <pageSetUpPr fitToPage="1"/>
  </sheetPr>
  <dimension ref="A1:BV62"/>
  <sheetViews>
    <sheetView tabSelected="1" topLeftCell="A25" zoomScaleNormal="100" workbookViewId="0">
      <selection activeCell="A33" sqref="A33:AI53"/>
    </sheetView>
  </sheetViews>
  <sheetFormatPr defaultColWidth="0" defaultRowHeight="0" customHeight="1" zeroHeight="1" x14ac:dyDescent="0.25"/>
  <cols>
    <col min="1" max="71" width="2.7265625" style="3" customWidth="1"/>
    <col min="72" max="74" width="2.7265625" style="3" hidden="1" customWidth="1"/>
    <col min="75" max="16384" width="9.1796875" style="3" hidden="1"/>
  </cols>
  <sheetData>
    <row r="1" spans="1:71" ht="12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622" t="s">
        <v>1</v>
      </c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622"/>
      <c r="BO1" s="622"/>
      <c r="BP1" s="622"/>
      <c r="BQ1" s="622"/>
      <c r="BR1" s="622"/>
      <c r="BS1" s="622"/>
    </row>
    <row r="2" spans="1:71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</row>
    <row r="3" spans="1:71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</row>
    <row r="4" spans="1:71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</row>
    <row r="5" spans="1:71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 t="s">
        <v>270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</row>
    <row r="6" spans="1:71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</row>
    <row r="7" spans="1:71" ht="12" customHeight="1" x14ac:dyDescent="0.25">
      <c r="A7" s="41" t="s">
        <v>10</v>
      </c>
      <c r="B7" s="41"/>
      <c r="C7" s="41"/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5"/>
      <c r="R7" s="15"/>
      <c r="S7" s="15"/>
      <c r="T7" s="41" t="s">
        <v>11</v>
      </c>
      <c r="U7" s="41"/>
      <c r="V7" s="41"/>
      <c r="W7" s="41"/>
      <c r="X7" s="41"/>
      <c r="Y7" s="43" t="s">
        <v>183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</row>
    <row r="8" spans="1:71" ht="12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526"/>
      <c r="AK8" s="526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6"/>
      <c r="BA8" s="526"/>
      <c r="BB8" s="526"/>
      <c r="BC8" s="526"/>
      <c r="BD8" s="526"/>
      <c r="BE8" s="526"/>
      <c r="BF8" s="526"/>
      <c r="BG8" s="526"/>
      <c r="BH8" s="526"/>
      <c r="BI8" s="526"/>
      <c r="BJ8" s="526"/>
      <c r="BK8" s="526"/>
      <c r="BL8" s="526"/>
      <c r="BM8" s="526"/>
      <c r="BN8" s="526"/>
      <c r="BO8" s="526"/>
      <c r="BP8" s="526"/>
      <c r="BQ8" s="526"/>
      <c r="BR8" s="526"/>
      <c r="BS8" s="526"/>
    </row>
    <row r="9" spans="1:71" ht="12" customHeight="1" x14ac:dyDescent="0.25">
      <c r="A9" s="41" t="s">
        <v>16</v>
      </c>
      <c r="B9" s="41"/>
      <c r="C9" s="41"/>
      <c r="D9" s="41"/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41" t="s">
        <v>17</v>
      </c>
      <c r="U9" s="41"/>
      <c r="V9" s="41"/>
      <c r="W9" s="41"/>
      <c r="X9" s="41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6"/>
      <c r="BA9" s="526"/>
      <c r="BB9" s="526"/>
      <c r="BC9" s="526"/>
      <c r="BD9" s="526"/>
      <c r="BE9" s="526"/>
      <c r="BF9" s="526"/>
      <c r="BG9" s="526"/>
      <c r="BH9" s="526"/>
      <c r="BI9" s="526"/>
      <c r="BJ9" s="526"/>
      <c r="BK9" s="526"/>
      <c r="BL9" s="526"/>
      <c r="BM9" s="526"/>
      <c r="BN9" s="526"/>
      <c r="BO9" s="526"/>
      <c r="BP9" s="526"/>
      <c r="BQ9" s="526"/>
      <c r="BR9" s="526"/>
      <c r="BS9" s="526"/>
    </row>
    <row r="10" spans="1:71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526"/>
      <c r="AK10" s="526"/>
      <c r="AL10" s="526"/>
      <c r="AM10" s="526"/>
      <c r="AN10" s="526"/>
      <c r="AO10" s="526"/>
      <c r="AP10" s="526"/>
      <c r="AQ10" s="526"/>
      <c r="AR10" s="526"/>
      <c r="AS10" s="526"/>
      <c r="AT10" s="526"/>
      <c r="AU10" s="526"/>
      <c r="AV10" s="526"/>
      <c r="AW10" s="526"/>
      <c r="AX10" s="526"/>
      <c r="AY10" s="526"/>
      <c r="AZ10" s="526"/>
      <c r="BA10" s="526"/>
      <c r="BB10" s="526"/>
      <c r="BC10" s="526"/>
      <c r="BD10" s="526"/>
      <c r="BE10" s="526"/>
      <c r="BF10" s="526"/>
      <c r="BG10" s="526"/>
      <c r="BH10" s="526"/>
      <c r="BI10" s="526"/>
      <c r="BJ10" s="526"/>
      <c r="BK10" s="526"/>
      <c r="BL10" s="526"/>
      <c r="BM10" s="526"/>
      <c r="BN10" s="526"/>
      <c r="BO10" s="526"/>
      <c r="BP10" s="526"/>
      <c r="BQ10" s="526"/>
      <c r="BR10" s="526"/>
      <c r="BS10" s="526"/>
    </row>
    <row r="11" spans="1:71" ht="12" customHeight="1" thickBot="1" x14ac:dyDescent="0.3">
      <c r="A11" s="64" t="s">
        <v>259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6"/>
      <c r="Q11" s="15"/>
      <c r="R11" s="15"/>
      <c r="S11" s="64" t="s">
        <v>260</v>
      </c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6"/>
      <c r="AJ11" s="526"/>
      <c r="AK11" s="198" t="s">
        <v>261</v>
      </c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200"/>
      <c r="BP11" s="526"/>
      <c r="BQ11" s="526"/>
      <c r="BR11" s="526"/>
      <c r="BS11" s="526"/>
    </row>
    <row r="12" spans="1:71" ht="14" thickTop="1" x14ac:dyDescent="0.25">
      <c r="A12" s="222" t="s">
        <v>262</v>
      </c>
      <c r="B12" s="223"/>
      <c r="C12" s="223"/>
      <c r="D12" s="223"/>
      <c r="E12" s="223"/>
      <c r="F12" s="223"/>
      <c r="G12" s="610" t="s">
        <v>271</v>
      </c>
      <c r="H12" s="610"/>
      <c r="I12" s="610"/>
      <c r="J12" s="610"/>
      <c r="K12" s="610"/>
      <c r="L12" s="610"/>
      <c r="M12" s="610"/>
      <c r="N12" s="610"/>
      <c r="O12" s="610"/>
      <c r="P12" s="656"/>
      <c r="Q12" s="15"/>
      <c r="R12" s="15"/>
      <c r="S12" s="759"/>
      <c r="T12" s="760"/>
      <c r="U12" s="760"/>
      <c r="V12" s="760"/>
      <c r="W12" s="760"/>
      <c r="X12" s="760"/>
      <c r="Y12" s="760"/>
      <c r="Z12" s="540" t="s">
        <v>37</v>
      </c>
      <c r="AA12" s="540"/>
      <c r="AB12" s="540"/>
      <c r="AC12" s="540"/>
      <c r="AD12" s="540"/>
      <c r="AE12" s="540" t="s">
        <v>38</v>
      </c>
      <c r="AF12" s="540"/>
      <c r="AG12" s="540"/>
      <c r="AH12" s="540"/>
      <c r="AI12" s="761"/>
      <c r="AJ12" s="526"/>
      <c r="AK12" s="426"/>
      <c r="AL12" s="427"/>
      <c r="AM12" s="428"/>
      <c r="AN12" s="207" t="s">
        <v>3</v>
      </c>
      <c r="AO12" s="207"/>
      <c r="AP12" s="207"/>
      <c r="AQ12" s="207" t="s">
        <v>4</v>
      </c>
      <c r="AR12" s="207"/>
      <c r="AS12" s="207"/>
      <c r="AT12" s="762"/>
      <c r="AU12" s="762"/>
      <c r="AV12" s="762"/>
      <c r="AW12" s="762"/>
      <c r="AX12" s="762"/>
      <c r="AY12" s="763"/>
      <c r="AZ12" s="207" t="s">
        <v>5</v>
      </c>
      <c r="BA12" s="207"/>
      <c r="BB12" s="207"/>
      <c r="BC12" s="207"/>
      <c r="BD12" s="207"/>
      <c r="BE12" s="207"/>
      <c r="BF12" s="207"/>
      <c r="BG12" s="207"/>
      <c r="BH12" s="764" t="s">
        <v>6</v>
      </c>
      <c r="BI12" s="765"/>
      <c r="BJ12" s="765"/>
      <c r="BK12" s="765"/>
      <c r="BL12" s="765"/>
      <c r="BM12" s="765"/>
      <c r="BN12" s="765"/>
      <c r="BO12" s="766"/>
      <c r="BP12" s="526"/>
      <c r="BQ12" s="526"/>
      <c r="BR12" s="526"/>
      <c r="BS12" s="526"/>
    </row>
    <row r="13" spans="1:71" ht="12" customHeight="1" x14ac:dyDescent="0.25">
      <c r="A13" s="84" t="s">
        <v>216</v>
      </c>
      <c r="B13" s="85"/>
      <c r="C13" s="85"/>
      <c r="D13" s="85"/>
      <c r="E13" s="85"/>
      <c r="F13" s="85"/>
      <c r="G13" s="661"/>
      <c r="H13" s="662"/>
      <c r="I13" s="662"/>
      <c r="J13" s="662"/>
      <c r="K13" s="662"/>
      <c r="L13" s="663" t="s">
        <v>49</v>
      </c>
      <c r="M13" s="232"/>
      <c r="N13" s="232"/>
      <c r="O13" s="232"/>
      <c r="P13" s="233"/>
      <c r="Q13" s="15"/>
      <c r="R13" s="15"/>
      <c r="S13" s="222" t="s">
        <v>68</v>
      </c>
      <c r="T13" s="223"/>
      <c r="U13" s="223"/>
      <c r="V13" s="223"/>
      <c r="W13" s="223"/>
      <c r="X13" s="223"/>
      <c r="Y13" s="223"/>
      <c r="Z13" s="767"/>
      <c r="AA13" s="419"/>
      <c r="AB13" s="419"/>
      <c r="AC13" s="419"/>
      <c r="AD13" s="419"/>
      <c r="AE13" s="767"/>
      <c r="AF13" s="419"/>
      <c r="AG13" s="419"/>
      <c r="AH13" s="419"/>
      <c r="AI13" s="768"/>
      <c r="AJ13" s="526"/>
      <c r="AK13" s="31" t="s">
        <v>7</v>
      </c>
      <c r="AL13" s="32"/>
      <c r="AM13" s="32"/>
      <c r="AN13" s="33"/>
      <c r="AO13" s="33"/>
      <c r="AP13" s="33"/>
      <c r="AQ13" s="34"/>
      <c r="AR13" s="34"/>
      <c r="AS13" s="769"/>
      <c r="AT13" s="770"/>
      <c r="AU13" s="771"/>
      <c r="AV13" s="771"/>
      <c r="AW13" s="771"/>
      <c r="AX13" s="771"/>
      <c r="AY13" s="772"/>
      <c r="AZ13" s="773" t="str">
        <f>IF(AN13="","",IF(100*(ABS(AN13-$AN$16)/$AN$16)&gt;10,"T1 Exceeds 10% by "&amp;ROUND(100*(ABS(AN13-$AN$16)/$AN$16)-10,1)&amp;"%",""))</f>
        <v/>
      </c>
      <c r="BA13" s="37"/>
      <c r="BB13" s="37"/>
      <c r="BC13" s="37"/>
      <c r="BD13" s="37"/>
      <c r="BE13" s="37"/>
      <c r="BF13" s="37"/>
      <c r="BG13" s="37"/>
      <c r="BH13" s="37" t="str">
        <f>IF(AQ13="","",IF(100*(ABS(AQ13-$AQ$16)/$AQ$16)&gt;2,"T1 Exceeds 2% by "&amp;ROUND(100*(ABS(AQ13-$AQ$16)/$AQ$16)-2,1)&amp;"%",""))</f>
        <v/>
      </c>
      <c r="BI13" s="37"/>
      <c r="BJ13" s="37"/>
      <c r="BK13" s="37"/>
      <c r="BL13" s="37"/>
      <c r="BM13" s="37"/>
      <c r="BN13" s="37"/>
      <c r="BO13" s="38"/>
      <c r="BP13" s="526"/>
      <c r="BQ13" s="526"/>
      <c r="BR13" s="526"/>
      <c r="BS13" s="526"/>
    </row>
    <row r="14" spans="1:71" ht="12" customHeight="1" x14ac:dyDescent="0.25">
      <c r="A14" s="84" t="s">
        <v>22</v>
      </c>
      <c r="B14" s="85"/>
      <c r="C14" s="85"/>
      <c r="D14" s="85"/>
      <c r="E14" s="85"/>
      <c r="F14" s="85"/>
      <c r="G14" s="82"/>
      <c r="H14" s="82"/>
      <c r="I14" s="82"/>
      <c r="J14" s="82"/>
      <c r="K14" s="82"/>
      <c r="L14" s="82"/>
      <c r="M14" s="82"/>
      <c r="N14" s="82"/>
      <c r="O14" s="82"/>
      <c r="P14" s="83"/>
      <c r="Q14" s="15"/>
      <c r="R14" s="15"/>
      <c r="S14" s="84" t="s">
        <v>3</v>
      </c>
      <c r="T14" s="85"/>
      <c r="U14" s="85"/>
      <c r="V14" s="85"/>
      <c r="W14" s="85"/>
      <c r="X14" s="85"/>
      <c r="Y14" s="85"/>
      <c r="Z14" s="774"/>
      <c r="AA14" s="213"/>
      <c r="AB14" s="213"/>
      <c r="AC14" s="213"/>
      <c r="AD14" s="213"/>
      <c r="AE14" s="215" t="str">
        <f>IF(AT18="Single Phase",AN13,IF(AT18="Three Phase",IF(MOD(AN13,1)=0,AN13&amp;".0",AN13)&amp;", "&amp;IF(MOD(AN14,1)=0,AN14&amp;".0",AN14)&amp;", "&amp;IF(MOD(AN15,1)=0,AN15&amp;".0",AN15),""))</f>
        <v/>
      </c>
      <c r="AF14" s="215"/>
      <c r="AG14" s="215"/>
      <c r="AH14" s="215"/>
      <c r="AI14" s="216"/>
      <c r="AJ14" s="526"/>
      <c r="AK14" s="31" t="s">
        <v>9</v>
      </c>
      <c r="AL14" s="32"/>
      <c r="AM14" s="32"/>
      <c r="AN14" s="33"/>
      <c r="AO14" s="33"/>
      <c r="AP14" s="33"/>
      <c r="AQ14" s="34"/>
      <c r="AR14" s="34"/>
      <c r="AS14" s="769"/>
      <c r="AT14" s="775"/>
      <c r="AU14" s="776"/>
      <c r="AV14" s="776"/>
      <c r="AW14" s="776"/>
      <c r="AX14" s="776"/>
      <c r="AY14" s="777"/>
      <c r="AZ14" s="773" t="str">
        <f>IF(AN14="","",IF(100*(ABS(AN14-$AN$16)/$AN$16)&gt;10,"T2 Exceeds 10% by "&amp;ROUND(100*(ABS(AN14-$AN$16)/$AN$16)-10,1)&amp;"%",""))</f>
        <v/>
      </c>
      <c r="BA14" s="37"/>
      <c r="BB14" s="37"/>
      <c r="BC14" s="37"/>
      <c r="BD14" s="37"/>
      <c r="BE14" s="37"/>
      <c r="BF14" s="37"/>
      <c r="BG14" s="37"/>
      <c r="BH14" s="37" t="str">
        <f>IF(AQ14="","",IF(100*(ABS(AQ14-$AQ$16)/$AQ$16)&gt;2,"T2 Exceeds 2% by "&amp;ROUND(100*(ABS(AQ14-$AQ$16)/$AQ$16)-2,1)&amp;"%",""))</f>
        <v/>
      </c>
      <c r="BI14" s="37"/>
      <c r="BJ14" s="37"/>
      <c r="BK14" s="37"/>
      <c r="BL14" s="37"/>
      <c r="BM14" s="37"/>
      <c r="BN14" s="37"/>
      <c r="BO14" s="38"/>
      <c r="BP14" s="526"/>
      <c r="BQ14" s="526"/>
      <c r="BR14" s="526"/>
      <c r="BS14" s="526"/>
    </row>
    <row r="15" spans="1:71" ht="12" customHeight="1" thickBot="1" x14ac:dyDescent="0.3">
      <c r="A15" s="79" t="s">
        <v>25</v>
      </c>
      <c r="B15" s="80"/>
      <c r="C15" s="80"/>
      <c r="D15" s="80"/>
      <c r="E15" s="80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3"/>
      <c r="Q15" s="15"/>
      <c r="R15" s="15"/>
      <c r="S15" s="111" t="s">
        <v>4</v>
      </c>
      <c r="T15" s="112"/>
      <c r="U15" s="112"/>
      <c r="V15" s="112"/>
      <c r="W15" s="112"/>
      <c r="X15" s="112"/>
      <c r="Y15" s="112"/>
      <c r="Z15" s="218"/>
      <c r="AA15" s="218"/>
      <c r="AB15" s="218"/>
      <c r="AC15" s="218"/>
      <c r="AD15" s="218"/>
      <c r="AE15" s="219" t="str">
        <f>IF(AT18="Single Phase",AQ13,IF(AT18="Three Phase",AQ13 &amp;", "&amp; AQ14 &amp; ", " &amp; AQ15,""))</f>
        <v/>
      </c>
      <c r="AF15" s="219"/>
      <c r="AG15" s="219"/>
      <c r="AH15" s="219"/>
      <c r="AI15" s="778"/>
      <c r="AJ15" s="526"/>
      <c r="AK15" s="31" t="s">
        <v>12</v>
      </c>
      <c r="AL15" s="32"/>
      <c r="AM15" s="32"/>
      <c r="AN15" s="33"/>
      <c r="AO15" s="33"/>
      <c r="AP15" s="33"/>
      <c r="AQ15" s="34"/>
      <c r="AR15" s="34"/>
      <c r="AS15" s="769"/>
      <c r="AT15" s="779"/>
      <c r="AU15" s="14"/>
      <c r="AV15" s="14"/>
      <c r="AW15" s="14"/>
      <c r="AX15" s="14"/>
      <c r="AY15" s="780"/>
      <c r="AZ15" s="773" t="str">
        <f>IF(AN15="","",IF(100*(ABS(AN15-$AN$16)/$AN$16)&gt;10,"T3 Exceeds 10% by "&amp;ROUND(100*(ABS(AN15-$AN$16)/$AN$16)-10,1)&amp;"%",""))</f>
        <v/>
      </c>
      <c r="BA15" s="37"/>
      <c r="BB15" s="37"/>
      <c r="BC15" s="37"/>
      <c r="BD15" s="37"/>
      <c r="BE15" s="37"/>
      <c r="BF15" s="37"/>
      <c r="BG15" s="37"/>
      <c r="BH15" s="37" t="str">
        <f>IF(AQ15="","",IF(100*(ABS(AQ15-$AQ$16)/$AQ$16)&gt;2,"T3 Exceeds 2% by "&amp;ROUND(100*(ABS(AQ15-$AQ$16)/$AQ$16)-2,1)&amp;"%",""))</f>
        <v/>
      </c>
      <c r="BI15" s="37"/>
      <c r="BJ15" s="37"/>
      <c r="BK15" s="37"/>
      <c r="BL15" s="37"/>
      <c r="BM15" s="37"/>
      <c r="BN15" s="37"/>
      <c r="BO15" s="38"/>
      <c r="BP15" s="526"/>
      <c r="BQ15" s="526"/>
      <c r="BR15" s="526"/>
      <c r="BS15" s="526"/>
    </row>
    <row r="16" spans="1:71" ht="12" customHeight="1" thickBot="1" x14ac:dyDescent="0.3">
      <c r="A16" s="79" t="s">
        <v>27</v>
      </c>
      <c r="B16" s="80"/>
      <c r="C16" s="80"/>
      <c r="D16" s="80"/>
      <c r="E16" s="80"/>
      <c r="F16" s="81"/>
      <c r="G16" s="82"/>
      <c r="H16" s="82"/>
      <c r="I16" s="82"/>
      <c r="J16" s="82"/>
      <c r="K16" s="82"/>
      <c r="L16" s="82"/>
      <c r="M16" s="82"/>
      <c r="N16" s="82"/>
      <c r="O16" s="82"/>
      <c r="P16" s="8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526"/>
      <c r="AK16" s="31" t="s">
        <v>14</v>
      </c>
      <c r="AL16" s="32"/>
      <c r="AM16" s="32"/>
      <c r="AN16" s="44" t="str">
        <f>IFERROR(AVERAGE(AN13:AP15),"")</f>
        <v/>
      </c>
      <c r="AO16" s="44"/>
      <c r="AP16" s="44"/>
      <c r="AQ16" s="45" t="str">
        <f>IFERROR(AVERAGE(AQ13:AS15),"")</f>
        <v/>
      </c>
      <c r="AR16" s="45"/>
      <c r="AS16" s="781"/>
      <c r="AT16" s="782"/>
      <c r="AU16" s="783"/>
      <c r="AV16" s="783"/>
      <c r="AW16" s="783"/>
      <c r="AX16" s="783"/>
      <c r="AY16" s="784"/>
      <c r="AZ16" s="47" t="s">
        <v>15</v>
      </c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526"/>
      <c r="BQ16" s="526"/>
      <c r="BR16" s="526"/>
      <c r="BS16" s="526"/>
    </row>
    <row r="17" spans="1:71" ht="12" customHeight="1" thickBot="1" x14ac:dyDescent="0.3">
      <c r="A17" s="79" t="s">
        <v>29</v>
      </c>
      <c r="B17" s="80"/>
      <c r="C17" s="80"/>
      <c r="D17" s="80"/>
      <c r="E17" s="80"/>
      <c r="F17" s="81"/>
      <c r="G17" s="96" t="s">
        <v>225</v>
      </c>
      <c r="H17" s="96"/>
      <c r="I17" s="96"/>
      <c r="J17" s="96"/>
      <c r="K17" s="96"/>
      <c r="L17" s="96"/>
      <c r="M17" s="96"/>
      <c r="N17" s="96"/>
      <c r="O17" s="96"/>
      <c r="P17" s="97"/>
      <c r="Q17" s="15"/>
      <c r="R17" s="15"/>
      <c r="S17" s="649"/>
      <c r="T17" s="163" t="s">
        <v>263</v>
      </c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5"/>
      <c r="AJ17" s="526"/>
      <c r="AK17" s="785"/>
      <c r="AL17" s="786"/>
      <c r="AM17" s="786"/>
      <c r="AN17" s="786"/>
      <c r="AO17" s="786"/>
      <c r="AP17" s="786"/>
      <c r="AQ17" s="786"/>
      <c r="AR17" s="786"/>
      <c r="AS17" s="787"/>
      <c r="AT17" s="330" t="s">
        <v>18</v>
      </c>
      <c r="AU17" s="330"/>
      <c r="AV17" s="330"/>
      <c r="AW17" s="330"/>
      <c r="AX17" s="330"/>
      <c r="AY17" s="788"/>
      <c r="AZ17" s="52" t="s">
        <v>19</v>
      </c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526"/>
      <c r="BQ17" s="526"/>
      <c r="BR17" s="526"/>
      <c r="BS17" s="526"/>
    </row>
    <row r="18" spans="1:71" ht="12.75" customHeight="1" thickTop="1" thickBot="1" x14ac:dyDescent="0.3">
      <c r="A18" s="84" t="s">
        <v>30</v>
      </c>
      <c r="B18" s="85"/>
      <c r="C18" s="85"/>
      <c r="D18" s="85"/>
      <c r="E18" s="85"/>
      <c r="F18" s="85"/>
      <c r="G18" s="82"/>
      <c r="H18" s="82"/>
      <c r="I18" s="82"/>
      <c r="J18" s="82"/>
      <c r="K18" s="82"/>
      <c r="L18" s="82"/>
      <c r="M18" s="82"/>
      <c r="N18" s="82"/>
      <c r="O18" s="82"/>
      <c r="P18" s="83"/>
      <c r="Q18" s="15"/>
      <c r="R18" s="15"/>
      <c r="S18" s="15"/>
      <c r="T18" s="481"/>
      <c r="U18" s="345"/>
      <c r="V18" s="345"/>
      <c r="W18" s="345"/>
      <c r="X18" s="345"/>
      <c r="Y18" s="345"/>
      <c r="Z18" s="345" t="s">
        <v>37</v>
      </c>
      <c r="AA18" s="345"/>
      <c r="AB18" s="345"/>
      <c r="AC18" s="345"/>
      <c r="AD18" s="345"/>
      <c r="AE18" s="345" t="s">
        <v>38</v>
      </c>
      <c r="AF18" s="345"/>
      <c r="AG18" s="345"/>
      <c r="AH18" s="345"/>
      <c r="AI18" s="346"/>
      <c r="AJ18" s="526"/>
      <c r="AK18" s="789"/>
      <c r="AL18" s="790"/>
      <c r="AM18" s="790"/>
      <c r="AN18" s="790"/>
      <c r="AO18" s="790"/>
      <c r="AP18" s="790"/>
      <c r="AQ18" s="790"/>
      <c r="AR18" s="790"/>
      <c r="AS18" s="791"/>
      <c r="AT18" s="58"/>
      <c r="AU18" s="59"/>
      <c r="AV18" s="59"/>
      <c r="AW18" s="59"/>
      <c r="AX18" s="59"/>
      <c r="AY18" s="60"/>
      <c r="AZ18" s="61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526"/>
      <c r="BQ18" s="526"/>
      <c r="BR18" s="526"/>
      <c r="BS18" s="526"/>
    </row>
    <row r="19" spans="1:71" ht="12" customHeight="1" thickBot="1" x14ac:dyDescent="0.3">
      <c r="A19" s="84" t="s">
        <v>228</v>
      </c>
      <c r="B19" s="85"/>
      <c r="C19" s="85"/>
      <c r="D19" s="85"/>
      <c r="E19" s="85"/>
      <c r="F19" s="85"/>
      <c r="G19" s="82"/>
      <c r="H19" s="82"/>
      <c r="I19" s="82"/>
      <c r="J19" s="82"/>
      <c r="K19" s="82"/>
      <c r="L19" s="82"/>
      <c r="M19" s="82"/>
      <c r="N19" s="82"/>
      <c r="O19" s="82"/>
      <c r="P19" s="83"/>
      <c r="Q19" s="15"/>
      <c r="R19" s="15"/>
      <c r="S19" s="15"/>
      <c r="T19" s="84" t="s">
        <v>217</v>
      </c>
      <c r="U19" s="85"/>
      <c r="V19" s="85"/>
      <c r="W19" s="85"/>
      <c r="X19" s="85"/>
      <c r="Y19" s="85"/>
      <c r="Z19" s="124"/>
      <c r="AA19" s="124"/>
      <c r="AB19" s="124"/>
      <c r="AC19" s="124"/>
      <c r="AD19" s="124"/>
      <c r="AE19" s="468" t="str">
        <f>AC53</f>
        <v/>
      </c>
      <c r="AF19" s="352"/>
      <c r="AG19" s="352"/>
      <c r="AH19" s="352"/>
      <c r="AI19" s="469"/>
      <c r="AJ19" s="526"/>
      <c r="AK19" s="526"/>
      <c r="AL19" s="526"/>
      <c r="AM19" s="526"/>
      <c r="AN19" s="526"/>
      <c r="AO19" s="526"/>
      <c r="AP19" s="526"/>
      <c r="AQ19" s="526"/>
      <c r="AR19" s="526"/>
      <c r="AS19" s="526"/>
      <c r="AT19" s="526"/>
      <c r="AU19" s="526"/>
      <c r="AV19" s="526"/>
      <c r="AW19" s="526"/>
      <c r="AX19" s="526"/>
      <c r="AY19" s="526"/>
      <c r="AZ19" s="526"/>
      <c r="BA19" s="526"/>
      <c r="BB19" s="526"/>
      <c r="BC19" s="526"/>
      <c r="BD19" s="526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</row>
    <row r="20" spans="1:71" s="806" customFormat="1" ht="12" customHeight="1" thickBot="1" x14ac:dyDescent="0.3">
      <c r="A20" s="111" t="s">
        <v>230</v>
      </c>
      <c r="B20" s="112"/>
      <c r="C20" s="112"/>
      <c r="D20" s="112"/>
      <c r="E20" s="112"/>
      <c r="F20" s="112"/>
      <c r="G20" s="671"/>
      <c r="H20" s="671"/>
      <c r="I20" s="671"/>
      <c r="J20" s="671"/>
      <c r="K20" s="671"/>
      <c r="L20" s="671"/>
      <c r="M20" s="671"/>
      <c r="N20" s="671"/>
      <c r="O20" s="671"/>
      <c r="P20" s="672"/>
      <c r="Q20" s="15"/>
      <c r="R20" s="15"/>
      <c r="S20" s="15"/>
      <c r="T20" s="84" t="s">
        <v>219</v>
      </c>
      <c r="U20" s="85"/>
      <c r="V20" s="85"/>
      <c r="W20" s="85"/>
      <c r="X20" s="85"/>
      <c r="Y20" s="85"/>
      <c r="Z20" s="124"/>
      <c r="AA20" s="124"/>
      <c r="AB20" s="124"/>
      <c r="AC20" s="124"/>
      <c r="AD20" s="124"/>
      <c r="AE20" s="86"/>
      <c r="AF20" s="87"/>
      <c r="AG20" s="87"/>
      <c r="AH20" s="87"/>
      <c r="AI20" s="89"/>
      <c r="AJ20" s="526"/>
      <c r="AK20" s="198" t="s">
        <v>165</v>
      </c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200"/>
      <c r="AZ20" s="526"/>
      <c r="BA20" s="526"/>
      <c r="BB20" s="526"/>
      <c r="BC20" s="526"/>
      <c r="BD20" s="526"/>
      <c r="BE20" s="526"/>
      <c r="BF20" s="803" t="s">
        <v>264</v>
      </c>
      <c r="BG20" s="804"/>
      <c r="BH20" s="804"/>
      <c r="BI20" s="804"/>
      <c r="BJ20" s="804"/>
      <c r="BK20" s="804"/>
      <c r="BL20" s="804"/>
      <c r="BM20" s="804"/>
      <c r="BN20" s="804"/>
      <c r="BO20" s="804"/>
      <c r="BP20" s="804"/>
      <c r="BQ20" s="804"/>
      <c r="BR20" s="804"/>
      <c r="BS20" s="805"/>
    </row>
    <row r="21" spans="1:71" ht="12" customHeight="1" thickTop="1" thickBo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84" t="s">
        <v>265</v>
      </c>
      <c r="U21" s="85"/>
      <c r="V21" s="85"/>
      <c r="W21" s="85"/>
      <c r="X21" s="85"/>
      <c r="Y21" s="85"/>
      <c r="Z21" s="124"/>
      <c r="AA21" s="124"/>
      <c r="AB21" s="124"/>
      <c r="AC21" s="124"/>
      <c r="AD21" s="124"/>
      <c r="AE21" s="86"/>
      <c r="AF21" s="87"/>
      <c r="AG21" s="87"/>
      <c r="AH21" s="87"/>
      <c r="AI21" s="89"/>
      <c r="AJ21" s="526"/>
      <c r="AK21" s="205"/>
      <c r="AL21" s="429"/>
      <c r="AM21" s="429"/>
      <c r="AN21" s="429"/>
      <c r="AO21" s="206"/>
      <c r="AP21" s="430"/>
      <c r="AQ21" s="429"/>
      <c r="AR21" s="429"/>
      <c r="AS21" s="429"/>
      <c r="AT21" s="206"/>
      <c r="AU21" s="430"/>
      <c r="AV21" s="429"/>
      <c r="AW21" s="429"/>
      <c r="AX21" s="429"/>
      <c r="AY21" s="431"/>
      <c r="AZ21" s="526"/>
      <c r="BA21" s="526"/>
      <c r="BB21" s="526"/>
      <c r="BC21" s="526"/>
      <c r="BD21" s="526"/>
      <c r="BE21" s="526"/>
      <c r="BF21" s="322"/>
      <c r="BG21" s="660"/>
      <c r="BH21" s="660"/>
      <c r="BI21" s="660"/>
      <c r="BJ21" s="660"/>
      <c r="BK21" s="660"/>
      <c r="BL21" s="660"/>
      <c r="BM21" s="660"/>
      <c r="BN21" s="660"/>
      <c r="BO21" s="660"/>
      <c r="BP21" s="660"/>
      <c r="BQ21" s="660"/>
      <c r="BR21" s="660"/>
      <c r="BS21" s="334"/>
    </row>
    <row r="22" spans="1:71" ht="12" customHeight="1" thickBot="1" x14ac:dyDescent="0.3">
      <c r="A22" s="679"/>
      <c r="B22" s="367"/>
      <c r="C22" s="295"/>
      <c r="D22" s="367"/>
      <c r="E22" s="295"/>
      <c r="F22" s="367"/>
      <c r="G22" s="295"/>
      <c r="H22" s="367"/>
      <c r="I22" s="295"/>
      <c r="J22" s="367"/>
      <c r="K22" s="295"/>
      <c r="L22" s="367"/>
      <c r="M22" s="295"/>
      <c r="N22" s="367"/>
      <c r="O22" s="295"/>
      <c r="P22" s="796"/>
      <c r="Q22" s="15"/>
      <c r="R22" s="15"/>
      <c r="S22" s="15"/>
      <c r="T22" s="111" t="s">
        <v>266</v>
      </c>
      <c r="U22" s="112"/>
      <c r="V22" s="112"/>
      <c r="W22" s="112"/>
      <c r="X22" s="112"/>
      <c r="Y22" s="112"/>
      <c r="Z22" s="218"/>
      <c r="AA22" s="218"/>
      <c r="AB22" s="218"/>
      <c r="AC22" s="218"/>
      <c r="AD22" s="218"/>
      <c r="AE22" s="753">
        <f>IFERROR(SUM(AE21,AE20),"")</f>
        <v>0</v>
      </c>
      <c r="AF22" s="355"/>
      <c r="AG22" s="355"/>
      <c r="AH22" s="355"/>
      <c r="AI22" s="360"/>
      <c r="AJ22" s="526"/>
      <c r="AK22" s="434"/>
      <c r="AL22" s="435"/>
      <c r="AM22" s="435"/>
      <c r="AN22" s="435"/>
      <c r="AO22" s="436"/>
      <c r="AP22" s="437"/>
      <c r="AQ22" s="435"/>
      <c r="AR22" s="435"/>
      <c r="AS22" s="435"/>
      <c r="AT22" s="436"/>
      <c r="AU22" s="437"/>
      <c r="AV22" s="435"/>
      <c r="AW22" s="435"/>
      <c r="AX22" s="435"/>
      <c r="AY22" s="438"/>
      <c r="AZ22" s="526"/>
      <c r="BA22" s="526"/>
      <c r="BB22" s="526"/>
      <c r="BC22" s="526"/>
      <c r="BD22" s="526"/>
      <c r="BE22" s="526"/>
      <c r="BF22" s="322"/>
      <c r="BG22" s="660"/>
      <c r="BH22" s="660"/>
      <c r="BI22" s="660"/>
      <c r="BJ22" s="660"/>
      <c r="BK22" s="660"/>
      <c r="BL22" s="660"/>
      <c r="BM22" s="660"/>
      <c r="BN22" s="660"/>
      <c r="BO22" s="660"/>
      <c r="BP22" s="660"/>
      <c r="BQ22" s="660"/>
      <c r="BR22" s="660"/>
      <c r="BS22" s="334"/>
    </row>
    <row r="23" spans="1:71" ht="12" customHeight="1" thickBot="1" x14ac:dyDescent="0.3">
      <c r="A23" s="28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683"/>
      <c r="Q23" s="15"/>
      <c r="R23" s="15"/>
      <c r="S23" s="15"/>
      <c r="T23" s="649"/>
      <c r="U23" s="649"/>
      <c r="V23" s="649"/>
      <c r="W23" s="649"/>
      <c r="X23" s="649"/>
      <c r="Y23" s="649"/>
      <c r="Z23" s="649"/>
      <c r="AA23" s="649"/>
      <c r="AB23" s="649"/>
      <c r="AC23" s="649"/>
      <c r="AD23" s="649"/>
      <c r="AE23" s="649"/>
      <c r="AF23" s="649"/>
      <c r="AG23" s="649"/>
      <c r="AH23" s="649"/>
      <c r="AI23" s="649"/>
      <c r="AJ23" s="526"/>
      <c r="AK23" s="434"/>
      <c r="AL23" s="435"/>
      <c r="AM23" s="435"/>
      <c r="AN23" s="435"/>
      <c r="AO23" s="436"/>
      <c r="AP23" s="437"/>
      <c r="AQ23" s="435"/>
      <c r="AR23" s="435"/>
      <c r="AS23" s="435"/>
      <c r="AT23" s="436"/>
      <c r="AU23" s="437"/>
      <c r="AV23" s="435"/>
      <c r="AW23" s="435"/>
      <c r="AX23" s="435"/>
      <c r="AY23" s="438"/>
      <c r="AZ23" s="526"/>
      <c r="BA23" s="526"/>
      <c r="BB23" s="526"/>
      <c r="BC23" s="526"/>
      <c r="BD23" s="526"/>
      <c r="BE23" s="526"/>
      <c r="BF23" s="322"/>
      <c r="BG23" s="660"/>
      <c r="BH23" s="660"/>
      <c r="BI23" s="660"/>
      <c r="BJ23" s="660"/>
      <c r="BK23" s="660"/>
      <c r="BL23" s="660"/>
      <c r="BM23" s="660"/>
      <c r="BN23" s="660"/>
      <c r="BO23" s="660"/>
      <c r="BP23" s="660"/>
      <c r="BQ23" s="660"/>
      <c r="BR23" s="660"/>
      <c r="BS23" s="334"/>
    </row>
    <row r="24" spans="1:71" ht="12" customHeight="1" thickBot="1" x14ac:dyDescent="0.3">
      <c r="A24" s="28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683"/>
      <c r="Q24" s="15"/>
      <c r="R24" s="15"/>
      <c r="S24" s="15"/>
      <c r="T24" s="163" t="s">
        <v>267</v>
      </c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5"/>
      <c r="AJ24" s="526"/>
      <c r="AK24" s="434"/>
      <c r="AL24" s="435"/>
      <c r="AM24" s="435"/>
      <c r="AN24" s="435"/>
      <c r="AO24" s="436"/>
      <c r="AP24" s="437"/>
      <c r="AQ24" s="435"/>
      <c r="AR24" s="435"/>
      <c r="AS24" s="435"/>
      <c r="AT24" s="436"/>
      <c r="AU24" s="437"/>
      <c r="AV24" s="435"/>
      <c r="AW24" s="435"/>
      <c r="AX24" s="435"/>
      <c r="AY24" s="438"/>
      <c r="AZ24" s="526"/>
      <c r="BA24" s="526"/>
      <c r="BB24" s="526"/>
      <c r="BC24" s="526"/>
      <c r="BD24" s="526"/>
      <c r="BE24" s="526"/>
      <c r="BF24" s="322"/>
      <c r="BG24" s="660"/>
      <c r="BH24" s="660"/>
      <c r="BI24" s="660"/>
      <c r="BJ24" s="660"/>
      <c r="BK24" s="660"/>
      <c r="BL24" s="660"/>
      <c r="BM24" s="660"/>
      <c r="BN24" s="660"/>
      <c r="BO24" s="660"/>
      <c r="BP24" s="660"/>
      <c r="BQ24" s="660"/>
      <c r="BR24" s="660"/>
      <c r="BS24" s="334"/>
    </row>
    <row r="25" spans="1:71" ht="12.75" customHeight="1" thickTop="1" thickBot="1" x14ac:dyDescent="0.3">
      <c r="A25" s="28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683"/>
      <c r="Q25" s="15"/>
      <c r="R25" s="15"/>
      <c r="S25" s="15"/>
      <c r="T25" s="797" t="s">
        <v>268</v>
      </c>
      <c r="U25" s="798"/>
      <c r="V25" s="798"/>
      <c r="W25" s="798"/>
      <c r="X25" s="798"/>
      <c r="Y25" s="798"/>
      <c r="Z25" s="798"/>
      <c r="AA25" s="798"/>
      <c r="AB25" s="798"/>
      <c r="AC25" s="798"/>
      <c r="AD25" s="798"/>
      <c r="AE25" s="799"/>
      <c r="AF25" s="800"/>
      <c r="AG25" s="800"/>
      <c r="AH25" s="801" t="str">
        <f>IF(ISNUMBER(AE25),"%","")</f>
        <v/>
      </c>
      <c r="AI25" s="802"/>
      <c r="AJ25" s="526"/>
      <c r="AK25" s="434"/>
      <c r="AL25" s="435"/>
      <c r="AM25" s="435"/>
      <c r="AN25" s="435"/>
      <c r="AO25" s="436"/>
      <c r="AP25" s="437"/>
      <c r="AQ25" s="435"/>
      <c r="AR25" s="435"/>
      <c r="AS25" s="435"/>
      <c r="AT25" s="436"/>
      <c r="AU25" s="437"/>
      <c r="AV25" s="435"/>
      <c r="AW25" s="435"/>
      <c r="AX25" s="435"/>
      <c r="AY25" s="438"/>
      <c r="AZ25" s="526"/>
      <c r="BA25" s="526"/>
      <c r="BB25" s="526"/>
      <c r="BC25" s="526"/>
      <c r="BD25" s="526"/>
      <c r="BE25" s="526"/>
      <c r="BF25" s="322"/>
      <c r="BG25" s="660"/>
      <c r="BH25" s="660"/>
      <c r="BI25" s="660"/>
      <c r="BJ25" s="660"/>
      <c r="BK25" s="660"/>
      <c r="BL25" s="660"/>
      <c r="BM25" s="660"/>
      <c r="BN25" s="660"/>
      <c r="BO25" s="660"/>
      <c r="BP25" s="660"/>
      <c r="BQ25" s="660"/>
      <c r="BR25" s="660"/>
      <c r="BS25" s="334"/>
    </row>
    <row r="26" spans="1:71" ht="12" customHeight="1" thickBot="1" x14ac:dyDescent="0.3">
      <c r="A26" s="28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683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526"/>
      <c r="AK26" s="456"/>
      <c r="AL26" s="457"/>
      <c r="AM26" s="457"/>
      <c r="AN26" s="457"/>
      <c r="AO26" s="458"/>
      <c r="AP26" s="459"/>
      <c r="AQ26" s="457"/>
      <c r="AR26" s="457"/>
      <c r="AS26" s="457"/>
      <c r="AT26" s="458"/>
      <c r="AU26" s="459"/>
      <c r="AV26" s="457"/>
      <c r="AW26" s="457"/>
      <c r="AX26" s="457"/>
      <c r="AY26" s="460"/>
      <c r="AZ26" s="526"/>
      <c r="BA26" s="526"/>
      <c r="BB26" s="526"/>
      <c r="BC26" s="526"/>
      <c r="BD26" s="526"/>
      <c r="BE26" s="526"/>
      <c r="BF26" s="322"/>
      <c r="BG26" s="660"/>
      <c r="BH26" s="660"/>
      <c r="BI26" s="660"/>
      <c r="BJ26" s="660"/>
      <c r="BK26" s="660"/>
      <c r="BL26" s="660"/>
      <c r="BM26" s="660"/>
      <c r="BN26" s="660"/>
      <c r="BO26" s="660"/>
      <c r="BP26" s="660"/>
      <c r="BQ26" s="660"/>
      <c r="BR26" s="660"/>
      <c r="BS26" s="334"/>
    </row>
    <row r="27" spans="1:71" ht="12" customHeight="1" thickBot="1" x14ac:dyDescent="0.3">
      <c r="A27" s="28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8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  <c r="AT27" s="526"/>
      <c r="AU27" s="526"/>
      <c r="AV27" s="526"/>
      <c r="AW27" s="526"/>
      <c r="AX27" s="526"/>
      <c r="AY27" s="526"/>
      <c r="AZ27" s="526"/>
      <c r="BA27" s="526"/>
      <c r="BB27" s="526"/>
      <c r="BC27" s="526"/>
      <c r="BD27" s="526"/>
      <c r="BE27" s="526"/>
      <c r="BF27" s="322"/>
      <c r="BG27" s="660"/>
      <c r="BH27" s="660"/>
      <c r="BI27" s="660"/>
      <c r="BJ27" s="660"/>
      <c r="BK27" s="660"/>
      <c r="BL27" s="660"/>
      <c r="BM27" s="660"/>
      <c r="BN27" s="660"/>
      <c r="BO27" s="660"/>
      <c r="BP27" s="660"/>
      <c r="BQ27" s="660"/>
      <c r="BR27" s="660"/>
      <c r="BS27" s="334"/>
    </row>
    <row r="28" spans="1:71" ht="12" customHeight="1" thickBot="1" x14ac:dyDescent="0.3">
      <c r="A28" s="28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683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  <c r="AT28" s="526"/>
      <c r="AU28" s="691"/>
      <c r="AV28" s="692" t="s">
        <v>136</v>
      </c>
      <c r="AW28" s="199"/>
      <c r="AX28" s="199"/>
      <c r="AY28" s="199"/>
      <c r="AZ28" s="199"/>
      <c r="BA28" s="199"/>
      <c r="BB28" s="199"/>
      <c r="BC28" s="693"/>
      <c r="BD28" s="694"/>
      <c r="BE28" s="660"/>
      <c r="BF28" s="322"/>
      <c r="BG28" s="660"/>
      <c r="BH28" s="660"/>
      <c r="BI28" s="660"/>
      <c r="BJ28" s="660"/>
      <c r="BK28" s="660"/>
      <c r="BL28" s="660"/>
      <c r="BM28" s="660"/>
      <c r="BN28" s="660"/>
      <c r="BO28" s="660"/>
      <c r="BP28" s="660"/>
      <c r="BQ28" s="660"/>
      <c r="BR28" s="660"/>
      <c r="BS28" s="334"/>
    </row>
    <row r="29" spans="1:71" ht="12" customHeight="1" thickTop="1" thickBot="1" x14ac:dyDescent="0.3">
      <c r="A29" s="384"/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69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526"/>
      <c r="AK29" s="526"/>
      <c r="AL29" s="526"/>
      <c r="AM29" s="526"/>
      <c r="AN29" s="526"/>
      <c r="AO29" s="526"/>
      <c r="AP29" s="526"/>
      <c r="AQ29" s="526"/>
      <c r="AR29" s="526"/>
      <c r="AS29" s="526"/>
      <c r="AT29" s="526"/>
      <c r="AU29" s="696"/>
      <c r="AV29" s="697" t="s">
        <v>138</v>
      </c>
      <c r="AW29" s="387"/>
      <c r="AX29" s="387"/>
      <c r="AY29" s="387"/>
      <c r="AZ29" s="387"/>
      <c r="BA29" s="388"/>
      <c r="BB29" s="698"/>
      <c r="BC29" s="699"/>
      <c r="BD29" s="700"/>
      <c r="BE29" s="660"/>
      <c r="BF29" s="322"/>
      <c r="BG29" s="660"/>
      <c r="BH29" s="660"/>
      <c r="BI29" s="660"/>
      <c r="BJ29" s="660"/>
      <c r="BK29" s="660"/>
      <c r="BL29" s="660"/>
      <c r="BM29" s="660"/>
      <c r="BN29" s="660"/>
      <c r="BO29" s="660"/>
      <c r="BP29" s="660"/>
      <c r="BQ29" s="660"/>
      <c r="BR29" s="660"/>
      <c r="BS29" s="334"/>
    </row>
    <row r="30" spans="1:71" ht="12" customHeight="1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526"/>
      <c r="AK30" s="565" t="s">
        <v>198</v>
      </c>
      <c r="AL30" s="566"/>
      <c r="AM30" s="566"/>
      <c r="AN30" s="566"/>
      <c r="AO30" s="566"/>
      <c r="AP30" s="566"/>
      <c r="AQ30" s="566"/>
      <c r="AR30" s="566"/>
      <c r="AS30" s="567"/>
      <c r="AT30" s="526"/>
      <c r="AU30" s="696"/>
      <c r="AV30" s="704" t="s">
        <v>140</v>
      </c>
      <c r="AW30" s="24"/>
      <c r="AX30" s="24"/>
      <c r="AY30" s="24"/>
      <c r="AZ30" s="24"/>
      <c r="BA30" s="25"/>
      <c r="BB30" s="705"/>
      <c r="BC30" s="706"/>
      <c r="BD30" s="707"/>
      <c r="BE30" s="660"/>
      <c r="BF30" s="322"/>
      <c r="BG30" s="660"/>
      <c r="BH30" s="660"/>
      <c r="BI30" s="660"/>
      <c r="BJ30" s="660"/>
      <c r="BK30" s="660"/>
      <c r="BL30" s="660"/>
      <c r="BM30" s="660"/>
      <c r="BN30" s="660"/>
      <c r="BO30" s="660"/>
      <c r="BP30" s="660"/>
      <c r="BQ30" s="660"/>
      <c r="BR30" s="660"/>
      <c r="BS30" s="334"/>
    </row>
    <row r="31" spans="1:71" ht="12" customHeight="1" thickBot="1" x14ac:dyDescent="0.3">
      <c r="A31" s="574" t="s">
        <v>199</v>
      </c>
      <c r="B31" s="575"/>
      <c r="C31" s="575"/>
      <c r="D31" s="575"/>
      <c r="E31" s="575"/>
      <c r="F31" s="575"/>
      <c r="G31" s="575"/>
      <c r="H31" s="576" t="s">
        <v>200</v>
      </c>
      <c r="I31" s="576"/>
      <c r="J31" s="576"/>
      <c r="K31" s="576"/>
      <c r="L31" s="576"/>
      <c r="M31" s="576"/>
      <c r="N31" s="576"/>
      <c r="O31" s="576"/>
      <c r="P31" s="576"/>
      <c r="Q31" s="575" t="s">
        <v>201</v>
      </c>
      <c r="R31" s="575"/>
      <c r="S31" s="575"/>
      <c r="T31" s="576" t="s">
        <v>202</v>
      </c>
      <c r="U31" s="576"/>
      <c r="V31" s="576"/>
      <c r="W31" s="576"/>
      <c r="X31" s="576"/>
      <c r="Y31" s="576"/>
      <c r="Z31" s="576"/>
      <c r="AA31" s="576"/>
      <c r="AB31" s="576"/>
      <c r="AC31" s="575" t="s">
        <v>203</v>
      </c>
      <c r="AD31" s="575"/>
      <c r="AE31" s="575"/>
      <c r="AF31" s="577" t="s">
        <v>105</v>
      </c>
      <c r="AG31" s="578"/>
      <c r="AH31" s="578"/>
      <c r="AI31" s="579"/>
      <c r="AJ31" s="526"/>
      <c r="AK31" s="580"/>
      <c r="AL31" s="581"/>
      <c r="AM31" s="581"/>
      <c r="AN31" s="581"/>
      <c r="AO31" s="581"/>
      <c r="AP31" s="581"/>
      <c r="AQ31" s="581"/>
      <c r="AR31" s="581"/>
      <c r="AS31" s="582"/>
      <c r="AT31" s="526"/>
      <c r="AU31" s="711"/>
      <c r="AV31" s="712"/>
      <c r="AW31" s="712"/>
      <c r="AX31" s="712"/>
      <c r="AY31" s="712"/>
      <c r="AZ31" s="712"/>
      <c r="BA31" s="712"/>
      <c r="BB31" s="712"/>
      <c r="BC31" s="712"/>
      <c r="BD31" s="713"/>
      <c r="BE31" s="660"/>
      <c r="BF31" s="322"/>
      <c r="BG31" s="660"/>
      <c r="BH31" s="660"/>
      <c r="BI31" s="660"/>
      <c r="BJ31" s="660"/>
      <c r="BK31" s="660"/>
      <c r="BL31" s="660"/>
      <c r="BM31" s="660"/>
      <c r="BN31" s="660"/>
      <c r="BO31" s="660"/>
      <c r="BP31" s="660"/>
      <c r="BQ31" s="660"/>
      <c r="BR31" s="660"/>
      <c r="BS31" s="334"/>
    </row>
    <row r="32" spans="1:71" ht="12" customHeight="1" thickBot="1" x14ac:dyDescent="0.3">
      <c r="A32" s="584"/>
      <c r="B32" s="585"/>
      <c r="C32" s="585"/>
      <c r="D32" s="585"/>
      <c r="E32" s="585"/>
      <c r="F32" s="585"/>
      <c r="G32" s="585"/>
      <c r="H32" s="203" t="s">
        <v>141</v>
      </c>
      <c r="I32" s="203"/>
      <c r="J32" s="203"/>
      <c r="K32" s="203" t="s">
        <v>25</v>
      </c>
      <c r="L32" s="203"/>
      <c r="M32" s="203"/>
      <c r="N32" s="203" t="s">
        <v>187</v>
      </c>
      <c r="O32" s="203"/>
      <c r="P32" s="203"/>
      <c r="Q32" s="585"/>
      <c r="R32" s="585"/>
      <c r="S32" s="585"/>
      <c r="T32" s="203" t="s">
        <v>205</v>
      </c>
      <c r="U32" s="203"/>
      <c r="V32" s="203"/>
      <c r="W32" s="203" t="s">
        <v>9</v>
      </c>
      <c r="X32" s="203"/>
      <c r="Y32" s="203"/>
      <c r="Z32" s="203" t="s">
        <v>12</v>
      </c>
      <c r="AA32" s="203"/>
      <c r="AB32" s="203"/>
      <c r="AC32" s="585"/>
      <c r="AD32" s="585"/>
      <c r="AE32" s="585"/>
      <c r="AF32" s="586"/>
      <c r="AG32" s="587"/>
      <c r="AH32" s="587"/>
      <c r="AI32" s="588"/>
      <c r="AJ32" s="526"/>
      <c r="AK32" s="589"/>
      <c r="AL32" s="590"/>
      <c r="AM32" s="590"/>
      <c r="AN32" s="590"/>
      <c r="AO32" s="590"/>
      <c r="AP32" s="590"/>
      <c r="AQ32" s="590"/>
      <c r="AR32" s="590"/>
      <c r="AS32" s="591"/>
      <c r="AT32" s="526"/>
      <c r="AU32" s="198" t="s">
        <v>147</v>
      </c>
      <c r="AV32" s="199"/>
      <c r="AW32" s="199"/>
      <c r="AX32" s="199"/>
      <c r="AY32" s="199"/>
      <c r="AZ32" s="199"/>
      <c r="BA32" s="199"/>
      <c r="BB32" s="199"/>
      <c r="BC32" s="199"/>
      <c r="BD32" s="200"/>
      <c r="BE32" s="660"/>
      <c r="BF32" s="322"/>
      <c r="BG32" s="660"/>
      <c r="BH32" s="660"/>
      <c r="BI32" s="660"/>
      <c r="BJ32" s="660"/>
      <c r="BK32" s="660"/>
      <c r="BL32" s="660"/>
      <c r="BM32" s="660"/>
      <c r="BN32" s="660"/>
      <c r="BO32" s="660"/>
      <c r="BP32" s="660"/>
      <c r="BQ32" s="660"/>
      <c r="BR32" s="660"/>
      <c r="BS32" s="334"/>
    </row>
    <row r="33" spans="1:71" ht="12" thickTop="1" x14ac:dyDescent="0.25">
      <c r="A33" s="717"/>
      <c r="B33" s="718"/>
      <c r="C33" s="718"/>
      <c r="D33" s="718"/>
      <c r="E33" s="718"/>
      <c r="F33" s="718"/>
      <c r="G33" s="718"/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0"/>
      <c r="S33" s="610"/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610"/>
      <c r="AG33" s="610"/>
      <c r="AH33" s="610"/>
      <c r="AI33" s="656"/>
      <c r="AJ33" s="526"/>
      <c r="AK33" s="602" t="str">
        <f>IFERROR(AN33*(1-$BB$30),"")</f>
        <v/>
      </c>
      <c r="AL33" s="603"/>
      <c r="AM33" s="603"/>
      <c r="AN33" s="603" t="str">
        <f>IFERROR(($AK$53*Q33),"")</f>
        <v/>
      </c>
      <c r="AO33" s="603"/>
      <c r="AP33" s="603"/>
      <c r="AQ33" s="603" t="str">
        <f>IFERROR(AN33*(1+$BB$29),"")</f>
        <v/>
      </c>
      <c r="AR33" s="603"/>
      <c r="AS33" s="604"/>
      <c r="AT33" s="526"/>
      <c r="AU33" s="722" t="str">
        <f t="shared" ref="AU33:AU52" si="0">IF(AC33="","",IF(AC33&lt;Q33-(Q33*$BB$30),"Below "&amp;$BB$30*100&amp;"% by "&amp;Q33-(Q33*$BB$30)-AC33&amp;" CFM",IF(AC33&gt;Q33+(Q33*$BB$29),"Above "&amp;$BB$29*100&amp;"% by "&amp;AC33-Q33-(Q33*$BB$29)&amp;" CFM","")))</f>
        <v/>
      </c>
      <c r="AV33" s="723"/>
      <c r="AW33" s="723"/>
      <c r="AX33" s="723"/>
      <c r="AY33" s="723"/>
      <c r="AZ33" s="723"/>
      <c r="BA33" s="723"/>
      <c r="BB33" s="723"/>
      <c r="BC33" s="723"/>
      <c r="BD33" s="724"/>
      <c r="BE33" s="660"/>
      <c r="BF33" s="322"/>
      <c r="BG33" s="660"/>
      <c r="BH33" s="660"/>
      <c r="BI33" s="660"/>
      <c r="BJ33" s="660"/>
      <c r="BK33" s="660"/>
      <c r="BL33" s="660"/>
      <c r="BM33" s="660"/>
      <c r="BN33" s="660"/>
      <c r="BO33" s="660"/>
      <c r="BP33" s="660"/>
      <c r="BQ33" s="660"/>
      <c r="BR33" s="660"/>
      <c r="BS33" s="334"/>
    </row>
    <row r="34" spans="1:71" ht="12" customHeight="1" x14ac:dyDescent="0.25">
      <c r="A34" s="717"/>
      <c r="B34" s="718"/>
      <c r="C34" s="718"/>
      <c r="D34" s="718"/>
      <c r="E34" s="718"/>
      <c r="F34" s="718"/>
      <c r="G34" s="718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82"/>
      <c r="AG34" s="82"/>
      <c r="AH34" s="82"/>
      <c r="AI34" s="83"/>
      <c r="AJ34" s="526"/>
      <c r="AK34" s="602" t="str">
        <f t="shared" ref="AK34:AK52" si="1">IFERROR(AN34*(1-$BB$30),"")</f>
        <v/>
      </c>
      <c r="AL34" s="603"/>
      <c r="AM34" s="603"/>
      <c r="AN34" s="603" t="str">
        <f t="shared" ref="AN34:AN52" si="2">IFERROR(($AK$53*Q34),"")</f>
        <v/>
      </c>
      <c r="AO34" s="603"/>
      <c r="AP34" s="603"/>
      <c r="AQ34" s="603" t="str">
        <f t="shared" ref="AQ34:AQ52" si="3">IFERROR(AN34*(1+$BB$29),"")</f>
        <v/>
      </c>
      <c r="AR34" s="603"/>
      <c r="AS34" s="604"/>
      <c r="AT34" s="526"/>
      <c r="AU34" s="722" t="str">
        <f t="shared" si="0"/>
        <v/>
      </c>
      <c r="AV34" s="723"/>
      <c r="AW34" s="723"/>
      <c r="AX34" s="723"/>
      <c r="AY34" s="723"/>
      <c r="AZ34" s="723"/>
      <c r="BA34" s="723"/>
      <c r="BB34" s="723"/>
      <c r="BC34" s="723"/>
      <c r="BD34" s="724"/>
      <c r="BE34" s="526"/>
      <c r="BF34" s="322"/>
      <c r="BG34" s="660"/>
      <c r="BH34" s="660"/>
      <c r="BI34" s="660"/>
      <c r="BJ34" s="660"/>
      <c r="BK34" s="660"/>
      <c r="BL34" s="660"/>
      <c r="BM34" s="660"/>
      <c r="BN34" s="660"/>
      <c r="BO34" s="660"/>
      <c r="BP34" s="660"/>
      <c r="BQ34" s="660"/>
      <c r="BR34" s="660"/>
      <c r="BS34" s="334"/>
    </row>
    <row r="35" spans="1:71" s="807" customFormat="1" ht="12" thickBot="1" x14ac:dyDescent="0.3">
      <c r="A35" s="717"/>
      <c r="B35" s="718"/>
      <c r="C35" s="718"/>
      <c r="D35" s="718"/>
      <c r="E35" s="718"/>
      <c r="F35" s="718"/>
      <c r="G35" s="718"/>
      <c r="H35" s="610"/>
      <c r="I35" s="610"/>
      <c r="J35" s="610"/>
      <c r="K35" s="610"/>
      <c r="L35" s="610"/>
      <c r="M35" s="610"/>
      <c r="N35" s="610"/>
      <c r="O35" s="610"/>
      <c r="P35" s="610"/>
      <c r="Q35" s="610"/>
      <c r="R35" s="610"/>
      <c r="S35" s="610"/>
      <c r="T35" s="508"/>
      <c r="U35" s="508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82"/>
      <c r="AG35" s="82"/>
      <c r="AH35" s="82"/>
      <c r="AI35" s="83"/>
      <c r="AJ35" s="526"/>
      <c r="AK35" s="602" t="str">
        <f t="shared" si="1"/>
        <v/>
      </c>
      <c r="AL35" s="603"/>
      <c r="AM35" s="603"/>
      <c r="AN35" s="603" t="str">
        <f t="shared" si="2"/>
        <v/>
      </c>
      <c r="AO35" s="603"/>
      <c r="AP35" s="603"/>
      <c r="AQ35" s="603" t="str">
        <f t="shared" si="3"/>
        <v/>
      </c>
      <c r="AR35" s="603"/>
      <c r="AS35" s="604"/>
      <c r="AT35" s="526"/>
      <c r="AU35" s="722" t="str">
        <f t="shared" si="0"/>
        <v/>
      </c>
      <c r="AV35" s="723"/>
      <c r="AW35" s="723"/>
      <c r="AX35" s="723"/>
      <c r="AY35" s="723"/>
      <c r="AZ35" s="723"/>
      <c r="BA35" s="723"/>
      <c r="BB35" s="723"/>
      <c r="BC35" s="723"/>
      <c r="BD35" s="724"/>
      <c r="BE35" s="526"/>
      <c r="BF35" s="337"/>
      <c r="BG35" s="338"/>
      <c r="BH35" s="338"/>
      <c r="BI35" s="338"/>
      <c r="BJ35" s="338"/>
      <c r="BK35" s="338"/>
      <c r="BL35" s="338"/>
      <c r="BM35" s="338"/>
      <c r="BN35" s="338"/>
      <c r="BO35" s="338"/>
      <c r="BP35" s="338"/>
      <c r="BQ35" s="338"/>
      <c r="BR35" s="338"/>
      <c r="BS35" s="339"/>
    </row>
    <row r="36" spans="1:71" s="526" customFormat="1" ht="12" customHeight="1" x14ac:dyDescent="0.25">
      <c r="A36" s="717"/>
      <c r="B36" s="718"/>
      <c r="C36" s="718"/>
      <c r="D36" s="718"/>
      <c r="E36" s="718"/>
      <c r="F36" s="718"/>
      <c r="G36" s="718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508"/>
      <c r="U36" s="508"/>
      <c r="V36" s="508"/>
      <c r="W36" s="508"/>
      <c r="X36" s="508"/>
      <c r="Y36" s="508"/>
      <c r="Z36" s="508"/>
      <c r="AA36" s="508"/>
      <c r="AB36" s="508"/>
      <c r="AC36" s="508"/>
      <c r="AD36" s="508"/>
      <c r="AE36" s="508"/>
      <c r="AF36" s="82"/>
      <c r="AG36" s="82"/>
      <c r="AH36" s="82"/>
      <c r="AI36" s="83"/>
      <c r="AK36" s="602" t="str">
        <f t="shared" si="1"/>
        <v/>
      </c>
      <c r="AL36" s="603"/>
      <c r="AM36" s="603"/>
      <c r="AN36" s="603" t="str">
        <f t="shared" si="2"/>
        <v/>
      </c>
      <c r="AO36" s="603"/>
      <c r="AP36" s="603"/>
      <c r="AQ36" s="603" t="str">
        <f t="shared" si="3"/>
        <v/>
      </c>
      <c r="AR36" s="603"/>
      <c r="AS36" s="604"/>
      <c r="AU36" s="722" t="str">
        <f t="shared" si="0"/>
        <v/>
      </c>
      <c r="AV36" s="723"/>
      <c r="AW36" s="723"/>
      <c r="AX36" s="723"/>
      <c r="AY36" s="723"/>
      <c r="AZ36" s="723"/>
      <c r="BA36" s="723"/>
      <c r="BB36" s="723"/>
      <c r="BC36" s="723"/>
      <c r="BD36" s="724"/>
    </row>
    <row r="37" spans="1:71" s="526" customFormat="1" ht="12" customHeight="1" x14ac:dyDescent="0.25">
      <c r="A37" s="717"/>
      <c r="B37" s="718"/>
      <c r="C37" s="718"/>
      <c r="D37" s="718"/>
      <c r="E37" s="718"/>
      <c r="F37" s="718"/>
      <c r="G37" s="718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508"/>
      <c r="U37" s="508"/>
      <c r="V37" s="508"/>
      <c r="W37" s="508"/>
      <c r="X37" s="508"/>
      <c r="Y37" s="508"/>
      <c r="Z37" s="508"/>
      <c r="AA37" s="508"/>
      <c r="AB37" s="508"/>
      <c r="AC37" s="508"/>
      <c r="AD37" s="508"/>
      <c r="AE37" s="508"/>
      <c r="AF37" s="82"/>
      <c r="AG37" s="82"/>
      <c r="AH37" s="82"/>
      <c r="AI37" s="83"/>
      <c r="AK37" s="602" t="str">
        <f t="shared" si="1"/>
        <v/>
      </c>
      <c r="AL37" s="603"/>
      <c r="AM37" s="603"/>
      <c r="AN37" s="603" t="str">
        <f t="shared" si="2"/>
        <v/>
      </c>
      <c r="AO37" s="603"/>
      <c r="AP37" s="603"/>
      <c r="AQ37" s="603" t="str">
        <f t="shared" si="3"/>
        <v/>
      </c>
      <c r="AR37" s="603"/>
      <c r="AS37" s="604"/>
      <c r="AU37" s="722" t="str">
        <f t="shared" si="0"/>
        <v/>
      </c>
      <c r="AV37" s="723"/>
      <c r="AW37" s="723"/>
      <c r="AX37" s="723"/>
      <c r="AY37" s="723"/>
      <c r="AZ37" s="723"/>
      <c r="BA37" s="723"/>
      <c r="BB37" s="723"/>
      <c r="BC37" s="723"/>
      <c r="BD37" s="724"/>
    </row>
    <row r="38" spans="1:71" s="526" customFormat="1" ht="12" customHeight="1" x14ac:dyDescent="0.25">
      <c r="A38" s="717"/>
      <c r="B38" s="718"/>
      <c r="C38" s="718"/>
      <c r="D38" s="718"/>
      <c r="E38" s="718"/>
      <c r="F38" s="718"/>
      <c r="G38" s="718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508"/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82"/>
      <c r="AG38" s="82"/>
      <c r="AH38" s="82"/>
      <c r="AI38" s="83"/>
      <c r="AK38" s="602" t="str">
        <f t="shared" si="1"/>
        <v/>
      </c>
      <c r="AL38" s="603"/>
      <c r="AM38" s="603"/>
      <c r="AN38" s="603" t="str">
        <f t="shared" si="2"/>
        <v/>
      </c>
      <c r="AO38" s="603"/>
      <c r="AP38" s="603"/>
      <c r="AQ38" s="603" t="str">
        <f t="shared" si="3"/>
        <v/>
      </c>
      <c r="AR38" s="603"/>
      <c r="AS38" s="604"/>
      <c r="AU38" s="722" t="str">
        <f t="shared" si="0"/>
        <v/>
      </c>
      <c r="AV38" s="723"/>
      <c r="AW38" s="723"/>
      <c r="AX38" s="723"/>
      <c r="AY38" s="723"/>
      <c r="AZ38" s="723"/>
      <c r="BA38" s="723"/>
      <c r="BB38" s="723"/>
      <c r="BC38" s="723"/>
      <c r="BD38" s="724"/>
    </row>
    <row r="39" spans="1:71" s="526" customFormat="1" ht="12" customHeight="1" x14ac:dyDescent="0.25">
      <c r="A39" s="717"/>
      <c r="B39" s="718"/>
      <c r="C39" s="718"/>
      <c r="D39" s="718"/>
      <c r="E39" s="718"/>
      <c r="F39" s="718"/>
      <c r="G39" s="718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508"/>
      <c r="U39" s="508"/>
      <c r="V39" s="508"/>
      <c r="W39" s="508"/>
      <c r="X39" s="508"/>
      <c r="Y39" s="508"/>
      <c r="Z39" s="508"/>
      <c r="AA39" s="508"/>
      <c r="AB39" s="508"/>
      <c r="AC39" s="508"/>
      <c r="AD39" s="508"/>
      <c r="AE39" s="508"/>
      <c r="AF39" s="82"/>
      <c r="AG39" s="82"/>
      <c r="AH39" s="82"/>
      <c r="AI39" s="83"/>
      <c r="AK39" s="602" t="str">
        <f t="shared" si="1"/>
        <v/>
      </c>
      <c r="AL39" s="603"/>
      <c r="AM39" s="603"/>
      <c r="AN39" s="603" t="str">
        <f t="shared" si="2"/>
        <v/>
      </c>
      <c r="AO39" s="603"/>
      <c r="AP39" s="603"/>
      <c r="AQ39" s="603" t="str">
        <f t="shared" si="3"/>
        <v/>
      </c>
      <c r="AR39" s="603"/>
      <c r="AS39" s="604"/>
      <c r="AU39" s="722" t="str">
        <f t="shared" si="0"/>
        <v/>
      </c>
      <c r="AV39" s="723"/>
      <c r="AW39" s="723"/>
      <c r="AX39" s="723"/>
      <c r="AY39" s="723"/>
      <c r="AZ39" s="723"/>
      <c r="BA39" s="723"/>
      <c r="BB39" s="723"/>
      <c r="BC39" s="723"/>
      <c r="BD39" s="724"/>
    </row>
    <row r="40" spans="1:71" s="526" customFormat="1" ht="12" customHeight="1" x14ac:dyDescent="0.25">
      <c r="A40" s="717"/>
      <c r="B40" s="718"/>
      <c r="C40" s="718"/>
      <c r="D40" s="718"/>
      <c r="E40" s="718"/>
      <c r="F40" s="718"/>
      <c r="G40" s="718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82"/>
      <c r="AG40" s="82"/>
      <c r="AH40" s="82"/>
      <c r="AI40" s="83"/>
      <c r="AK40" s="602" t="str">
        <f t="shared" si="1"/>
        <v/>
      </c>
      <c r="AL40" s="603"/>
      <c r="AM40" s="603"/>
      <c r="AN40" s="603" t="str">
        <f t="shared" si="2"/>
        <v/>
      </c>
      <c r="AO40" s="603"/>
      <c r="AP40" s="603"/>
      <c r="AQ40" s="603" t="str">
        <f t="shared" si="3"/>
        <v/>
      </c>
      <c r="AR40" s="603"/>
      <c r="AS40" s="604"/>
      <c r="AU40" s="722" t="str">
        <f t="shared" si="0"/>
        <v/>
      </c>
      <c r="AV40" s="723"/>
      <c r="AW40" s="723"/>
      <c r="AX40" s="723"/>
      <c r="AY40" s="723"/>
      <c r="AZ40" s="723"/>
      <c r="BA40" s="723"/>
      <c r="BB40" s="723"/>
      <c r="BC40" s="723"/>
      <c r="BD40" s="724"/>
    </row>
    <row r="41" spans="1:71" s="526" customFormat="1" ht="12" customHeight="1" x14ac:dyDescent="0.25">
      <c r="A41" s="717"/>
      <c r="B41" s="718"/>
      <c r="C41" s="718"/>
      <c r="D41" s="718"/>
      <c r="E41" s="718"/>
      <c r="F41" s="718"/>
      <c r="G41" s="718"/>
      <c r="H41" s="610"/>
      <c r="I41" s="610"/>
      <c r="J41" s="610"/>
      <c r="K41" s="610"/>
      <c r="L41" s="610"/>
      <c r="M41" s="610"/>
      <c r="N41" s="610"/>
      <c r="O41" s="610"/>
      <c r="P41" s="610"/>
      <c r="Q41" s="610"/>
      <c r="R41" s="610"/>
      <c r="S41" s="610"/>
      <c r="T41" s="508"/>
      <c r="U41" s="508"/>
      <c r="V41" s="508"/>
      <c r="W41" s="508"/>
      <c r="X41" s="508"/>
      <c r="Y41" s="508"/>
      <c r="Z41" s="508"/>
      <c r="AA41" s="508"/>
      <c r="AB41" s="508"/>
      <c r="AC41" s="508"/>
      <c r="AD41" s="508"/>
      <c r="AE41" s="508"/>
      <c r="AF41" s="82"/>
      <c r="AG41" s="82"/>
      <c r="AH41" s="82"/>
      <c r="AI41" s="83"/>
      <c r="AK41" s="602" t="str">
        <f t="shared" si="1"/>
        <v/>
      </c>
      <c r="AL41" s="603"/>
      <c r="AM41" s="603"/>
      <c r="AN41" s="603" t="str">
        <f t="shared" si="2"/>
        <v/>
      </c>
      <c r="AO41" s="603"/>
      <c r="AP41" s="603"/>
      <c r="AQ41" s="603" t="str">
        <f t="shared" si="3"/>
        <v/>
      </c>
      <c r="AR41" s="603"/>
      <c r="AS41" s="604"/>
      <c r="AU41" s="722" t="str">
        <f t="shared" si="0"/>
        <v/>
      </c>
      <c r="AV41" s="723"/>
      <c r="AW41" s="723"/>
      <c r="AX41" s="723"/>
      <c r="AY41" s="723"/>
      <c r="AZ41" s="723"/>
      <c r="BA41" s="723"/>
      <c r="BB41" s="723"/>
      <c r="BC41" s="723"/>
      <c r="BD41" s="724"/>
    </row>
    <row r="42" spans="1:71" s="526" customFormat="1" ht="12" customHeight="1" x14ac:dyDescent="0.25">
      <c r="A42" s="717"/>
      <c r="B42" s="718"/>
      <c r="C42" s="718"/>
      <c r="D42" s="718"/>
      <c r="E42" s="718"/>
      <c r="F42" s="718"/>
      <c r="G42" s="718"/>
      <c r="H42" s="610"/>
      <c r="I42" s="610"/>
      <c r="J42" s="610"/>
      <c r="K42" s="610"/>
      <c r="L42" s="610"/>
      <c r="M42" s="610"/>
      <c r="N42" s="610"/>
      <c r="O42" s="610"/>
      <c r="P42" s="610"/>
      <c r="Q42" s="610"/>
      <c r="R42" s="610"/>
      <c r="S42" s="610"/>
      <c r="T42" s="508"/>
      <c r="U42" s="508"/>
      <c r="V42" s="508"/>
      <c r="W42" s="508"/>
      <c r="X42" s="508"/>
      <c r="Y42" s="508"/>
      <c r="Z42" s="508"/>
      <c r="AA42" s="508"/>
      <c r="AB42" s="508"/>
      <c r="AC42" s="508"/>
      <c r="AD42" s="508"/>
      <c r="AE42" s="508"/>
      <c r="AF42" s="82"/>
      <c r="AG42" s="82"/>
      <c r="AH42" s="82"/>
      <c r="AI42" s="83"/>
      <c r="AK42" s="602" t="str">
        <f t="shared" si="1"/>
        <v/>
      </c>
      <c r="AL42" s="603"/>
      <c r="AM42" s="603"/>
      <c r="AN42" s="603" t="str">
        <f t="shared" si="2"/>
        <v/>
      </c>
      <c r="AO42" s="603"/>
      <c r="AP42" s="603"/>
      <c r="AQ42" s="603" t="str">
        <f t="shared" si="3"/>
        <v/>
      </c>
      <c r="AR42" s="603"/>
      <c r="AS42" s="604"/>
      <c r="AU42" s="722" t="str">
        <f t="shared" si="0"/>
        <v/>
      </c>
      <c r="AV42" s="723"/>
      <c r="AW42" s="723"/>
      <c r="AX42" s="723"/>
      <c r="AY42" s="723"/>
      <c r="AZ42" s="723"/>
      <c r="BA42" s="723"/>
      <c r="BB42" s="723"/>
      <c r="BC42" s="723"/>
      <c r="BD42" s="724"/>
    </row>
    <row r="43" spans="1:71" s="526" customFormat="1" ht="12" customHeight="1" x14ac:dyDescent="0.25">
      <c r="A43" s="717"/>
      <c r="B43" s="718"/>
      <c r="C43" s="718"/>
      <c r="D43" s="718"/>
      <c r="E43" s="718"/>
      <c r="F43" s="718"/>
      <c r="G43" s="718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610"/>
      <c r="S43" s="610"/>
      <c r="T43" s="508"/>
      <c r="U43" s="508"/>
      <c r="V43" s="508"/>
      <c r="W43" s="508"/>
      <c r="X43" s="508"/>
      <c r="Y43" s="508"/>
      <c r="Z43" s="508"/>
      <c r="AA43" s="508"/>
      <c r="AB43" s="508"/>
      <c r="AC43" s="508"/>
      <c r="AD43" s="508"/>
      <c r="AE43" s="508"/>
      <c r="AF43" s="82"/>
      <c r="AG43" s="82"/>
      <c r="AH43" s="82"/>
      <c r="AI43" s="83"/>
      <c r="AK43" s="602" t="str">
        <f t="shared" si="1"/>
        <v/>
      </c>
      <c r="AL43" s="603"/>
      <c r="AM43" s="603"/>
      <c r="AN43" s="603" t="str">
        <f t="shared" si="2"/>
        <v/>
      </c>
      <c r="AO43" s="603"/>
      <c r="AP43" s="603"/>
      <c r="AQ43" s="603" t="str">
        <f t="shared" si="3"/>
        <v/>
      </c>
      <c r="AR43" s="603"/>
      <c r="AS43" s="604"/>
      <c r="AU43" s="722" t="str">
        <f t="shared" si="0"/>
        <v/>
      </c>
      <c r="AV43" s="723"/>
      <c r="AW43" s="723"/>
      <c r="AX43" s="723"/>
      <c r="AY43" s="723"/>
      <c r="AZ43" s="723"/>
      <c r="BA43" s="723"/>
      <c r="BB43" s="723"/>
      <c r="BC43" s="723"/>
      <c r="BD43" s="724"/>
    </row>
    <row r="44" spans="1:71" s="526" customFormat="1" ht="12" customHeight="1" x14ac:dyDescent="0.25">
      <c r="A44" s="717"/>
      <c r="B44" s="718"/>
      <c r="C44" s="718"/>
      <c r="D44" s="718"/>
      <c r="E44" s="718"/>
      <c r="F44" s="718"/>
      <c r="G44" s="718"/>
      <c r="H44" s="610"/>
      <c r="I44" s="610"/>
      <c r="J44" s="610"/>
      <c r="K44" s="610"/>
      <c r="L44" s="610"/>
      <c r="M44" s="610"/>
      <c r="N44" s="610"/>
      <c r="O44" s="610"/>
      <c r="P44" s="610"/>
      <c r="Q44" s="610"/>
      <c r="R44" s="610"/>
      <c r="S44" s="610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508"/>
      <c r="AE44" s="508"/>
      <c r="AF44" s="82"/>
      <c r="AG44" s="82"/>
      <c r="AH44" s="82"/>
      <c r="AI44" s="83"/>
      <c r="AK44" s="602" t="str">
        <f t="shared" si="1"/>
        <v/>
      </c>
      <c r="AL44" s="603"/>
      <c r="AM44" s="603"/>
      <c r="AN44" s="603" t="str">
        <f t="shared" si="2"/>
        <v/>
      </c>
      <c r="AO44" s="603"/>
      <c r="AP44" s="603"/>
      <c r="AQ44" s="603" t="str">
        <f t="shared" si="3"/>
        <v/>
      </c>
      <c r="AR44" s="603"/>
      <c r="AS44" s="604"/>
      <c r="AU44" s="722" t="str">
        <f t="shared" si="0"/>
        <v/>
      </c>
      <c r="AV44" s="723"/>
      <c r="AW44" s="723"/>
      <c r="AX44" s="723"/>
      <c r="AY44" s="723"/>
      <c r="AZ44" s="723"/>
      <c r="BA44" s="723"/>
      <c r="BB44" s="723"/>
      <c r="BC44" s="723"/>
      <c r="BD44" s="724"/>
    </row>
    <row r="45" spans="1:71" s="526" customFormat="1" ht="12" customHeight="1" x14ac:dyDescent="0.25">
      <c r="A45" s="717"/>
      <c r="B45" s="718"/>
      <c r="C45" s="718"/>
      <c r="D45" s="718"/>
      <c r="E45" s="718"/>
      <c r="F45" s="718"/>
      <c r="G45" s="718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82"/>
      <c r="AG45" s="82"/>
      <c r="AH45" s="82"/>
      <c r="AI45" s="83"/>
      <c r="AK45" s="602" t="str">
        <f t="shared" si="1"/>
        <v/>
      </c>
      <c r="AL45" s="603"/>
      <c r="AM45" s="603"/>
      <c r="AN45" s="603" t="str">
        <f t="shared" si="2"/>
        <v/>
      </c>
      <c r="AO45" s="603"/>
      <c r="AP45" s="603"/>
      <c r="AQ45" s="603" t="str">
        <f t="shared" si="3"/>
        <v/>
      </c>
      <c r="AR45" s="603"/>
      <c r="AS45" s="604"/>
      <c r="AU45" s="722" t="str">
        <f t="shared" si="0"/>
        <v/>
      </c>
      <c r="AV45" s="723"/>
      <c r="AW45" s="723"/>
      <c r="AX45" s="723"/>
      <c r="AY45" s="723"/>
      <c r="AZ45" s="723"/>
      <c r="BA45" s="723"/>
      <c r="BB45" s="723"/>
      <c r="BC45" s="723"/>
      <c r="BD45" s="724"/>
    </row>
    <row r="46" spans="1:71" s="526" customFormat="1" ht="12" customHeight="1" x14ac:dyDescent="0.25">
      <c r="A46" s="717"/>
      <c r="B46" s="718"/>
      <c r="C46" s="718"/>
      <c r="D46" s="718"/>
      <c r="E46" s="718"/>
      <c r="F46" s="718"/>
      <c r="G46" s="718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82"/>
      <c r="AG46" s="82"/>
      <c r="AH46" s="82"/>
      <c r="AI46" s="83"/>
      <c r="AK46" s="602" t="str">
        <f t="shared" si="1"/>
        <v/>
      </c>
      <c r="AL46" s="603"/>
      <c r="AM46" s="603"/>
      <c r="AN46" s="603" t="str">
        <f t="shared" si="2"/>
        <v/>
      </c>
      <c r="AO46" s="603"/>
      <c r="AP46" s="603"/>
      <c r="AQ46" s="603" t="str">
        <f t="shared" si="3"/>
        <v/>
      </c>
      <c r="AR46" s="603"/>
      <c r="AS46" s="604"/>
      <c r="AU46" s="722" t="str">
        <f t="shared" si="0"/>
        <v/>
      </c>
      <c r="AV46" s="723"/>
      <c r="AW46" s="723"/>
      <c r="AX46" s="723"/>
      <c r="AY46" s="723"/>
      <c r="AZ46" s="723"/>
      <c r="BA46" s="723"/>
      <c r="BB46" s="723"/>
      <c r="BC46" s="723"/>
      <c r="BD46" s="724"/>
    </row>
    <row r="47" spans="1:71" s="526" customFormat="1" ht="12" customHeight="1" x14ac:dyDescent="0.25">
      <c r="A47" s="717"/>
      <c r="B47" s="718"/>
      <c r="C47" s="718"/>
      <c r="D47" s="718"/>
      <c r="E47" s="718"/>
      <c r="F47" s="718"/>
      <c r="G47" s="718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82"/>
      <c r="AG47" s="82"/>
      <c r="AH47" s="82"/>
      <c r="AI47" s="83"/>
      <c r="AK47" s="602" t="str">
        <f t="shared" si="1"/>
        <v/>
      </c>
      <c r="AL47" s="603"/>
      <c r="AM47" s="603"/>
      <c r="AN47" s="603" t="str">
        <f t="shared" si="2"/>
        <v/>
      </c>
      <c r="AO47" s="603"/>
      <c r="AP47" s="603"/>
      <c r="AQ47" s="603" t="str">
        <f t="shared" si="3"/>
        <v/>
      </c>
      <c r="AR47" s="603"/>
      <c r="AS47" s="604"/>
      <c r="AU47" s="722" t="str">
        <f t="shared" si="0"/>
        <v/>
      </c>
      <c r="AV47" s="723"/>
      <c r="AW47" s="723"/>
      <c r="AX47" s="723"/>
      <c r="AY47" s="723"/>
      <c r="AZ47" s="723"/>
      <c r="BA47" s="723"/>
      <c r="BB47" s="723"/>
      <c r="BC47" s="723"/>
      <c r="BD47" s="724"/>
    </row>
    <row r="48" spans="1:71" s="526" customFormat="1" ht="12" customHeight="1" x14ac:dyDescent="0.25">
      <c r="A48" s="717"/>
      <c r="B48" s="718"/>
      <c r="C48" s="718"/>
      <c r="D48" s="718"/>
      <c r="E48" s="718"/>
      <c r="F48" s="718"/>
      <c r="G48" s="718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82"/>
      <c r="AG48" s="82"/>
      <c r="AH48" s="82"/>
      <c r="AI48" s="83"/>
      <c r="AK48" s="602" t="str">
        <f t="shared" si="1"/>
        <v/>
      </c>
      <c r="AL48" s="603"/>
      <c r="AM48" s="603"/>
      <c r="AN48" s="603" t="str">
        <f t="shared" si="2"/>
        <v/>
      </c>
      <c r="AO48" s="603"/>
      <c r="AP48" s="603"/>
      <c r="AQ48" s="603" t="str">
        <f t="shared" si="3"/>
        <v/>
      </c>
      <c r="AR48" s="603"/>
      <c r="AS48" s="604"/>
      <c r="AU48" s="722" t="str">
        <f t="shared" si="0"/>
        <v/>
      </c>
      <c r="AV48" s="723"/>
      <c r="AW48" s="723"/>
      <c r="AX48" s="723"/>
      <c r="AY48" s="723"/>
      <c r="AZ48" s="723"/>
      <c r="BA48" s="723"/>
      <c r="BB48" s="723"/>
      <c r="BC48" s="723"/>
      <c r="BD48" s="724"/>
    </row>
    <row r="49" spans="1:71" s="526" customFormat="1" ht="12" customHeight="1" x14ac:dyDescent="0.25">
      <c r="A49" s="717"/>
      <c r="B49" s="718"/>
      <c r="C49" s="718"/>
      <c r="D49" s="718"/>
      <c r="E49" s="718"/>
      <c r="F49" s="718"/>
      <c r="G49" s="718"/>
      <c r="H49" s="610"/>
      <c r="I49" s="610"/>
      <c r="J49" s="610"/>
      <c r="K49" s="610"/>
      <c r="L49" s="610"/>
      <c r="M49" s="610"/>
      <c r="N49" s="610"/>
      <c r="O49" s="610"/>
      <c r="P49" s="610"/>
      <c r="Q49" s="610"/>
      <c r="R49" s="610"/>
      <c r="S49" s="610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82"/>
      <c r="AG49" s="82"/>
      <c r="AH49" s="82"/>
      <c r="AI49" s="83"/>
      <c r="AK49" s="602" t="str">
        <f t="shared" si="1"/>
        <v/>
      </c>
      <c r="AL49" s="603"/>
      <c r="AM49" s="603"/>
      <c r="AN49" s="603" t="str">
        <f t="shared" si="2"/>
        <v/>
      </c>
      <c r="AO49" s="603"/>
      <c r="AP49" s="603"/>
      <c r="AQ49" s="603" t="str">
        <f t="shared" si="3"/>
        <v/>
      </c>
      <c r="AR49" s="603"/>
      <c r="AS49" s="604"/>
      <c r="AU49" s="722" t="str">
        <f t="shared" si="0"/>
        <v/>
      </c>
      <c r="AV49" s="723"/>
      <c r="AW49" s="723"/>
      <c r="AX49" s="723"/>
      <c r="AY49" s="723"/>
      <c r="AZ49" s="723"/>
      <c r="BA49" s="723"/>
      <c r="BB49" s="723"/>
      <c r="BC49" s="723"/>
      <c r="BD49" s="724"/>
    </row>
    <row r="50" spans="1:71" s="526" customFormat="1" ht="12" customHeight="1" x14ac:dyDescent="0.25">
      <c r="A50" s="717"/>
      <c r="B50" s="718"/>
      <c r="C50" s="718"/>
      <c r="D50" s="718"/>
      <c r="E50" s="718"/>
      <c r="F50" s="718"/>
      <c r="G50" s="718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508"/>
      <c r="U50" s="508"/>
      <c r="V50" s="508"/>
      <c r="W50" s="508"/>
      <c r="X50" s="508"/>
      <c r="Y50" s="508"/>
      <c r="Z50" s="508"/>
      <c r="AA50" s="508"/>
      <c r="AB50" s="508"/>
      <c r="AC50" s="508"/>
      <c r="AD50" s="508"/>
      <c r="AE50" s="508"/>
      <c r="AF50" s="82"/>
      <c r="AG50" s="82"/>
      <c r="AH50" s="82"/>
      <c r="AI50" s="83"/>
      <c r="AK50" s="602" t="str">
        <f t="shared" si="1"/>
        <v/>
      </c>
      <c r="AL50" s="603"/>
      <c r="AM50" s="603"/>
      <c r="AN50" s="603" t="str">
        <f t="shared" si="2"/>
        <v/>
      </c>
      <c r="AO50" s="603"/>
      <c r="AP50" s="603"/>
      <c r="AQ50" s="603" t="str">
        <f t="shared" si="3"/>
        <v/>
      </c>
      <c r="AR50" s="603"/>
      <c r="AS50" s="604"/>
      <c r="AU50" s="722" t="str">
        <f t="shared" si="0"/>
        <v/>
      </c>
      <c r="AV50" s="723"/>
      <c r="AW50" s="723"/>
      <c r="AX50" s="723"/>
      <c r="AY50" s="723"/>
      <c r="AZ50" s="723"/>
      <c r="BA50" s="723"/>
      <c r="BB50" s="723"/>
      <c r="BC50" s="723"/>
      <c r="BD50" s="724"/>
    </row>
    <row r="51" spans="1:71" s="526" customFormat="1" ht="12" customHeight="1" x14ac:dyDescent="0.25">
      <c r="A51" s="717"/>
      <c r="B51" s="718"/>
      <c r="C51" s="718"/>
      <c r="D51" s="718"/>
      <c r="E51" s="718"/>
      <c r="F51" s="718"/>
      <c r="G51" s="718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82"/>
      <c r="AG51" s="82"/>
      <c r="AH51" s="82"/>
      <c r="AI51" s="83"/>
      <c r="AK51" s="602" t="str">
        <f t="shared" si="1"/>
        <v/>
      </c>
      <c r="AL51" s="603"/>
      <c r="AM51" s="603"/>
      <c r="AN51" s="603" t="str">
        <f t="shared" si="2"/>
        <v/>
      </c>
      <c r="AO51" s="603"/>
      <c r="AP51" s="603"/>
      <c r="AQ51" s="603" t="str">
        <f t="shared" si="3"/>
        <v/>
      </c>
      <c r="AR51" s="603"/>
      <c r="AS51" s="604"/>
      <c r="AU51" s="722" t="str">
        <f t="shared" si="0"/>
        <v/>
      </c>
      <c r="AV51" s="723"/>
      <c r="AW51" s="723"/>
      <c r="AX51" s="723"/>
      <c r="AY51" s="723"/>
      <c r="AZ51" s="723"/>
      <c r="BA51" s="723"/>
      <c r="BB51" s="723"/>
      <c r="BC51" s="723"/>
      <c r="BD51" s="724"/>
    </row>
    <row r="52" spans="1:71" s="526" customFormat="1" ht="12" customHeight="1" x14ac:dyDescent="0.25">
      <c r="A52" s="717"/>
      <c r="B52" s="718"/>
      <c r="C52" s="718"/>
      <c r="D52" s="718"/>
      <c r="E52" s="718"/>
      <c r="F52" s="718"/>
      <c r="G52" s="718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82"/>
      <c r="AG52" s="82"/>
      <c r="AH52" s="82"/>
      <c r="AI52" s="83"/>
      <c r="AK52" s="602" t="str">
        <f t="shared" si="1"/>
        <v/>
      </c>
      <c r="AL52" s="603"/>
      <c r="AM52" s="603"/>
      <c r="AN52" s="603" t="str">
        <f t="shared" si="2"/>
        <v/>
      </c>
      <c r="AO52" s="603"/>
      <c r="AP52" s="603"/>
      <c r="AQ52" s="603" t="str">
        <f t="shared" si="3"/>
        <v/>
      </c>
      <c r="AR52" s="603"/>
      <c r="AS52" s="604"/>
      <c r="AU52" s="722" t="str">
        <f t="shared" si="0"/>
        <v/>
      </c>
      <c r="AV52" s="723"/>
      <c r="AW52" s="723"/>
      <c r="AX52" s="723"/>
      <c r="AY52" s="723"/>
      <c r="AZ52" s="723"/>
      <c r="BA52" s="723"/>
      <c r="BB52" s="723"/>
      <c r="BC52" s="723"/>
      <c r="BD52" s="724"/>
    </row>
    <row r="53" spans="1:71" s="526" customFormat="1" ht="12" thickBot="1" x14ac:dyDescent="0.3">
      <c r="A53" s="613" t="s">
        <v>206</v>
      </c>
      <c r="B53" s="614"/>
      <c r="C53" s="614"/>
      <c r="D53" s="614"/>
      <c r="E53" s="614"/>
      <c r="F53" s="614"/>
      <c r="G53" s="614"/>
      <c r="H53" s="614"/>
      <c r="I53" s="614"/>
      <c r="J53" s="614"/>
      <c r="K53" s="614"/>
      <c r="L53" s="614"/>
      <c r="M53" s="614"/>
      <c r="N53" s="614"/>
      <c r="O53" s="614"/>
      <c r="P53" s="614"/>
      <c r="Q53" s="219" t="str">
        <f>IF(SUM(Q33:S52)&lt;&gt;0,SUM(Q33:S52),"")</f>
        <v/>
      </c>
      <c r="R53" s="219"/>
      <c r="S53" s="219"/>
      <c r="T53" s="219" t="str">
        <f>IF(SUM(T33:V52)&lt;&gt;0,SUM(T33:V52),"")</f>
        <v/>
      </c>
      <c r="U53" s="219"/>
      <c r="V53" s="219"/>
      <c r="W53" s="219" t="str">
        <f>IF(SUM(W33:Y52)&lt;&gt;0,SUM(W33:Y52),"")</f>
        <v/>
      </c>
      <c r="X53" s="219"/>
      <c r="Y53" s="219"/>
      <c r="Z53" s="219" t="str">
        <f>IF(SUM(Z33:AB52)&lt;&gt;0,SUM(Z33:AB52),"")</f>
        <v/>
      </c>
      <c r="AA53" s="219"/>
      <c r="AB53" s="219"/>
      <c r="AC53" s="219" t="str">
        <f>IF(SUM(AC33:AE52)&lt;&gt;0,SUM(AC33:AE52),"")</f>
        <v/>
      </c>
      <c r="AD53" s="219"/>
      <c r="AE53" s="219"/>
      <c r="AF53" s="615"/>
      <c r="AG53" s="615"/>
      <c r="AH53" s="615"/>
      <c r="AI53" s="616"/>
      <c r="AK53" s="808" t="str">
        <f>IFERROR((T53/Q53),"")</f>
        <v/>
      </c>
      <c r="AL53" s="809"/>
      <c r="AM53" s="810"/>
      <c r="AN53" s="618"/>
      <c r="AO53" s="618"/>
      <c r="AP53" s="618"/>
      <c r="AQ53" s="618"/>
      <c r="AR53" s="618"/>
      <c r="AS53" s="619"/>
      <c r="AU53" s="730" t="str">
        <f>IFERROR(IF(AC53="","",IF(AC53&lt;Q53-(Q53*$BB$30),"Below "&amp;$BB$30*100&amp;"% by "&amp;Q53-(Q53*$BB$30)-AC53&amp;" CFM",IF(AC53&gt;Q53+(Q53*$BB$29),"Above "&amp;$BB$29*100&amp;"% by "&amp;AC53-Q53-(Q53*$BB$29)&amp;" CFM",""))),"")</f>
        <v/>
      </c>
      <c r="AV53" s="731"/>
      <c r="AW53" s="731"/>
      <c r="AX53" s="731"/>
      <c r="AY53" s="731"/>
      <c r="AZ53" s="731"/>
      <c r="BA53" s="731"/>
      <c r="BB53" s="731"/>
      <c r="BC53" s="731"/>
      <c r="BD53" s="732"/>
    </row>
    <row r="54" spans="1:71" s="526" customFormat="1" ht="12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71" s="526" customFormat="1" ht="12" customHeight="1" x14ac:dyDescent="0.25">
      <c r="A55" s="15" t="s">
        <v>105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71" s="526" customFormat="1" ht="12" customHeight="1" x14ac:dyDescent="0.25">
      <c r="A56" s="239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71" s="526" customFormat="1" ht="12" customHeight="1" x14ac:dyDescent="0.25">
      <c r="A57" s="239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71" s="526" customFormat="1" ht="12" customHeight="1" x14ac:dyDescent="0.25">
      <c r="A58" s="239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71" s="526" customFormat="1" ht="12" customHeight="1" x14ac:dyDescent="0.25">
      <c r="A59" s="239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71" s="526" customFormat="1" ht="12" customHeight="1" x14ac:dyDescent="0.25">
      <c r="A60" s="239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71" s="526" customFormat="1" ht="12" customHeight="1" x14ac:dyDescent="0.2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</row>
    <row r="62" spans="1:71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</row>
  </sheetData>
  <mergeCells count="433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C34:AE34"/>
    <mergeCell ref="AF34:AI34"/>
    <mergeCell ref="AK34:AM34"/>
    <mergeCell ref="AN34:AP34"/>
    <mergeCell ref="AQ34:AS34"/>
    <mergeCell ref="AU34:BD34"/>
    <mergeCell ref="AQ33:AS33"/>
    <mergeCell ref="AU33:BD33"/>
    <mergeCell ref="A34:G34"/>
    <mergeCell ref="H34:J34"/>
    <mergeCell ref="K34:M34"/>
    <mergeCell ref="N34:P34"/>
    <mergeCell ref="Q34:S34"/>
    <mergeCell ref="T34:V34"/>
    <mergeCell ref="W34:Y34"/>
    <mergeCell ref="Z34:AB34"/>
    <mergeCell ref="W33:Y33"/>
    <mergeCell ref="Z33:AB33"/>
    <mergeCell ref="AC33:AE33"/>
    <mergeCell ref="AF33:AI33"/>
    <mergeCell ref="AK33:AM33"/>
    <mergeCell ref="AN33:AP33"/>
    <mergeCell ref="A33:G33"/>
    <mergeCell ref="H33:J33"/>
    <mergeCell ref="K33:M33"/>
    <mergeCell ref="N33:P33"/>
    <mergeCell ref="Q33:S33"/>
    <mergeCell ref="T33:V33"/>
    <mergeCell ref="K32:M32"/>
    <mergeCell ref="N32:P32"/>
    <mergeCell ref="T32:V32"/>
    <mergeCell ref="W32:Y32"/>
    <mergeCell ref="Z32:AB32"/>
    <mergeCell ref="AU32:BD32"/>
    <mergeCell ref="AK30:AS32"/>
    <mergeCell ref="AV30:BA30"/>
    <mergeCell ref="BB30:BC30"/>
    <mergeCell ref="A31:G32"/>
    <mergeCell ref="H31:P31"/>
    <mergeCell ref="Q31:S32"/>
    <mergeCell ref="T31:AB31"/>
    <mergeCell ref="AC31:AE32"/>
    <mergeCell ref="AF31:AI32"/>
    <mergeCell ref="H32:J32"/>
    <mergeCell ref="AK26:AO26"/>
    <mergeCell ref="AP26:AT26"/>
    <mergeCell ref="AU26:AY26"/>
    <mergeCell ref="AV28:BC28"/>
    <mergeCell ref="AV29:BA29"/>
    <mergeCell ref="BB29:BC29"/>
    <mergeCell ref="T25:AD25"/>
    <mergeCell ref="AE25:AG25"/>
    <mergeCell ref="AH25:AI25"/>
    <mergeCell ref="AK25:AO25"/>
    <mergeCell ref="AP25:AT25"/>
    <mergeCell ref="AU25:AY25"/>
    <mergeCell ref="AK23:AO23"/>
    <mergeCell ref="AP23:AT23"/>
    <mergeCell ref="AU23:AY23"/>
    <mergeCell ref="T24:AI24"/>
    <mergeCell ref="AK24:AO24"/>
    <mergeCell ref="AP24:AT24"/>
    <mergeCell ref="AU24:AY24"/>
    <mergeCell ref="T22:Y22"/>
    <mergeCell ref="Z22:AD22"/>
    <mergeCell ref="AE22:AI22"/>
    <mergeCell ref="AK22:AO22"/>
    <mergeCell ref="AP22:AT22"/>
    <mergeCell ref="AU22:AY22"/>
    <mergeCell ref="T21:Y21"/>
    <mergeCell ref="Z21:AD21"/>
    <mergeCell ref="AE21:AI21"/>
    <mergeCell ref="AK21:AO21"/>
    <mergeCell ref="AP21:AT21"/>
    <mergeCell ref="AU21:AY21"/>
    <mergeCell ref="A20:F20"/>
    <mergeCell ref="G20:P20"/>
    <mergeCell ref="T20:Y20"/>
    <mergeCell ref="Z20:AD20"/>
    <mergeCell ref="AE20:AI20"/>
    <mergeCell ref="AK20:AY20"/>
    <mergeCell ref="Z18:AD18"/>
    <mergeCell ref="AE18:AI18"/>
    <mergeCell ref="AT18:AY18"/>
    <mergeCell ref="A19:F19"/>
    <mergeCell ref="G19:P19"/>
    <mergeCell ref="T19:Y19"/>
    <mergeCell ref="Z19:AD19"/>
    <mergeCell ref="AE19:AI19"/>
    <mergeCell ref="AZ16:BO16"/>
    <mergeCell ref="A17:F17"/>
    <mergeCell ref="G17:P17"/>
    <mergeCell ref="T17:AI17"/>
    <mergeCell ref="AK17:AS18"/>
    <mergeCell ref="AT17:AY17"/>
    <mergeCell ref="AZ17:BO18"/>
    <mergeCell ref="A18:F18"/>
    <mergeCell ref="G18:P18"/>
    <mergeCell ref="T18:Y18"/>
    <mergeCell ref="A16:F16"/>
    <mergeCell ref="G16:P16"/>
    <mergeCell ref="AK16:AM16"/>
    <mergeCell ref="AN16:AP16"/>
    <mergeCell ref="AQ16:AS16"/>
    <mergeCell ref="AT16:AY16"/>
    <mergeCell ref="AK15:AM15"/>
    <mergeCell ref="AN15:AP15"/>
    <mergeCell ref="AQ15:AS15"/>
    <mergeCell ref="AT15:AY15"/>
    <mergeCell ref="AZ15:BG15"/>
    <mergeCell ref="BH15:BO15"/>
    <mergeCell ref="AN14:AP14"/>
    <mergeCell ref="AQ14:AS14"/>
    <mergeCell ref="AT14:AY14"/>
    <mergeCell ref="AZ14:BG14"/>
    <mergeCell ref="BH14:BO14"/>
    <mergeCell ref="A15:F15"/>
    <mergeCell ref="G15:P15"/>
    <mergeCell ref="S15:Y15"/>
    <mergeCell ref="Z15:AD15"/>
    <mergeCell ref="AE15:AI15"/>
    <mergeCell ref="AQ13:AS13"/>
    <mergeCell ref="AT13:AY13"/>
    <mergeCell ref="AZ13:BG13"/>
    <mergeCell ref="BH13:BO13"/>
    <mergeCell ref="A14:F14"/>
    <mergeCell ref="G14:P14"/>
    <mergeCell ref="S14:Y14"/>
    <mergeCell ref="Z14:AD14"/>
    <mergeCell ref="AE14:AI14"/>
    <mergeCell ref="AK14:AM14"/>
    <mergeCell ref="AZ12:BG12"/>
    <mergeCell ref="BH12:BO12"/>
    <mergeCell ref="A13:F13"/>
    <mergeCell ref="G13:K13"/>
    <mergeCell ref="M13:P13"/>
    <mergeCell ref="S13:Y13"/>
    <mergeCell ref="Z13:AD13"/>
    <mergeCell ref="AE13:AI13"/>
    <mergeCell ref="AK13:AM13"/>
    <mergeCell ref="AN13:AP13"/>
    <mergeCell ref="AK11:BO11"/>
    <mergeCell ref="A12:F12"/>
    <mergeCell ref="G12:P12"/>
    <mergeCell ref="S12:Y12"/>
    <mergeCell ref="Z12:AD12"/>
    <mergeCell ref="AE12:AI12"/>
    <mergeCell ref="AK12:AM12"/>
    <mergeCell ref="AN12:AP12"/>
    <mergeCell ref="AQ12:AS12"/>
    <mergeCell ref="AT12:AY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AU33:BD52">
    <cfRule type="notContainsBlanks" dxfId="17" priority="18">
      <formula>LEN(TRIM(AU33))&gt;0</formula>
    </cfRule>
  </conditionalFormatting>
  <conditionalFormatting sqref="V62:AI62 E62:K62 Z19:Z22 AE20:AE22 G18:P20 G14:P16 G13:K13 G12:P12 Y9:AI9 Y7:AI7 F9:P9 F7:P7 BB29:BC30 Z13:AD15 AE13">
    <cfRule type="containsBlanks" dxfId="16" priority="17">
      <formula>LEN(TRIM(E7))=0</formula>
    </cfRule>
  </conditionalFormatting>
  <conditionalFormatting sqref="Q53:AE53">
    <cfRule type="containsText" dxfId="15" priority="16" operator="containsText" text="CALC.">
      <formula>NOT(ISERROR(SEARCH("CALC.",Q53)))</formula>
    </cfRule>
  </conditionalFormatting>
  <conditionalFormatting sqref="A33:S52">
    <cfRule type="notContainsBlanks" dxfId="14" priority="14">
      <formula>LEN(TRIM(A33))&gt;0</formula>
    </cfRule>
    <cfRule type="expression" dxfId="13" priority="15">
      <formula>NOT(ISBLANK($H33))</formula>
    </cfRule>
  </conditionalFormatting>
  <conditionalFormatting sqref="AU53:BD53">
    <cfRule type="notContainsBlanks" dxfId="12" priority="13">
      <formula>LEN(TRIM(AU53))&gt;0</formula>
    </cfRule>
  </conditionalFormatting>
  <conditionalFormatting sqref="T33:AC52">
    <cfRule type="notContainsBlanks" dxfId="11" priority="11">
      <formula>LEN(TRIM(T33))&gt;0</formula>
    </cfRule>
    <cfRule type="expression" dxfId="10" priority="12">
      <formula>NOT(ISBLANK($H33))</formula>
    </cfRule>
  </conditionalFormatting>
  <conditionalFormatting sqref="T33:AB52">
    <cfRule type="expression" dxfId="9" priority="10">
      <formula>$AC33&lt;&gt;""</formula>
    </cfRule>
  </conditionalFormatting>
  <conditionalFormatting sqref="AZ13:BO15">
    <cfRule type="notContainsBlanks" dxfId="8" priority="9">
      <formula>LEN(TRIM(AZ13))&gt;0</formula>
    </cfRule>
  </conditionalFormatting>
  <conditionalFormatting sqref="AN13:AS15 AT18">
    <cfRule type="containsBlanks" dxfId="7" priority="8">
      <formula>LEN(TRIM(AN13))=0</formula>
    </cfRule>
  </conditionalFormatting>
  <conditionalFormatting sqref="AN16:AS16">
    <cfRule type="containsText" dxfId="6" priority="7" operator="containsText" text="CALC.">
      <formula>NOT(ISERROR(SEARCH("CALC.",AN16)))</formula>
    </cfRule>
  </conditionalFormatting>
  <conditionalFormatting sqref="AK14:AS16 AZ12:BO18">
    <cfRule type="expression" dxfId="5" priority="6">
      <formula>$AT$18="Single Phase"</formula>
    </cfRule>
  </conditionalFormatting>
  <conditionalFormatting sqref="AE15:AI15">
    <cfRule type="containsText" dxfId="4" priority="5" operator="containsText" text="CALC.">
      <formula>NOT(ISERROR(SEARCH("CALC.",AE15)))</formula>
    </cfRule>
  </conditionalFormatting>
  <conditionalFormatting sqref="AE14:AI14">
    <cfRule type="containsText" dxfId="3" priority="4" operator="containsText" text="CALC.">
      <formula>NOT(ISERROR(SEARCH("CALC.",AE14)))</formula>
    </cfRule>
  </conditionalFormatting>
  <conditionalFormatting sqref="AE25 AH25">
    <cfRule type="containsBlanks" dxfId="2" priority="3">
      <formula>LEN(TRIM(AE25))=0</formula>
    </cfRule>
  </conditionalFormatting>
  <conditionalFormatting sqref="AH25:AI25">
    <cfRule type="expression" dxfId="1" priority="2">
      <formula>OR($AE$25="HIGH",$AE$25="MEDIUM",$AE$25="LOW")</formula>
    </cfRule>
  </conditionalFormatting>
  <conditionalFormatting sqref="M13:P13">
    <cfRule type="containsBlanks" dxfId="0" priority="1">
      <formula>LEN(TRIM(M13))=0</formula>
    </cfRule>
  </conditionalFormatting>
  <dataValidations count="9">
    <dataValidation allowBlank="1" showInputMessage="1" sqref="G15:P15" xr:uid="{C88AEAD6-4683-4A43-B6D9-394FCE812CC9}"/>
    <dataValidation type="list" allowBlank="1" showInputMessage="1" sqref="G13:K13" xr:uid="{F053FAD4-8AD5-4A4C-8254-73A8818D085F}">
      <formula1>"4,5,6,7,8,9,10,11,12,13,14,15,16,17,18,19,20"</formula1>
    </dataValidation>
    <dataValidation type="whole" allowBlank="1" showInputMessage="1" showErrorMessage="1" error="This Remarks section is limited to 5." sqref="A56:A60" xr:uid="{4BADC0C6-06D2-4B4F-93AC-26AA72112325}">
      <formula1>1</formula1>
      <formula2>5</formula2>
    </dataValidation>
    <dataValidation type="list" allowBlank="1" showInputMessage="1" sqref="Z13:AI13" xr:uid="{36697C5F-4A0A-40C1-B0E9-2E6926C53F94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D383F1F2-7EEB-4C61-9F7B-A50ABFC18FC1}">
      <formula1>"Single Phase, Three Phase"</formula1>
    </dataValidation>
    <dataValidation allowBlank="1" showInputMessage="1" showErrorMessage="1" prompt="If EFF is unatainable use .90" sqref="AT14:AY14" xr:uid="{0CAF9B03-4B73-41D0-8DCD-F2C14109133F}"/>
    <dataValidation allowBlank="1" showInputMessage="1" showErrorMessage="1" prompt="If PF is unattainable use .80" sqref="AT16:AY16" xr:uid="{BD00CEC0-B8E3-49DF-A510-17550266E1C4}"/>
    <dataValidation type="list" errorStyle="warning" allowBlank="1" showInputMessage="1" error="Use exact dropdown list (HIGH,MEDIUM,LOW) or input percent value ranging from 0-100 and include &quot;%&quot; symbol on right." sqref="AE25:AG25" xr:uid="{0A8A43CD-9794-4CCC-9B57-4941088ED01E}">
      <formula1>"LOW,MEDIUM,HIGH"</formula1>
    </dataValidation>
    <dataValidation type="list" allowBlank="1" showInputMessage="1" sqref="M13:P13" xr:uid="{F534E160-3AFA-4E8B-8185-4C2B25B1FE25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FE0B-4A75-4ECC-AD95-45825976EE2C}">
  <sheetPr codeName="Sheet44">
    <pageSetUpPr fitToPage="1"/>
  </sheetPr>
  <dimension ref="A1:FW62"/>
  <sheetViews>
    <sheetView zoomScaleNormal="100" workbookViewId="0">
      <selection activeCell="N3" sqref="N3"/>
    </sheetView>
  </sheetViews>
  <sheetFormatPr defaultColWidth="0" defaultRowHeight="0" customHeight="1" zeroHeight="1" x14ac:dyDescent="0.25"/>
  <cols>
    <col min="1" max="80" width="2.7265625" style="3" customWidth="1"/>
    <col min="81" max="179" width="2.7265625" style="3" hidden="1" customWidth="1"/>
    <col min="180" max="16384" width="9.1796875" style="3" hidden="1"/>
  </cols>
  <sheetData>
    <row r="1" spans="1:109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109" ht="12" customHeight="1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17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</row>
    <row r="3" spans="1:109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7"/>
      <c r="AK3" s="19" t="s">
        <v>2</v>
      </c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1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spans="1:109" ht="12" customHeight="1" x14ac:dyDescent="0.25">
      <c r="A4" s="2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7"/>
      <c r="AK4" s="23"/>
      <c r="AL4" s="24"/>
      <c r="AM4" s="25"/>
      <c r="AN4" s="26" t="s">
        <v>3</v>
      </c>
      <c r="AO4" s="26"/>
      <c r="AP4" s="26"/>
      <c r="AQ4" s="26" t="s">
        <v>4</v>
      </c>
      <c r="AR4" s="26"/>
      <c r="AS4" s="26"/>
      <c r="AT4" s="26"/>
      <c r="AU4" s="26"/>
      <c r="AV4" s="26"/>
      <c r="AW4" s="26"/>
      <c r="AX4" s="26"/>
      <c r="AY4" s="27"/>
      <c r="AZ4" s="26" t="s">
        <v>5</v>
      </c>
      <c r="BA4" s="26"/>
      <c r="BB4" s="26"/>
      <c r="BC4" s="26"/>
      <c r="BD4" s="26"/>
      <c r="BE4" s="26"/>
      <c r="BF4" s="26"/>
      <c r="BG4" s="26"/>
      <c r="BH4" s="27" t="s">
        <v>6</v>
      </c>
      <c r="BI4" s="28"/>
      <c r="BJ4" s="28"/>
      <c r="BK4" s="28"/>
      <c r="BL4" s="28"/>
      <c r="BM4" s="28"/>
      <c r="BN4" s="28"/>
      <c r="BO4" s="29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</row>
    <row r="5" spans="1:109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17"/>
      <c r="AK5" s="31" t="s">
        <v>7</v>
      </c>
      <c r="AL5" s="32"/>
      <c r="AM5" s="32"/>
      <c r="AN5" s="33"/>
      <c r="AO5" s="33"/>
      <c r="AP5" s="33"/>
      <c r="AQ5" s="34"/>
      <c r="AR5" s="34"/>
      <c r="AS5" s="34"/>
      <c r="AT5" s="35" t="s">
        <v>8</v>
      </c>
      <c r="AU5" s="35"/>
      <c r="AV5" s="35"/>
      <c r="AW5" s="35"/>
      <c r="AX5" s="35"/>
      <c r="AY5" s="36"/>
      <c r="AZ5" s="37" t="str">
        <f>IF(AN5="","",IF(100*(ABS(AN5-$AN$8)/$AN$8)&gt;10,"T1 Exceeds 10% by "&amp;ROUND(100*(ABS(AN5-$AN$8)/$AN$8)-10,1)&amp;"%",""))</f>
        <v/>
      </c>
      <c r="BA5" s="37"/>
      <c r="BB5" s="37"/>
      <c r="BC5" s="37"/>
      <c r="BD5" s="37"/>
      <c r="BE5" s="37"/>
      <c r="BF5" s="37"/>
      <c r="BG5" s="37"/>
      <c r="BH5" s="37" t="str">
        <f>IF(AQ5="","",IF(100*(ABS(AQ5-$AQ$8)/$AQ$8)&gt;2,"T1 Exceeds 2% by "&amp;ROUND(100*(ABS(AQ5-$AQ$8)/$AQ$8)-2,1)&amp;"%",""))</f>
        <v/>
      </c>
      <c r="BI5" s="37"/>
      <c r="BJ5" s="37"/>
      <c r="BK5" s="37"/>
      <c r="BL5" s="37"/>
      <c r="BM5" s="37"/>
      <c r="BN5" s="37"/>
      <c r="BO5" s="38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</row>
    <row r="6" spans="1:109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7"/>
      <c r="AK6" s="31" t="s">
        <v>9</v>
      </c>
      <c r="AL6" s="32"/>
      <c r="AM6" s="32"/>
      <c r="AN6" s="33"/>
      <c r="AO6" s="33"/>
      <c r="AP6" s="33"/>
      <c r="AQ6" s="34"/>
      <c r="AR6" s="34"/>
      <c r="AS6" s="34"/>
      <c r="AT6" s="39"/>
      <c r="AU6" s="39"/>
      <c r="AV6" s="39"/>
      <c r="AW6" s="39"/>
      <c r="AX6" s="39"/>
      <c r="AY6" s="40"/>
      <c r="AZ6" s="37" t="str">
        <f>IF(AN6="","",IF(100*(ABS(AN6-$AN$8)/$AN$8)&gt;10,"T2 Exceeds 10% by "&amp;ROUND(100*(ABS(AN6-$AN$8)/$AN$8)-10,1)&amp;"%",""))</f>
        <v/>
      </c>
      <c r="BA6" s="37"/>
      <c r="BB6" s="37"/>
      <c r="BC6" s="37"/>
      <c r="BD6" s="37"/>
      <c r="BE6" s="37"/>
      <c r="BF6" s="37"/>
      <c r="BG6" s="37"/>
      <c r="BH6" s="37" t="str">
        <f>IF(AQ6="","",IF(100*(ABS(AQ6-$AQ$8)/$AQ$8)&gt;2,"T2 Exceeds 2% by "&amp;ROUND(100*(ABS(AQ6-$AQ$8)/$AQ$8)-2,1)&amp;"%",""))</f>
        <v/>
      </c>
      <c r="BI6" s="37"/>
      <c r="BJ6" s="37"/>
      <c r="BK6" s="37"/>
      <c r="BL6" s="37"/>
      <c r="BM6" s="37"/>
      <c r="BN6" s="37"/>
      <c r="BO6" s="38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109" ht="12" customHeight="1" x14ac:dyDescent="0.25">
      <c r="A7" s="41" t="s">
        <v>10</v>
      </c>
      <c r="B7" s="41"/>
      <c r="C7" s="41"/>
      <c r="D7" s="41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15"/>
      <c r="R7" s="15"/>
      <c r="S7" s="15"/>
      <c r="T7" s="41" t="s">
        <v>11</v>
      </c>
      <c r="U7" s="41"/>
      <c r="V7" s="41"/>
      <c r="W7" s="41"/>
      <c r="X7" s="41"/>
      <c r="Y7" s="43" t="s">
        <v>183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17"/>
      <c r="AK7" s="31" t="s">
        <v>12</v>
      </c>
      <c r="AL7" s="32"/>
      <c r="AM7" s="32"/>
      <c r="AN7" s="33"/>
      <c r="AO7" s="33"/>
      <c r="AP7" s="33"/>
      <c r="AQ7" s="34"/>
      <c r="AR7" s="34"/>
      <c r="AS7" s="34"/>
      <c r="AT7" s="35" t="s">
        <v>13</v>
      </c>
      <c r="AU7" s="35"/>
      <c r="AV7" s="35"/>
      <c r="AW7" s="35"/>
      <c r="AX7" s="35"/>
      <c r="AY7" s="36"/>
      <c r="AZ7" s="37" t="str">
        <f>IF(AN7="","",IF(100*(ABS(AN7-$AN$8)/$AN$8)&gt;10,"T3 Exceeds 10% by "&amp;ROUND(100*(ABS(AN7-$AN$8)/$AN$8)-10,1)&amp;"%",""))</f>
        <v/>
      </c>
      <c r="BA7" s="37"/>
      <c r="BB7" s="37"/>
      <c r="BC7" s="37"/>
      <c r="BD7" s="37"/>
      <c r="BE7" s="37"/>
      <c r="BF7" s="37"/>
      <c r="BG7" s="37"/>
      <c r="BH7" s="37" t="str">
        <f>IF(AQ7="","",IF(100*(ABS(AQ7-$AQ$8)/$AQ$8)&gt;2,"T3 Exceeds 2% by "&amp;ROUND(100*(ABS(AQ7-$AQ$8)/$AQ$8)-2,1)&amp;"%",""))</f>
        <v/>
      </c>
      <c r="BI7" s="37"/>
      <c r="BJ7" s="37"/>
      <c r="BK7" s="37"/>
      <c r="BL7" s="37"/>
      <c r="BM7" s="37"/>
      <c r="BN7" s="37"/>
      <c r="BO7" s="38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</row>
    <row r="8" spans="1:109" ht="12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7"/>
      <c r="AK8" s="31" t="s">
        <v>14</v>
      </c>
      <c r="AL8" s="32"/>
      <c r="AM8" s="32"/>
      <c r="AN8" s="44" t="str">
        <f>IFERROR(AVERAGE(AN5:AP7),"")</f>
        <v/>
      </c>
      <c r="AO8" s="44"/>
      <c r="AP8" s="44"/>
      <c r="AQ8" s="45" t="str">
        <f>IFERROR(AVERAGE(AQ5:AS7),"")</f>
        <v/>
      </c>
      <c r="AR8" s="45"/>
      <c r="AS8" s="45"/>
      <c r="AT8" s="39"/>
      <c r="AU8" s="39"/>
      <c r="AV8" s="39"/>
      <c r="AW8" s="39"/>
      <c r="AX8" s="39"/>
      <c r="AY8" s="40"/>
      <c r="AZ8" s="46" t="s">
        <v>15</v>
      </c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</row>
    <row r="9" spans="1:109" ht="12" customHeight="1" x14ac:dyDescent="0.25">
      <c r="A9" s="41" t="s">
        <v>16</v>
      </c>
      <c r="B9" s="41"/>
      <c r="C9" s="41"/>
      <c r="D9" s="41"/>
      <c r="E9" s="41"/>
      <c r="F9" s="43" t="s">
        <v>184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41" t="s">
        <v>17</v>
      </c>
      <c r="U9" s="41"/>
      <c r="V9" s="41"/>
      <c r="W9" s="41"/>
      <c r="X9" s="41"/>
      <c r="Y9" s="43" t="s">
        <v>185</v>
      </c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17"/>
      <c r="AK9" s="49"/>
      <c r="AL9" s="50"/>
      <c r="AM9" s="50"/>
      <c r="AN9" s="50"/>
      <c r="AO9" s="50"/>
      <c r="AP9" s="50"/>
      <c r="AQ9" s="50"/>
      <c r="AR9" s="50"/>
      <c r="AS9" s="51"/>
      <c r="AT9" s="35" t="s">
        <v>18</v>
      </c>
      <c r="AU9" s="35"/>
      <c r="AV9" s="35"/>
      <c r="AW9" s="35"/>
      <c r="AX9" s="35"/>
      <c r="AY9" s="36"/>
      <c r="AZ9" s="52" t="s">
        <v>19</v>
      </c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4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</row>
    <row r="10" spans="1:109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55"/>
      <c r="AL10" s="56"/>
      <c r="AM10" s="56"/>
      <c r="AN10" s="56"/>
      <c r="AO10" s="56"/>
      <c r="AP10" s="56"/>
      <c r="AQ10" s="56"/>
      <c r="AR10" s="56"/>
      <c r="AS10" s="57"/>
      <c r="AT10" s="58"/>
      <c r="AU10" s="59"/>
      <c r="AV10" s="59"/>
      <c r="AW10" s="59"/>
      <c r="AX10" s="59"/>
      <c r="AY10" s="60"/>
      <c r="AZ10" s="61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3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</row>
    <row r="11" spans="1:109" ht="12" thickBot="1" x14ac:dyDescent="0.3">
      <c r="A11" s="64" t="s">
        <v>20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6"/>
      <c r="Q11" s="15"/>
      <c r="R11" s="15"/>
      <c r="S11" s="15"/>
      <c r="T11" s="64" t="s">
        <v>21</v>
      </c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18"/>
      <c r="BQ11" s="18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9" ht="12" customHeight="1" thickTop="1" x14ac:dyDescent="0.25">
      <c r="A12" s="67" t="s">
        <v>22</v>
      </c>
      <c r="B12" s="68"/>
      <c r="C12" s="68"/>
      <c r="D12" s="68"/>
      <c r="E12" s="68"/>
      <c r="F12" s="69"/>
      <c r="G12" s="70" t="s">
        <v>112</v>
      </c>
      <c r="H12" s="70"/>
      <c r="I12" s="70"/>
      <c r="J12" s="70"/>
      <c r="K12" s="70"/>
      <c r="L12" s="70"/>
      <c r="M12" s="70"/>
      <c r="N12" s="70"/>
      <c r="O12" s="70"/>
      <c r="P12" s="71"/>
      <c r="Q12" s="15"/>
      <c r="R12" s="15"/>
      <c r="S12" s="15"/>
      <c r="T12" s="72" t="s">
        <v>23</v>
      </c>
      <c r="U12" s="73"/>
      <c r="V12" s="73"/>
      <c r="W12" s="73"/>
      <c r="X12" s="73"/>
      <c r="Y12" s="74"/>
      <c r="Z12" s="75"/>
      <c r="AA12" s="76"/>
      <c r="AB12" s="76"/>
      <c r="AC12" s="76"/>
      <c r="AD12" s="77"/>
      <c r="AE12" s="75"/>
      <c r="AF12" s="76"/>
      <c r="AG12" s="76"/>
      <c r="AH12" s="76"/>
      <c r="AI12" s="78"/>
      <c r="AJ12" s="17"/>
      <c r="AK12" s="19" t="s">
        <v>24</v>
      </c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</row>
    <row r="13" spans="1:109" ht="12" customHeight="1" x14ac:dyDescent="0.25">
      <c r="A13" s="79" t="s">
        <v>25</v>
      </c>
      <c r="B13" s="80"/>
      <c r="C13" s="80"/>
      <c r="D13" s="80"/>
      <c r="E13" s="80"/>
      <c r="F13" s="81"/>
      <c r="G13" s="82" t="s">
        <v>113</v>
      </c>
      <c r="H13" s="82"/>
      <c r="I13" s="82"/>
      <c r="J13" s="82"/>
      <c r="K13" s="82"/>
      <c r="L13" s="82"/>
      <c r="M13" s="82"/>
      <c r="N13" s="82"/>
      <c r="O13" s="82"/>
      <c r="P13" s="83"/>
      <c r="Q13" s="15"/>
      <c r="R13" s="15"/>
      <c r="S13" s="15"/>
      <c r="T13" s="84" t="s">
        <v>26</v>
      </c>
      <c r="U13" s="85"/>
      <c r="V13" s="85"/>
      <c r="W13" s="85"/>
      <c r="X13" s="85"/>
      <c r="Y13" s="85"/>
      <c r="Z13" s="86"/>
      <c r="AA13" s="87"/>
      <c r="AB13" s="87"/>
      <c r="AC13" s="87"/>
      <c r="AD13" s="88"/>
      <c r="AE13" s="86"/>
      <c r="AF13" s="87"/>
      <c r="AG13" s="87"/>
      <c r="AH13" s="87"/>
      <c r="AI13" s="89"/>
      <c r="AJ13" s="17"/>
      <c r="AK13" s="23"/>
      <c r="AL13" s="24"/>
      <c r="AM13" s="25"/>
      <c r="AN13" s="26" t="s">
        <v>3</v>
      </c>
      <c r="AO13" s="26"/>
      <c r="AP13" s="26"/>
      <c r="AQ13" s="26" t="s">
        <v>4</v>
      </c>
      <c r="AR13" s="26"/>
      <c r="AS13" s="26"/>
      <c r="AT13" s="26"/>
      <c r="AU13" s="26"/>
      <c r="AV13" s="26"/>
      <c r="AW13" s="26"/>
      <c r="AX13" s="26"/>
      <c r="AY13" s="27"/>
      <c r="AZ13" s="26" t="s">
        <v>5</v>
      </c>
      <c r="BA13" s="26"/>
      <c r="BB13" s="26"/>
      <c r="BC13" s="26"/>
      <c r="BD13" s="26"/>
      <c r="BE13" s="26"/>
      <c r="BF13" s="26"/>
      <c r="BG13" s="26"/>
      <c r="BH13" s="27" t="s">
        <v>6</v>
      </c>
      <c r="BI13" s="28"/>
      <c r="BJ13" s="28"/>
      <c r="BK13" s="28"/>
      <c r="BL13" s="28"/>
      <c r="BM13" s="28"/>
      <c r="BN13" s="28"/>
      <c r="BO13" s="29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</row>
    <row r="14" spans="1:109" ht="12" customHeight="1" x14ac:dyDescent="0.25">
      <c r="A14" s="79" t="s">
        <v>27</v>
      </c>
      <c r="B14" s="80"/>
      <c r="C14" s="80"/>
      <c r="D14" s="80"/>
      <c r="E14" s="80"/>
      <c r="F14" s="81"/>
      <c r="G14" s="82" t="s">
        <v>114</v>
      </c>
      <c r="H14" s="82"/>
      <c r="I14" s="82"/>
      <c r="J14" s="82"/>
      <c r="K14" s="82"/>
      <c r="L14" s="82"/>
      <c r="M14" s="82"/>
      <c r="N14" s="82"/>
      <c r="O14" s="82"/>
      <c r="P14" s="83"/>
      <c r="Q14" s="15"/>
      <c r="R14" s="15"/>
      <c r="S14" s="15"/>
      <c r="T14" s="84" t="s">
        <v>28</v>
      </c>
      <c r="U14" s="85"/>
      <c r="V14" s="85"/>
      <c r="W14" s="85"/>
      <c r="X14" s="85"/>
      <c r="Y14" s="85"/>
      <c r="Z14" s="90"/>
      <c r="AA14" s="91"/>
      <c r="AB14" s="91"/>
      <c r="AC14" s="91"/>
      <c r="AD14" s="92"/>
      <c r="AE14" s="90"/>
      <c r="AF14" s="91"/>
      <c r="AG14" s="91"/>
      <c r="AH14" s="91"/>
      <c r="AI14" s="93"/>
      <c r="AJ14" s="17"/>
      <c r="AK14" s="31" t="s">
        <v>7</v>
      </c>
      <c r="AL14" s="32"/>
      <c r="AM14" s="32"/>
      <c r="AN14" s="33"/>
      <c r="AO14" s="33"/>
      <c r="AP14" s="33"/>
      <c r="AQ14" s="34"/>
      <c r="AR14" s="34"/>
      <c r="AS14" s="34"/>
      <c r="AT14" s="35" t="s">
        <v>8</v>
      </c>
      <c r="AU14" s="35"/>
      <c r="AV14" s="35"/>
      <c r="AW14" s="35"/>
      <c r="AX14" s="35"/>
      <c r="AY14" s="36"/>
      <c r="AZ14" s="37" t="str">
        <f>IF(AN14="","",IF(100*(ABS(AN14-$AN$8)/$AN$8)&gt;10,"T1 Exceeds 10% by "&amp;ROUND(100*(ABS(AN14-$AN$8)/$AN$8)-10,1)&amp;"%",""))</f>
        <v/>
      </c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8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5"/>
    </row>
    <row r="15" spans="1:109" ht="12" customHeight="1" x14ac:dyDescent="0.25">
      <c r="A15" s="79" t="s">
        <v>29</v>
      </c>
      <c r="B15" s="80"/>
      <c r="C15" s="80"/>
      <c r="D15" s="80"/>
      <c r="E15" s="80"/>
      <c r="F15" s="81"/>
      <c r="G15" s="96"/>
      <c r="H15" s="96"/>
      <c r="I15" s="96"/>
      <c r="J15" s="96"/>
      <c r="K15" s="96"/>
      <c r="L15" s="96"/>
      <c r="M15" s="96"/>
      <c r="N15" s="96"/>
      <c r="O15" s="96"/>
      <c r="P15" s="97"/>
      <c r="Q15" s="15"/>
      <c r="R15" s="15"/>
      <c r="S15" s="15"/>
      <c r="T15" s="84" t="s">
        <v>25</v>
      </c>
      <c r="U15" s="85"/>
      <c r="V15" s="85"/>
      <c r="W15" s="85"/>
      <c r="X15" s="85"/>
      <c r="Y15" s="85"/>
      <c r="Z15" s="82"/>
      <c r="AA15" s="82"/>
      <c r="AB15" s="82"/>
      <c r="AC15" s="82"/>
      <c r="AD15" s="82"/>
      <c r="AE15" s="98"/>
      <c r="AF15" s="99"/>
      <c r="AG15" s="99"/>
      <c r="AH15" s="99"/>
      <c r="AI15" s="100"/>
      <c r="AJ15" s="17"/>
      <c r="AK15" s="31" t="s">
        <v>9</v>
      </c>
      <c r="AL15" s="32"/>
      <c r="AM15" s="32"/>
      <c r="AN15" s="33"/>
      <c r="AO15" s="33"/>
      <c r="AP15" s="33"/>
      <c r="AQ15" s="34"/>
      <c r="AR15" s="34"/>
      <c r="AS15" s="34"/>
      <c r="AT15" s="39"/>
      <c r="AU15" s="39"/>
      <c r="AV15" s="39"/>
      <c r="AW15" s="39"/>
      <c r="AX15" s="39"/>
      <c r="AY15" s="40"/>
      <c r="AZ15" s="37" t="str">
        <f>IF(AN15="","",IF(100*(ABS(AN15-$AN$8)/$AN$8)&gt;10,"T2 Exceeds 10% by "&amp;ROUND(100*(ABS(AN15-$AN$8)/$AN$8)-10,1)&amp;"%",""))</f>
        <v/>
      </c>
      <c r="BA15" s="37"/>
      <c r="BB15" s="37"/>
      <c r="BC15" s="37"/>
      <c r="BD15" s="37"/>
      <c r="BE15" s="37"/>
      <c r="BF15" s="37"/>
      <c r="BG15" s="37"/>
      <c r="BH15" s="37" t="str">
        <f>IF(AQ15="","",IF(100*(ABS(AQ15-$AQ$8)/$AQ$8)&gt;2,"T2 Exceeds 2% by "&amp;ROUND(100*(ABS(AQ15-$AQ$8)/$AQ$8)-2,1)&amp;"%",""))</f>
        <v/>
      </c>
      <c r="BI15" s="37"/>
      <c r="BJ15" s="37"/>
      <c r="BK15" s="37"/>
      <c r="BL15" s="37"/>
      <c r="BM15" s="37"/>
      <c r="BN15" s="37"/>
      <c r="BO15" s="38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5"/>
    </row>
    <row r="16" spans="1:109" ht="12" customHeight="1" thickBot="1" x14ac:dyDescent="0.3">
      <c r="A16" s="101" t="s">
        <v>30</v>
      </c>
      <c r="B16" s="102"/>
      <c r="C16" s="102"/>
      <c r="D16" s="102"/>
      <c r="E16" s="102"/>
      <c r="F16" s="103"/>
      <c r="G16" s="104"/>
      <c r="H16" s="104"/>
      <c r="I16" s="104"/>
      <c r="J16" s="104"/>
      <c r="K16" s="104"/>
      <c r="L16" s="104"/>
      <c r="M16" s="104"/>
      <c r="N16" s="104"/>
      <c r="O16" s="104"/>
      <c r="P16" s="105"/>
      <c r="Q16" s="15"/>
      <c r="R16" s="15"/>
      <c r="S16" s="15"/>
      <c r="T16" s="84" t="s">
        <v>31</v>
      </c>
      <c r="U16" s="85"/>
      <c r="V16" s="85"/>
      <c r="W16" s="85"/>
      <c r="X16" s="85"/>
      <c r="Y16" s="85"/>
      <c r="Z16" s="106"/>
      <c r="AA16" s="107"/>
      <c r="AB16" s="107"/>
      <c r="AC16" s="108" t="s">
        <v>32</v>
      </c>
      <c r="AD16" s="109"/>
      <c r="AE16" s="106"/>
      <c r="AF16" s="107"/>
      <c r="AG16" s="107"/>
      <c r="AH16" s="108" t="s">
        <v>32</v>
      </c>
      <c r="AI16" s="110"/>
      <c r="AJ16" s="17"/>
      <c r="AK16" s="31" t="s">
        <v>12</v>
      </c>
      <c r="AL16" s="32"/>
      <c r="AM16" s="32"/>
      <c r="AN16" s="33"/>
      <c r="AO16" s="33"/>
      <c r="AP16" s="33"/>
      <c r="AQ16" s="34"/>
      <c r="AR16" s="34"/>
      <c r="AS16" s="34"/>
      <c r="AT16" s="35" t="s">
        <v>13</v>
      </c>
      <c r="AU16" s="35"/>
      <c r="AV16" s="35"/>
      <c r="AW16" s="35"/>
      <c r="AX16" s="35"/>
      <c r="AY16" s="36"/>
      <c r="AZ16" s="37" t="str">
        <f>IF(AN16="","",IF(100*(ABS(AN16-$AN$8)/$AN$8)&gt;10,"T3 Exceeds 10% by "&amp;ROUND(100*(ABS(AN16-$AN$8)/$AN$8)-10,1)&amp;"%",""))</f>
        <v/>
      </c>
      <c r="BA16" s="37"/>
      <c r="BB16" s="37"/>
      <c r="BC16" s="37"/>
      <c r="BD16" s="37"/>
      <c r="BE16" s="37"/>
      <c r="BF16" s="37"/>
      <c r="BG16" s="37"/>
      <c r="BH16" s="37" t="str">
        <f>IF(AQ16="","",IF(100*(ABS(AQ16-$AQ$8)/$AQ$8)&gt;2,"T3 Exceeds 2% by "&amp;ROUND(100*(ABS(AQ16-$AQ$8)/$AQ$8)-2,1)&amp;"%",""))</f>
        <v/>
      </c>
      <c r="BI16" s="37"/>
      <c r="BJ16" s="37"/>
      <c r="BK16" s="37"/>
      <c r="BL16" s="37"/>
      <c r="BM16" s="37"/>
      <c r="BN16" s="37"/>
      <c r="BO16" s="38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5"/>
    </row>
    <row r="17" spans="1:109" ht="12" customHeight="1" thickBo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11" t="s">
        <v>33</v>
      </c>
      <c r="U17" s="112"/>
      <c r="V17" s="112"/>
      <c r="W17" s="112"/>
      <c r="X17" s="112"/>
      <c r="Y17" s="112"/>
      <c r="Z17" s="113"/>
      <c r="AA17" s="114"/>
      <c r="AB17" s="114"/>
      <c r="AC17" s="114"/>
      <c r="AD17" s="115"/>
      <c r="AE17" s="113"/>
      <c r="AF17" s="114"/>
      <c r="AG17" s="114"/>
      <c r="AH17" s="114"/>
      <c r="AI17" s="116"/>
      <c r="AJ17" s="17"/>
      <c r="AK17" s="31" t="s">
        <v>14</v>
      </c>
      <c r="AL17" s="32"/>
      <c r="AM17" s="32"/>
      <c r="AN17" s="44" t="str">
        <f>IFERROR(AVERAGE(AN14:AP16),"")</f>
        <v/>
      </c>
      <c r="AO17" s="44"/>
      <c r="AP17" s="44"/>
      <c r="AQ17" s="45" t="str">
        <f>IFERROR(AVERAGE(AQ14:AS16),"")</f>
        <v/>
      </c>
      <c r="AR17" s="45"/>
      <c r="AS17" s="45"/>
      <c r="AT17" s="39"/>
      <c r="AU17" s="39"/>
      <c r="AV17" s="39"/>
      <c r="AW17" s="39"/>
      <c r="AX17" s="39"/>
      <c r="AY17" s="40"/>
      <c r="AZ17" s="46" t="s">
        <v>15</v>
      </c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5"/>
    </row>
    <row r="18" spans="1:109" ht="12" customHeight="1" thickBo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49"/>
      <c r="AL18" s="50"/>
      <c r="AM18" s="50"/>
      <c r="AN18" s="50"/>
      <c r="AO18" s="50"/>
      <c r="AP18" s="50"/>
      <c r="AQ18" s="50"/>
      <c r="AR18" s="50"/>
      <c r="AS18" s="51"/>
      <c r="AT18" s="35" t="s">
        <v>18</v>
      </c>
      <c r="AU18" s="35"/>
      <c r="AV18" s="35"/>
      <c r="AW18" s="35"/>
      <c r="AX18" s="35"/>
      <c r="AY18" s="36"/>
      <c r="AZ18" s="52" t="s">
        <v>19</v>
      </c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5"/>
    </row>
    <row r="19" spans="1:109" ht="12" customHeight="1" thickBot="1" x14ac:dyDescent="0.3">
      <c r="A19" s="64" t="s">
        <v>34</v>
      </c>
      <c r="B19" s="65"/>
      <c r="C19" s="65"/>
      <c r="D19" s="65"/>
      <c r="E19" s="65"/>
      <c r="F19" s="65"/>
      <c r="G19" s="65"/>
      <c r="H19" s="65"/>
      <c r="I19" s="66"/>
      <c r="J19" s="15"/>
      <c r="K19" s="117"/>
      <c r="L19" s="117"/>
      <c r="M19" s="1"/>
      <c r="N19" s="64" t="s">
        <v>35</v>
      </c>
      <c r="O19" s="65"/>
      <c r="P19" s="65"/>
      <c r="Q19" s="65"/>
      <c r="R19" s="65"/>
      <c r="S19" s="65"/>
      <c r="T19" s="65"/>
      <c r="U19" s="65"/>
      <c r="V19" s="66"/>
      <c r="W19" s="118"/>
      <c r="X19" s="118"/>
      <c r="Y19" s="118"/>
      <c r="Z19" s="15"/>
      <c r="AA19" s="64" t="s">
        <v>36</v>
      </c>
      <c r="AB19" s="65"/>
      <c r="AC19" s="65"/>
      <c r="AD19" s="65"/>
      <c r="AE19" s="65"/>
      <c r="AF19" s="65"/>
      <c r="AG19" s="65"/>
      <c r="AH19" s="65"/>
      <c r="AI19" s="66"/>
      <c r="AJ19" s="17"/>
      <c r="AK19" s="55"/>
      <c r="AL19" s="56"/>
      <c r="AM19" s="56"/>
      <c r="AN19" s="56"/>
      <c r="AO19" s="56"/>
      <c r="AP19" s="56"/>
      <c r="AQ19" s="56"/>
      <c r="AR19" s="56"/>
      <c r="AS19" s="57"/>
      <c r="AT19" s="58"/>
      <c r="AU19" s="59"/>
      <c r="AV19" s="59"/>
      <c r="AW19" s="59"/>
      <c r="AX19" s="59"/>
      <c r="AY19" s="60"/>
      <c r="AZ19" s="61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3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5"/>
    </row>
    <row r="20" spans="1:109" ht="12" customHeight="1" thickTop="1" thickBot="1" x14ac:dyDescent="0.3">
      <c r="A20" s="119"/>
      <c r="B20" s="120"/>
      <c r="C20" s="120"/>
      <c r="D20" s="121" t="s">
        <v>37</v>
      </c>
      <c r="E20" s="121"/>
      <c r="F20" s="121"/>
      <c r="G20" s="122" t="s">
        <v>38</v>
      </c>
      <c r="H20" s="122"/>
      <c r="I20" s="123"/>
      <c r="J20" s="15"/>
      <c r="K20" s="117"/>
      <c r="L20" s="117"/>
      <c r="M20" s="1"/>
      <c r="N20" s="119"/>
      <c r="O20" s="120"/>
      <c r="P20" s="120"/>
      <c r="Q20" s="121" t="s">
        <v>37</v>
      </c>
      <c r="R20" s="121"/>
      <c r="S20" s="121"/>
      <c r="T20" s="122" t="s">
        <v>38</v>
      </c>
      <c r="U20" s="122"/>
      <c r="V20" s="123"/>
      <c r="W20" s="118"/>
      <c r="X20" s="118"/>
      <c r="Y20" s="118"/>
      <c r="Z20" s="15"/>
      <c r="AA20" s="119"/>
      <c r="AB20" s="120"/>
      <c r="AC20" s="120"/>
      <c r="AD20" s="121" t="s">
        <v>37</v>
      </c>
      <c r="AE20" s="121"/>
      <c r="AF20" s="121"/>
      <c r="AG20" s="122" t="s">
        <v>38</v>
      </c>
      <c r="AH20" s="122"/>
      <c r="AI20" s="123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5"/>
    </row>
    <row r="21" spans="1:109" ht="12" customHeight="1" thickBot="1" x14ac:dyDescent="0.3">
      <c r="A21" s="84" t="s">
        <v>39</v>
      </c>
      <c r="B21" s="85"/>
      <c r="C21" s="85"/>
      <c r="D21" s="82">
        <v>100</v>
      </c>
      <c r="E21" s="82"/>
      <c r="F21" s="82"/>
      <c r="G21" s="82"/>
      <c r="H21" s="82"/>
      <c r="I21" s="83"/>
      <c r="J21" s="15"/>
      <c r="K21" s="117"/>
      <c r="L21" s="117"/>
      <c r="M21" s="1"/>
      <c r="N21" s="84" t="s">
        <v>40</v>
      </c>
      <c r="O21" s="85"/>
      <c r="P21" s="85"/>
      <c r="Q21" s="82"/>
      <c r="R21" s="82"/>
      <c r="S21" s="82"/>
      <c r="T21" s="96">
        <f>G21</f>
        <v>0</v>
      </c>
      <c r="U21" s="96"/>
      <c r="V21" s="97"/>
      <c r="W21" s="118"/>
      <c r="X21" s="118"/>
      <c r="Y21" s="118"/>
      <c r="Z21" s="15"/>
      <c r="AA21" s="84" t="s">
        <v>39</v>
      </c>
      <c r="AB21" s="85"/>
      <c r="AC21" s="85"/>
      <c r="AD21" s="82">
        <v>1000</v>
      </c>
      <c r="AE21" s="82"/>
      <c r="AF21" s="82"/>
      <c r="AG21" s="124"/>
      <c r="AH21" s="124"/>
      <c r="AI21" s="125"/>
      <c r="AJ21" s="17"/>
      <c r="AK21" s="126" t="s">
        <v>41</v>
      </c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8"/>
      <c r="AX21" s="129"/>
      <c r="AY21" s="126" t="s">
        <v>42</v>
      </c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8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5"/>
    </row>
    <row r="22" spans="1:109" ht="12" customHeight="1" thickTop="1" x14ac:dyDescent="0.25">
      <c r="A22" s="84" t="s">
        <v>43</v>
      </c>
      <c r="B22" s="85"/>
      <c r="C22" s="85"/>
      <c r="D22" s="130">
        <v>1</v>
      </c>
      <c r="E22" s="130"/>
      <c r="F22" s="130"/>
      <c r="G22" s="130"/>
      <c r="H22" s="130"/>
      <c r="I22" s="131"/>
      <c r="J22" s="15"/>
      <c r="K22" s="117"/>
      <c r="L22" s="117"/>
      <c r="M22" s="1"/>
      <c r="N22" s="84" t="s">
        <v>44</v>
      </c>
      <c r="O22" s="85"/>
      <c r="P22" s="85"/>
      <c r="Q22" s="82">
        <v>1</v>
      </c>
      <c r="R22" s="82"/>
      <c r="S22" s="82"/>
      <c r="T22" s="96">
        <f>AG21</f>
        <v>0</v>
      </c>
      <c r="U22" s="96"/>
      <c r="V22" s="97"/>
      <c r="W22" s="118"/>
      <c r="X22" s="118"/>
      <c r="Y22" s="118"/>
      <c r="Z22" s="15"/>
      <c r="AA22" s="84" t="s">
        <v>43</v>
      </c>
      <c r="AB22" s="85"/>
      <c r="AC22" s="85"/>
      <c r="AD22" s="130">
        <v>10</v>
      </c>
      <c r="AE22" s="130"/>
      <c r="AF22" s="130"/>
      <c r="AG22" s="130"/>
      <c r="AH22" s="130"/>
      <c r="AI22" s="131"/>
      <c r="AJ22" s="17"/>
      <c r="AK22" s="132" t="s">
        <v>45</v>
      </c>
      <c r="AL22" s="133"/>
      <c r="AM22" s="133"/>
      <c r="AN22" s="133"/>
      <c r="AO22" s="133"/>
      <c r="AP22" s="133"/>
      <c r="AQ22" s="133"/>
      <c r="AR22" s="133"/>
      <c r="AS22" s="133"/>
      <c r="AT22" s="134" t="str">
        <f>IFERROR(H46/H48,"")</f>
        <v/>
      </c>
      <c r="AU22" s="134"/>
      <c r="AV22" s="134"/>
      <c r="AW22" s="135"/>
      <c r="AX22" s="129"/>
      <c r="AY22" s="132" t="s">
        <v>45</v>
      </c>
      <c r="AZ22" s="133"/>
      <c r="BA22" s="133"/>
      <c r="BB22" s="133"/>
      <c r="BC22" s="133"/>
      <c r="BD22" s="133"/>
      <c r="BE22" s="133"/>
      <c r="BF22" s="133"/>
      <c r="BG22" s="133"/>
      <c r="BH22" s="134" t="str">
        <f>IFERROR(Z46/Z48,"")</f>
        <v/>
      </c>
      <c r="BI22" s="134"/>
      <c r="BJ22" s="134"/>
      <c r="BK22" s="135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5"/>
    </row>
    <row r="23" spans="1:109" ht="12" customHeight="1" x14ac:dyDescent="0.25">
      <c r="A23" s="84" t="s">
        <v>46</v>
      </c>
      <c r="B23" s="85"/>
      <c r="C23" s="85"/>
      <c r="D23" s="130">
        <v>1</v>
      </c>
      <c r="E23" s="130"/>
      <c r="F23" s="130"/>
      <c r="G23" s="130"/>
      <c r="H23" s="130"/>
      <c r="I23" s="131"/>
      <c r="J23" s="15"/>
      <c r="K23" s="117"/>
      <c r="L23" s="117"/>
      <c r="M23" s="1"/>
      <c r="N23" s="84" t="s">
        <v>47</v>
      </c>
      <c r="O23" s="85"/>
      <c r="P23" s="85"/>
      <c r="Q23" s="82">
        <v>1</v>
      </c>
      <c r="R23" s="82"/>
      <c r="S23" s="82"/>
      <c r="T23" s="96">
        <f>T21-T22</f>
        <v>0</v>
      </c>
      <c r="U23" s="96"/>
      <c r="V23" s="97"/>
      <c r="W23" s="118"/>
      <c r="X23" s="118"/>
      <c r="Y23" s="118"/>
      <c r="Z23" s="15"/>
      <c r="AA23" s="84" t="s">
        <v>46</v>
      </c>
      <c r="AB23" s="85"/>
      <c r="AC23" s="85"/>
      <c r="AD23" s="130">
        <v>10</v>
      </c>
      <c r="AE23" s="130"/>
      <c r="AF23" s="130"/>
      <c r="AG23" s="130"/>
      <c r="AH23" s="130"/>
      <c r="AI23" s="131"/>
      <c r="AJ23" s="17"/>
      <c r="AK23" s="31" t="s">
        <v>48</v>
      </c>
      <c r="AL23" s="32"/>
      <c r="AM23" s="32"/>
      <c r="AN23" s="32"/>
      <c r="AO23" s="32"/>
      <c r="AP23" s="32"/>
      <c r="AQ23" s="32"/>
      <c r="AR23" s="32"/>
      <c r="AS23" s="32"/>
      <c r="AT23" s="136" t="str">
        <f>IFERROR(IF((H46*1.57)+(H48*1.57)+(H51*2)&lt;&gt;0,(H46*1.57)+(H48*1.57)+(H51*2),""),"")</f>
        <v/>
      </c>
      <c r="AU23" s="136"/>
      <c r="AV23" s="137"/>
      <c r="AW23" s="138" t="s">
        <v>49</v>
      </c>
      <c r="AX23" s="129"/>
      <c r="AY23" s="31" t="s">
        <v>48</v>
      </c>
      <c r="AZ23" s="32"/>
      <c r="BA23" s="32"/>
      <c r="BB23" s="32"/>
      <c r="BC23" s="32"/>
      <c r="BD23" s="32"/>
      <c r="BE23" s="32"/>
      <c r="BF23" s="32"/>
      <c r="BG23" s="32"/>
      <c r="BH23" s="136" t="str">
        <f>IFERROR(IF((Z46*1.57)+(Z48*1.57)+(Z51*2)&lt;&gt;0,(Z46*1.57)+(Z48*1.57)+(Z51*2),""),"")</f>
        <v/>
      </c>
      <c r="BI23" s="136"/>
      <c r="BJ23" s="137"/>
      <c r="BK23" s="138" t="s">
        <v>49</v>
      </c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5"/>
    </row>
    <row r="24" spans="1:109" ht="12" customHeight="1" thickBot="1" x14ac:dyDescent="0.3">
      <c r="A24" s="139" t="s">
        <v>50</v>
      </c>
      <c r="B24" s="140"/>
      <c r="C24" s="140"/>
      <c r="D24" s="82">
        <v>1</v>
      </c>
      <c r="E24" s="82"/>
      <c r="F24" s="82"/>
      <c r="G24" s="82"/>
      <c r="H24" s="82"/>
      <c r="I24" s="83"/>
      <c r="J24" s="15"/>
      <c r="K24" s="117"/>
      <c r="L24" s="117"/>
      <c r="M24" s="1"/>
      <c r="N24" s="141" t="s">
        <v>51</v>
      </c>
      <c r="O24" s="142"/>
      <c r="P24" s="142"/>
      <c r="Q24" s="104"/>
      <c r="R24" s="104"/>
      <c r="S24" s="104"/>
      <c r="T24" s="104"/>
      <c r="U24" s="104"/>
      <c r="V24" s="105"/>
      <c r="W24" s="118"/>
      <c r="X24" s="118"/>
      <c r="Y24" s="118"/>
      <c r="Z24" s="15"/>
      <c r="AA24" s="139" t="s">
        <v>50</v>
      </c>
      <c r="AB24" s="140"/>
      <c r="AC24" s="140"/>
      <c r="AD24" s="124">
        <v>10</v>
      </c>
      <c r="AE24" s="124"/>
      <c r="AF24" s="124"/>
      <c r="AG24" s="124"/>
      <c r="AH24" s="124"/>
      <c r="AI24" s="125"/>
      <c r="AJ24" s="17"/>
      <c r="AK24" s="31" t="s">
        <v>52</v>
      </c>
      <c r="AL24" s="32"/>
      <c r="AM24" s="32"/>
      <c r="AN24" s="32"/>
      <c r="AO24" s="32"/>
      <c r="AP24" s="32"/>
      <c r="AQ24" s="32"/>
      <c r="AR24" s="32"/>
      <c r="AS24" s="32"/>
      <c r="AT24" s="45" t="str">
        <f>IFERROR(M37*AT22,"")</f>
        <v/>
      </c>
      <c r="AU24" s="45"/>
      <c r="AV24" s="45"/>
      <c r="AW24" s="143"/>
      <c r="AX24" s="17"/>
      <c r="AY24" s="31" t="s">
        <v>52</v>
      </c>
      <c r="AZ24" s="32"/>
      <c r="BA24" s="32"/>
      <c r="BB24" s="32"/>
      <c r="BC24" s="32"/>
      <c r="BD24" s="32"/>
      <c r="BE24" s="32"/>
      <c r="BF24" s="32"/>
      <c r="BG24" s="32"/>
      <c r="BH24" s="45" t="str">
        <f>IFERROR(AE37*BH22,"")</f>
        <v/>
      </c>
      <c r="BI24" s="45"/>
      <c r="BJ24" s="45"/>
      <c r="BK24" s="143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94"/>
      <c r="CD24" s="94"/>
      <c r="CE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5"/>
    </row>
    <row r="25" spans="1:109" ht="12" customHeight="1" thickBot="1" x14ac:dyDescent="0.3">
      <c r="A25" s="139" t="s">
        <v>53</v>
      </c>
      <c r="B25" s="140"/>
      <c r="C25" s="140"/>
      <c r="D25" s="130">
        <v>1</v>
      </c>
      <c r="E25" s="130"/>
      <c r="F25" s="130"/>
      <c r="G25" s="144" t="str">
        <f>IFERROR(IF(AT10="Single Phase",((H34*AN5*AQ5)/(H38*H41))*G31,IF(AT10="Three Phase",(AN8*AQ8*AT6*AT8*1.73/746)*G31,"")),"")</f>
        <v/>
      </c>
      <c r="H25" s="144"/>
      <c r="I25" s="145"/>
      <c r="J25" s="15"/>
      <c r="K25" s="117"/>
      <c r="L25" s="117"/>
      <c r="M25" s="117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5"/>
      <c r="AA25" s="139" t="s">
        <v>53</v>
      </c>
      <c r="AB25" s="140"/>
      <c r="AC25" s="140"/>
      <c r="AD25" s="130">
        <v>10</v>
      </c>
      <c r="AE25" s="130"/>
      <c r="AF25" s="130"/>
      <c r="AG25" s="144" t="str">
        <f>IFERROR(IF(AT19="Single Phase",((Z34*AN14*AQ14)/(Z38*Z41))*Y31,IF(AT19="Three Phase",(AN17*AQ17*AT15*AT17*1.73/746)*Y31,"")),"")</f>
        <v/>
      </c>
      <c r="AH25" s="144"/>
      <c r="AI25" s="145"/>
      <c r="AJ25" s="17"/>
      <c r="AK25" s="31" t="s">
        <v>54</v>
      </c>
      <c r="AL25" s="32"/>
      <c r="AM25" s="32"/>
      <c r="AN25" s="32"/>
      <c r="AO25" s="32"/>
      <c r="AP25" s="32"/>
      <c r="AQ25" s="32"/>
      <c r="AR25" s="32"/>
      <c r="AS25" s="32"/>
      <c r="AT25" s="45" t="str">
        <f>IFERROR(IF(((H29/60)*(H37))*((H46-0.5))/((H48-0.5))&lt;&gt;0,((H29/60)*(H37))*((H46-0.5))/((H48-0.5)),""),"")</f>
        <v/>
      </c>
      <c r="AU25" s="45"/>
      <c r="AV25" s="45"/>
      <c r="AW25" s="143"/>
      <c r="AX25" s="17"/>
      <c r="AY25" s="31" t="s">
        <v>54</v>
      </c>
      <c r="AZ25" s="32"/>
      <c r="BA25" s="32"/>
      <c r="BB25" s="32"/>
      <c r="BC25" s="32"/>
      <c r="BD25" s="32"/>
      <c r="BE25" s="32"/>
      <c r="BF25" s="32"/>
      <c r="BG25" s="32"/>
      <c r="BH25" s="45" t="str">
        <f>IFERROR(IF(((AF29/60)*(Z37))*((Z46-0.5))/((Z48-0.5))&lt;&gt;0,((AF29/60)*(Z37))*((Z46-0.5))/((Z48-0.5)),""),"")</f>
        <v/>
      </c>
      <c r="BI25" s="45"/>
      <c r="BJ25" s="45"/>
      <c r="BK25" s="143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94"/>
      <c r="CD25" s="94"/>
      <c r="CE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5"/>
    </row>
    <row r="26" spans="1:109" ht="12" customHeight="1" thickBot="1" x14ac:dyDescent="0.3">
      <c r="A26" s="141" t="s">
        <v>55</v>
      </c>
      <c r="B26" s="142"/>
      <c r="C26" s="142"/>
      <c r="D26" s="146"/>
      <c r="E26" s="147"/>
      <c r="F26" s="147"/>
      <c r="G26" s="146"/>
      <c r="H26" s="147"/>
      <c r="I26" s="148"/>
      <c r="J26" s="15"/>
      <c r="K26" s="117"/>
      <c r="L26" s="117"/>
      <c r="M26" s="117"/>
      <c r="N26" s="64" t="s">
        <v>56</v>
      </c>
      <c r="O26" s="65"/>
      <c r="P26" s="65"/>
      <c r="Q26" s="65"/>
      <c r="R26" s="65"/>
      <c r="S26" s="65"/>
      <c r="T26" s="65"/>
      <c r="U26" s="65"/>
      <c r="V26" s="66"/>
      <c r="W26" s="118"/>
      <c r="X26" s="118"/>
      <c r="Y26" s="118"/>
      <c r="Z26" s="15"/>
      <c r="AA26" s="141" t="s">
        <v>55</v>
      </c>
      <c r="AB26" s="142"/>
      <c r="AC26" s="142"/>
      <c r="AD26" s="146"/>
      <c r="AE26" s="147"/>
      <c r="AF26" s="147"/>
      <c r="AG26" s="146"/>
      <c r="AH26" s="147"/>
      <c r="AI26" s="148"/>
      <c r="AJ26" s="17"/>
      <c r="AK26" s="149" t="s">
        <v>57</v>
      </c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1"/>
      <c r="AX26" s="17"/>
      <c r="AY26" s="149" t="s">
        <v>57</v>
      </c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1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94"/>
      <c r="CD26" s="94"/>
      <c r="CE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5"/>
    </row>
    <row r="27" spans="1:109" ht="12" customHeight="1" thickBot="1" x14ac:dyDescent="0.3">
      <c r="A27" s="152"/>
      <c r="B27" s="152"/>
      <c r="C27" s="152"/>
      <c r="D27" s="153"/>
      <c r="E27" s="153"/>
      <c r="F27" s="153"/>
      <c r="G27" s="154"/>
      <c r="H27" s="154"/>
      <c r="I27" s="154"/>
      <c r="J27" s="15"/>
      <c r="K27" s="117"/>
      <c r="L27" s="117"/>
      <c r="M27" s="117"/>
      <c r="N27" s="119" t="s">
        <v>58</v>
      </c>
      <c r="O27" s="120"/>
      <c r="P27" s="120"/>
      <c r="Q27" s="120"/>
      <c r="R27" s="120"/>
      <c r="S27" s="155"/>
      <c r="T27" s="156"/>
      <c r="U27" s="157" t="s">
        <v>32</v>
      </c>
      <c r="V27" s="158"/>
      <c r="W27" s="118"/>
      <c r="X27" s="118"/>
      <c r="Y27" s="118"/>
      <c r="Z27" s="15"/>
      <c r="AA27" s="117"/>
      <c r="AB27" s="117"/>
      <c r="AC27" s="117"/>
      <c r="AD27" s="118"/>
      <c r="AE27" s="118"/>
      <c r="AF27" s="118"/>
      <c r="AG27" s="159"/>
      <c r="AH27" s="159"/>
      <c r="AI27" s="159"/>
      <c r="AJ27" s="17"/>
      <c r="AK27" s="160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2"/>
      <c r="AX27" s="17"/>
      <c r="AY27" s="160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2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94"/>
      <c r="CD27" s="94"/>
      <c r="CE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5"/>
    </row>
    <row r="28" spans="1:109" ht="12" customHeight="1" thickBot="1" x14ac:dyDescent="0.3">
      <c r="A28" s="163" t="s">
        <v>59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5"/>
      <c r="M28" s="117"/>
      <c r="N28" s="84" t="s">
        <v>60</v>
      </c>
      <c r="O28" s="85"/>
      <c r="P28" s="85"/>
      <c r="Q28" s="85"/>
      <c r="R28" s="85"/>
      <c r="S28" s="166"/>
      <c r="T28" s="167"/>
      <c r="U28" s="108" t="s">
        <v>32</v>
      </c>
      <c r="V28" s="110"/>
      <c r="W28" s="118"/>
      <c r="X28" s="163" t="s">
        <v>61</v>
      </c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5"/>
      <c r="AJ28" s="17"/>
      <c r="AK28" s="168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94"/>
      <c r="CD28" s="94"/>
      <c r="CE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5"/>
    </row>
    <row r="29" spans="1:109" ht="12" customHeight="1" thickTop="1" thickBot="1" x14ac:dyDescent="0.3">
      <c r="A29" s="169" t="s">
        <v>62</v>
      </c>
      <c r="B29" s="170"/>
      <c r="C29" s="170"/>
      <c r="D29" s="170"/>
      <c r="E29" s="170"/>
      <c r="F29" s="170"/>
      <c r="G29" s="170"/>
      <c r="H29" s="171"/>
      <c r="I29" s="172"/>
      <c r="J29" s="173"/>
      <c r="K29" s="174"/>
      <c r="L29" s="175"/>
      <c r="M29" s="117"/>
      <c r="N29" s="111" t="s">
        <v>38</v>
      </c>
      <c r="O29" s="112"/>
      <c r="P29" s="112"/>
      <c r="Q29" s="112"/>
      <c r="R29" s="112"/>
      <c r="S29" s="176"/>
      <c r="T29" s="177"/>
      <c r="U29" s="178" t="s">
        <v>32</v>
      </c>
      <c r="V29" s="179"/>
      <c r="W29" s="118"/>
      <c r="X29" s="169" t="s">
        <v>63</v>
      </c>
      <c r="Y29" s="170"/>
      <c r="Z29" s="170"/>
      <c r="AA29" s="170"/>
      <c r="AB29" s="170"/>
      <c r="AC29" s="170"/>
      <c r="AD29" s="170"/>
      <c r="AE29" s="171"/>
      <c r="AF29" s="172"/>
      <c r="AG29" s="173"/>
      <c r="AH29" s="174"/>
      <c r="AI29" s="175"/>
      <c r="AJ29" s="17"/>
      <c r="AK29" s="180" t="s">
        <v>64</v>
      </c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2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94"/>
      <c r="CD29" s="94"/>
      <c r="CE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5"/>
    </row>
    <row r="30" spans="1:109" ht="12" customHeight="1" thickTop="1" thickBot="1" x14ac:dyDescent="0.3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83" t="str">
        <f>IF(S53&lt;&gt;"",IF(S53&gt;=S52*1.2,"Actual DP setpoint exceeds Design + 20% by "&amp;S53-S52*1.2&amp;" in. w.c. If higher DP is correct create a write-up for Remarks of why.",""),"")</f>
        <v/>
      </c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5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8"/>
      <c r="BP30" s="18"/>
      <c r="BQ30" s="18"/>
      <c r="BR30" s="18"/>
      <c r="BS30" s="18"/>
      <c r="BT30" s="17"/>
      <c r="BU30" s="17"/>
      <c r="BV30" s="17"/>
      <c r="BW30" s="17"/>
      <c r="BX30" s="17"/>
      <c r="BY30" s="17"/>
      <c r="BZ30" s="17"/>
      <c r="CA30" s="17"/>
      <c r="CB30" s="17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5"/>
    </row>
    <row r="31" spans="1:109" ht="12" customHeight="1" thickBot="1" x14ac:dyDescent="0.3">
      <c r="A31" s="64" t="s">
        <v>65</v>
      </c>
      <c r="B31" s="65"/>
      <c r="C31" s="65"/>
      <c r="D31" s="65"/>
      <c r="E31" s="65"/>
      <c r="F31" s="186" t="s">
        <v>66</v>
      </c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8"/>
      <c r="R31" s="15"/>
      <c r="S31" s="64" t="s">
        <v>65</v>
      </c>
      <c r="T31" s="65"/>
      <c r="U31" s="65"/>
      <c r="V31" s="65"/>
      <c r="W31" s="65"/>
      <c r="X31" s="186" t="s">
        <v>66</v>
      </c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8"/>
      <c r="AJ31" s="17"/>
      <c r="AK31" s="189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1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8"/>
      <c r="BP31" s="18"/>
      <c r="BQ31" s="18"/>
      <c r="BR31" s="18"/>
      <c r="BS31" s="18"/>
      <c r="BT31" s="17"/>
      <c r="BU31" s="17"/>
      <c r="BV31" s="17"/>
      <c r="BW31" s="17"/>
      <c r="BX31" s="17"/>
      <c r="BY31" s="17"/>
      <c r="BZ31" s="17"/>
      <c r="CA31" s="17"/>
      <c r="CB31" s="17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5"/>
    </row>
    <row r="32" spans="1:109" ht="12" thickTop="1" x14ac:dyDescent="0.25">
      <c r="A32" s="119" t="s">
        <v>22</v>
      </c>
      <c r="B32" s="120"/>
      <c r="C32" s="120"/>
      <c r="D32" s="120"/>
      <c r="E32" s="120"/>
      <c r="F32" s="120"/>
      <c r="G32" s="120"/>
      <c r="H32" s="70"/>
      <c r="I32" s="70"/>
      <c r="J32" s="70"/>
      <c r="K32" s="70"/>
      <c r="L32" s="70"/>
      <c r="M32" s="70"/>
      <c r="N32" s="70"/>
      <c r="O32" s="70"/>
      <c r="P32" s="70"/>
      <c r="Q32" s="71"/>
      <c r="R32" s="15"/>
      <c r="S32" s="119" t="s">
        <v>22</v>
      </c>
      <c r="T32" s="120"/>
      <c r="U32" s="120"/>
      <c r="V32" s="120"/>
      <c r="W32" s="120"/>
      <c r="X32" s="120"/>
      <c r="Y32" s="120"/>
      <c r="Z32" s="70"/>
      <c r="AA32" s="70"/>
      <c r="AB32" s="70"/>
      <c r="AC32" s="70"/>
      <c r="AD32" s="70"/>
      <c r="AE32" s="70"/>
      <c r="AF32" s="70"/>
      <c r="AG32" s="70"/>
      <c r="AH32" s="70"/>
      <c r="AI32" s="71"/>
      <c r="AJ32" s="17"/>
      <c r="AK32" s="189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1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8"/>
      <c r="BP32" s="18"/>
      <c r="BQ32" s="18"/>
      <c r="BR32" s="18"/>
      <c r="BS32" s="18"/>
      <c r="BT32" s="17"/>
      <c r="BU32" s="17"/>
      <c r="BV32" s="17"/>
      <c r="BW32" s="17"/>
      <c r="BX32" s="17"/>
      <c r="BY32" s="17"/>
      <c r="BZ32" s="17"/>
      <c r="CA32" s="17"/>
      <c r="CB32" s="17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5"/>
    </row>
    <row r="33" spans="1:85" ht="12" customHeight="1" thickBot="1" x14ac:dyDescent="0.3">
      <c r="A33" s="84" t="s">
        <v>67</v>
      </c>
      <c r="B33" s="85"/>
      <c r="C33" s="85"/>
      <c r="D33" s="85"/>
      <c r="E33" s="85"/>
      <c r="F33" s="85"/>
      <c r="G33" s="85"/>
      <c r="H33" s="82"/>
      <c r="I33" s="82"/>
      <c r="J33" s="82"/>
      <c r="K33" s="82"/>
      <c r="L33" s="82"/>
      <c r="M33" s="82"/>
      <c r="N33" s="82"/>
      <c r="O33" s="82"/>
      <c r="P33" s="82"/>
      <c r="Q33" s="83"/>
      <c r="R33" s="15"/>
      <c r="S33" s="84" t="s">
        <v>67</v>
      </c>
      <c r="T33" s="85"/>
      <c r="U33" s="85"/>
      <c r="V33" s="85"/>
      <c r="W33" s="85"/>
      <c r="X33" s="85"/>
      <c r="Y33" s="85"/>
      <c r="Z33" s="82"/>
      <c r="AA33" s="82"/>
      <c r="AB33" s="82"/>
      <c r="AC33" s="82"/>
      <c r="AD33" s="82"/>
      <c r="AE33" s="82"/>
      <c r="AF33" s="82"/>
      <c r="AG33" s="82"/>
      <c r="AH33" s="82"/>
      <c r="AI33" s="83"/>
      <c r="AJ33" s="17"/>
      <c r="AK33" s="192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4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8"/>
      <c r="BP33" s="18"/>
      <c r="BQ33" s="18"/>
      <c r="BR33" s="18"/>
      <c r="BS33" s="18"/>
      <c r="BT33" s="17"/>
      <c r="BU33" s="17"/>
      <c r="BV33" s="17"/>
      <c r="BW33" s="17"/>
      <c r="BX33" s="17"/>
      <c r="BY33" s="17"/>
      <c r="BZ33" s="17"/>
      <c r="CA33" s="17"/>
      <c r="CB33" s="17"/>
      <c r="CC33" s="94"/>
      <c r="CD33" s="94"/>
      <c r="CE33" s="94"/>
      <c r="CF33" s="94"/>
      <c r="CG33" s="94"/>
    </row>
    <row r="34" spans="1:85" ht="12" customHeight="1" thickBot="1" x14ac:dyDescent="0.3">
      <c r="A34" s="79" t="s">
        <v>68</v>
      </c>
      <c r="B34" s="80"/>
      <c r="C34" s="80"/>
      <c r="D34" s="80"/>
      <c r="E34" s="80"/>
      <c r="F34" s="80"/>
      <c r="G34" s="81"/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5"/>
      <c r="S34" s="79" t="s">
        <v>68</v>
      </c>
      <c r="T34" s="80"/>
      <c r="U34" s="80"/>
      <c r="V34" s="80"/>
      <c r="W34" s="80"/>
      <c r="X34" s="80"/>
      <c r="Y34" s="81"/>
      <c r="Z34" s="130"/>
      <c r="AA34" s="130"/>
      <c r="AB34" s="130"/>
      <c r="AC34" s="130"/>
      <c r="AD34" s="130"/>
      <c r="AE34" s="130"/>
      <c r="AF34" s="130"/>
      <c r="AG34" s="130"/>
      <c r="AH34" s="130"/>
      <c r="AI34" s="131"/>
      <c r="AJ34" s="17"/>
      <c r="AK34" s="168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8"/>
      <c r="BP34" s="18"/>
      <c r="BQ34" s="18"/>
      <c r="BR34" s="18"/>
      <c r="BS34" s="18"/>
      <c r="BT34" s="17"/>
      <c r="BU34" s="17"/>
      <c r="BV34" s="17"/>
      <c r="BW34" s="17"/>
      <c r="BX34" s="17"/>
      <c r="BY34" s="17"/>
      <c r="BZ34" s="17"/>
      <c r="CA34" s="17"/>
      <c r="CB34" s="17"/>
      <c r="CC34" s="94"/>
      <c r="CD34" s="94"/>
      <c r="CE34" s="94"/>
      <c r="CF34" s="94"/>
      <c r="CG34" s="94"/>
    </row>
    <row r="35" spans="1:85" ht="12" customHeight="1" thickBot="1" x14ac:dyDescent="0.3">
      <c r="A35" s="84" t="s">
        <v>69</v>
      </c>
      <c r="B35" s="85"/>
      <c r="C35" s="85"/>
      <c r="D35" s="85"/>
      <c r="E35" s="85"/>
      <c r="F35" s="85"/>
      <c r="G35" s="85"/>
      <c r="H35" s="195"/>
      <c r="I35" s="196"/>
      <c r="J35" s="196"/>
      <c r="K35" s="196"/>
      <c r="L35" s="196"/>
      <c r="M35" s="196"/>
      <c r="N35" s="196"/>
      <c r="O35" s="196"/>
      <c r="P35" s="196"/>
      <c r="Q35" s="197"/>
      <c r="R35" s="15"/>
      <c r="S35" s="84" t="s">
        <v>69</v>
      </c>
      <c r="T35" s="85"/>
      <c r="U35" s="85"/>
      <c r="V35" s="85"/>
      <c r="W35" s="85"/>
      <c r="X35" s="85"/>
      <c r="Y35" s="85"/>
      <c r="Z35" s="195"/>
      <c r="AA35" s="196"/>
      <c r="AB35" s="196"/>
      <c r="AC35" s="196"/>
      <c r="AD35" s="196"/>
      <c r="AE35" s="196"/>
      <c r="AF35" s="196"/>
      <c r="AG35" s="196"/>
      <c r="AH35" s="196"/>
      <c r="AI35" s="197"/>
      <c r="AJ35" s="17"/>
      <c r="AK35" s="198" t="s">
        <v>70</v>
      </c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200"/>
      <c r="BR35" s="18"/>
      <c r="BS35" s="18"/>
      <c r="BT35" s="17"/>
      <c r="BU35" s="17"/>
      <c r="BV35" s="17"/>
      <c r="BW35" s="17"/>
      <c r="BX35" s="17"/>
      <c r="BY35" s="17"/>
      <c r="BZ35" s="17"/>
      <c r="CA35" s="17"/>
      <c r="CB35" s="17"/>
      <c r="CC35" s="94"/>
      <c r="CD35" s="94"/>
      <c r="CE35" s="94"/>
      <c r="CF35" s="94"/>
      <c r="CG35" s="94"/>
    </row>
    <row r="36" spans="1:85" ht="12" customHeight="1" thickTop="1" thickBot="1" x14ac:dyDescent="0.3">
      <c r="A36" s="201"/>
      <c r="B36" s="202"/>
      <c r="C36" s="202"/>
      <c r="D36" s="202"/>
      <c r="E36" s="202"/>
      <c r="F36" s="202"/>
      <c r="G36" s="202"/>
      <c r="H36" s="203" t="s">
        <v>37</v>
      </c>
      <c r="I36" s="203"/>
      <c r="J36" s="203"/>
      <c r="K36" s="203"/>
      <c r="L36" s="203"/>
      <c r="M36" s="203" t="s">
        <v>38</v>
      </c>
      <c r="N36" s="203"/>
      <c r="O36" s="203"/>
      <c r="P36" s="203"/>
      <c r="Q36" s="204"/>
      <c r="R36" s="15"/>
      <c r="S36" s="201"/>
      <c r="T36" s="202"/>
      <c r="U36" s="202"/>
      <c r="V36" s="202"/>
      <c r="W36" s="202"/>
      <c r="X36" s="202"/>
      <c r="Y36" s="202"/>
      <c r="Z36" s="203" t="s">
        <v>37</v>
      </c>
      <c r="AA36" s="203"/>
      <c r="AB36" s="203"/>
      <c r="AC36" s="203"/>
      <c r="AD36" s="203"/>
      <c r="AE36" s="203" t="s">
        <v>38</v>
      </c>
      <c r="AF36" s="203"/>
      <c r="AG36" s="203"/>
      <c r="AH36" s="203"/>
      <c r="AI36" s="204"/>
      <c r="AJ36" s="17"/>
      <c r="AK36" s="205"/>
      <c r="AL36" s="206"/>
      <c r="AM36" s="207">
        <v>1</v>
      </c>
      <c r="AN36" s="207"/>
      <c r="AO36" s="133" t="s">
        <v>71</v>
      </c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208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</row>
    <row r="37" spans="1:85" ht="12.75" customHeight="1" thickTop="1" x14ac:dyDescent="0.25">
      <c r="A37" s="119" t="s">
        <v>50</v>
      </c>
      <c r="B37" s="120"/>
      <c r="C37" s="120"/>
      <c r="D37" s="120"/>
      <c r="E37" s="120"/>
      <c r="F37" s="120"/>
      <c r="G37" s="120"/>
      <c r="H37" s="209"/>
      <c r="I37" s="70"/>
      <c r="J37" s="70"/>
      <c r="K37" s="70"/>
      <c r="L37" s="71"/>
      <c r="M37" s="209"/>
      <c r="N37" s="70"/>
      <c r="O37" s="70"/>
      <c r="P37" s="70"/>
      <c r="Q37" s="71"/>
      <c r="R37" s="15"/>
      <c r="S37" s="119" t="s">
        <v>50</v>
      </c>
      <c r="T37" s="120"/>
      <c r="U37" s="120"/>
      <c r="V37" s="120"/>
      <c r="W37" s="120"/>
      <c r="X37" s="120"/>
      <c r="Y37" s="120"/>
      <c r="Z37" s="70"/>
      <c r="AA37" s="70"/>
      <c r="AB37" s="70"/>
      <c r="AC37" s="70"/>
      <c r="AD37" s="70"/>
      <c r="AE37" s="209"/>
      <c r="AF37" s="70"/>
      <c r="AG37" s="70"/>
      <c r="AH37" s="70"/>
      <c r="AI37" s="71"/>
      <c r="AJ37" s="17"/>
      <c r="AK37" s="210"/>
      <c r="AL37" s="211"/>
      <c r="AM37" s="26">
        <v>2</v>
      </c>
      <c r="AN37" s="26"/>
      <c r="AO37" s="32" t="s">
        <v>72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212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</row>
    <row r="38" spans="1:85" ht="12.75" customHeight="1" x14ac:dyDescent="0.25">
      <c r="A38" s="84" t="s">
        <v>73</v>
      </c>
      <c r="B38" s="85"/>
      <c r="C38" s="85"/>
      <c r="D38" s="85"/>
      <c r="E38" s="85"/>
      <c r="F38" s="85"/>
      <c r="G38" s="85"/>
      <c r="H38" s="213"/>
      <c r="I38" s="213"/>
      <c r="J38" s="213"/>
      <c r="K38" s="213"/>
      <c r="L38" s="213"/>
      <c r="M38" s="214" t="s">
        <v>74</v>
      </c>
      <c r="N38" s="215"/>
      <c r="O38" s="215"/>
      <c r="P38" s="215"/>
      <c r="Q38" s="216"/>
      <c r="R38" s="15"/>
      <c r="S38" s="84" t="s">
        <v>73</v>
      </c>
      <c r="T38" s="85"/>
      <c r="U38" s="85"/>
      <c r="V38" s="85"/>
      <c r="W38" s="85"/>
      <c r="X38" s="85"/>
      <c r="Y38" s="85"/>
      <c r="Z38" s="213"/>
      <c r="AA38" s="213"/>
      <c r="AB38" s="213"/>
      <c r="AC38" s="213"/>
      <c r="AD38" s="213"/>
      <c r="AE38" s="214" t="s">
        <v>74</v>
      </c>
      <c r="AF38" s="215"/>
      <c r="AG38" s="215"/>
      <c r="AH38" s="215"/>
      <c r="AI38" s="216"/>
      <c r="AJ38" s="17"/>
      <c r="AK38" s="210"/>
      <c r="AL38" s="211"/>
      <c r="AM38" s="26">
        <v>3</v>
      </c>
      <c r="AN38" s="26"/>
      <c r="AO38" s="32" t="s">
        <v>75</v>
      </c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212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</row>
    <row r="39" spans="1:85" ht="12" customHeight="1" x14ac:dyDescent="0.25">
      <c r="A39" s="84" t="s">
        <v>76</v>
      </c>
      <c r="B39" s="85"/>
      <c r="C39" s="85"/>
      <c r="D39" s="85"/>
      <c r="E39" s="85"/>
      <c r="F39" s="85"/>
      <c r="G39" s="85"/>
      <c r="H39" s="214" t="s">
        <v>74</v>
      </c>
      <c r="I39" s="215"/>
      <c r="J39" s="215"/>
      <c r="K39" s="215"/>
      <c r="L39" s="215"/>
      <c r="M39" s="215" t="str">
        <f>IF(H35&lt;&gt;"---",IF(H38*H35&lt;&gt;0,H38*H35, ""),"---")</f>
        <v/>
      </c>
      <c r="N39" s="215"/>
      <c r="O39" s="215"/>
      <c r="P39" s="215"/>
      <c r="Q39" s="216"/>
      <c r="R39" s="15"/>
      <c r="S39" s="84" t="s">
        <v>76</v>
      </c>
      <c r="T39" s="85"/>
      <c r="U39" s="85"/>
      <c r="V39" s="85"/>
      <c r="W39" s="85"/>
      <c r="X39" s="85"/>
      <c r="Y39" s="85"/>
      <c r="Z39" s="214" t="s">
        <v>74</v>
      </c>
      <c r="AA39" s="215"/>
      <c r="AB39" s="215"/>
      <c r="AC39" s="215"/>
      <c r="AD39" s="215"/>
      <c r="AE39" s="215" t="str">
        <f>IF(Z35&lt;&gt;"---",IF(Z38*Z35&lt;&gt;0,Z38*Z35, ""),"---")</f>
        <v/>
      </c>
      <c r="AF39" s="215"/>
      <c r="AG39" s="215"/>
      <c r="AH39" s="215"/>
      <c r="AI39" s="216"/>
      <c r="AJ39" s="17"/>
      <c r="AK39" s="210"/>
      <c r="AL39" s="211"/>
      <c r="AM39" s="26">
        <v>4</v>
      </c>
      <c r="AN39" s="26"/>
      <c r="AO39" s="32" t="s">
        <v>77</v>
      </c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212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</row>
    <row r="40" spans="1:85" ht="11.5" x14ac:dyDescent="0.25">
      <c r="A40" s="84" t="s">
        <v>78</v>
      </c>
      <c r="B40" s="85"/>
      <c r="C40" s="85"/>
      <c r="D40" s="85"/>
      <c r="E40" s="85"/>
      <c r="F40" s="85"/>
      <c r="G40" s="85"/>
      <c r="H40" s="214" t="s">
        <v>74</v>
      </c>
      <c r="I40" s="215"/>
      <c r="J40" s="215"/>
      <c r="K40" s="215"/>
      <c r="L40" s="215"/>
      <c r="M40" s="215" t="str">
        <f>IF(AT10="Single Phase",AN5,IF(AT10="Three Phase",IF(MOD(AN5,1)=0,AN5&amp;".0",AN5)&amp;", "&amp;IF(MOD(AN6,1)=0,AN6&amp;".0",AN6)&amp;", "&amp;IF(MOD(AN7,1)=0,AN7&amp;".0",AN7),""))</f>
        <v/>
      </c>
      <c r="N40" s="215"/>
      <c r="O40" s="215"/>
      <c r="P40" s="215"/>
      <c r="Q40" s="216"/>
      <c r="R40" s="15"/>
      <c r="S40" s="84" t="s">
        <v>78</v>
      </c>
      <c r="T40" s="85"/>
      <c r="U40" s="85"/>
      <c r="V40" s="85"/>
      <c r="W40" s="85"/>
      <c r="X40" s="85"/>
      <c r="Y40" s="85"/>
      <c r="Z40" s="214" t="s">
        <v>74</v>
      </c>
      <c r="AA40" s="215"/>
      <c r="AB40" s="215"/>
      <c r="AC40" s="215"/>
      <c r="AD40" s="215"/>
      <c r="AE40" s="215" t="str">
        <f>IF(AT19="Single Phase",AN14,IF(AT19="Three Phase",IF(MOD(AN14,1)=0,AN14&amp;".0",AN14)&amp;", "&amp;IF(MOD(AN15,1)=0,AN15&amp;".0",AN15)&amp;", "&amp;IF(MOD(AN16,1)=0,AN16&amp;".0",AN16),""))</f>
        <v/>
      </c>
      <c r="AF40" s="215"/>
      <c r="AG40" s="215"/>
      <c r="AH40" s="215"/>
      <c r="AI40" s="216"/>
      <c r="AJ40" s="17"/>
      <c r="AK40" s="210"/>
      <c r="AL40" s="211"/>
      <c r="AM40" s="26">
        <v>5</v>
      </c>
      <c r="AN40" s="26"/>
      <c r="AO40" s="32" t="s">
        <v>79</v>
      </c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212"/>
      <c r="BR40" s="217"/>
      <c r="BS40" s="217"/>
      <c r="BT40" s="217"/>
      <c r="BU40" s="217"/>
      <c r="BV40" s="217"/>
      <c r="BW40" s="217"/>
      <c r="BX40" s="217"/>
      <c r="BY40" s="217"/>
      <c r="BZ40" s="217"/>
      <c r="CA40" s="217"/>
      <c r="CB40" s="17"/>
    </row>
    <row r="41" spans="1:85" ht="12" thickBot="1" x14ac:dyDescent="0.3">
      <c r="A41" s="111" t="s">
        <v>4</v>
      </c>
      <c r="B41" s="112"/>
      <c r="C41" s="112"/>
      <c r="D41" s="112"/>
      <c r="E41" s="112"/>
      <c r="F41" s="112"/>
      <c r="G41" s="112"/>
      <c r="H41" s="218"/>
      <c r="I41" s="218"/>
      <c r="J41" s="218"/>
      <c r="K41" s="218"/>
      <c r="L41" s="218"/>
      <c r="M41" s="219" t="str">
        <f>IF(AT10="Single Phase",AQ5,IF(AT10="Three Phase",AQ5 &amp;", " &amp;AQ6 &amp; ", " &amp;AQ7,""))</f>
        <v/>
      </c>
      <c r="N41" s="220"/>
      <c r="O41" s="220"/>
      <c r="P41" s="220"/>
      <c r="Q41" s="221"/>
      <c r="R41" s="15"/>
      <c r="S41" s="111" t="s">
        <v>4</v>
      </c>
      <c r="T41" s="112"/>
      <c r="U41" s="112"/>
      <c r="V41" s="112"/>
      <c r="W41" s="112"/>
      <c r="X41" s="112"/>
      <c r="Y41" s="112"/>
      <c r="Z41" s="104"/>
      <c r="AA41" s="104"/>
      <c r="AB41" s="104"/>
      <c r="AC41" s="104"/>
      <c r="AD41" s="104"/>
      <c r="AE41" s="219" t="str">
        <f>IF(AT19="Single Phase",AQ14,IF(AT19="Three Phase",AQ14 &amp;", " &amp;AQ15 &amp; ", " &amp;AQ16,""))</f>
        <v/>
      </c>
      <c r="AF41" s="220"/>
      <c r="AG41" s="220"/>
      <c r="AH41" s="220"/>
      <c r="AI41" s="221"/>
      <c r="AJ41" s="17"/>
      <c r="AK41" s="210"/>
      <c r="AL41" s="211"/>
      <c r="AM41" s="26">
        <v>6</v>
      </c>
      <c r="AN41" s="26"/>
      <c r="AO41" s="32" t="s">
        <v>80</v>
      </c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212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7"/>
    </row>
    <row r="42" spans="1:85" ht="12.65" customHeight="1" thickBo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210"/>
      <c r="AL42" s="211"/>
      <c r="AM42" s="26">
        <v>7</v>
      </c>
      <c r="AN42" s="26"/>
      <c r="AO42" s="32" t="s">
        <v>81</v>
      </c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212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7"/>
    </row>
    <row r="43" spans="1:85" ht="12" customHeight="1" thickBot="1" x14ac:dyDescent="0.3">
      <c r="A43" s="64" t="s">
        <v>82</v>
      </c>
      <c r="B43" s="65"/>
      <c r="C43" s="65"/>
      <c r="D43" s="65"/>
      <c r="E43" s="65"/>
      <c r="F43" s="65"/>
      <c r="G43" s="65"/>
      <c r="H43" s="65"/>
      <c r="I43" s="65"/>
      <c r="J43" s="65"/>
      <c r="K43" s="186" t="s">
        <v>66</v>
      </c>
      <c r="L43" s="65" t="str">
        <f>IF(G31&lt;&gt;0,G31,"")</f>
        <v/>
      </c>
      <c r="M43" s="65"/>
      <c r="N43" s="65"/>
      <c r="O43" s="65"/>
      <c r="P43" s="65"/>
      <c r="Q43" s="66"/>
      <c r="R43" s="15"/>
      <c r="S43" s="64" t="s">
        <v>82</v>
      </c>
      <c r="T43" s="65"/>
      <c r="U43" s="65"/>
      <c r="V43" s="65"/>
      <c r="W43" s="65"/>
      <c r="X43" s="65"/>
      <c r="Y43" s="65"/>
      <c r="Z43" s="65"/>
      <c r="AA43" s="65"/>
      <c r="AB43" s="65"/>
      <c r="AC43" s="186" t="s">
        <v>66</v>
      </c>
      <c r="AD43" s="65" t="str">
        <f>IF(Y31&lt;&gt;0,Y31,"")</f>
        <v/>
      </c>
      <c r="AE43" s="65"/>
      <c r="AF43" s="65"/>
      <c r="AG43" s="65"/>
      <c r="AH43" s="65"/>
      <c r="AI43" s="66"/>
      <c r="AJ43" s="17"/>
      <c r="AK43" s="210"/>
      <c r="AL43" s="211"/>
      <c r="AM43" s="26">
        <v>8</v>
      </c>
      <c r="AN43" s="26"/>
      <c r="AO43" s="32" t="s">
        <v>83</v>
      </c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212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7"/>
    </row>
    <row r="44" spans="1:85" ht="12" customHeight="1" thickTop="1" x14ac:dyDescent="0.25">
      <c r="A44" s="119" t="s">
        <v>84</v>
      </c>
      <c r="B44" s="120"/>
      <c r="C44" s="120"/>
      <c r="D44" s="120"/>
      <c r="E44" s="120"/>
      <c r="F44" s="120"/>
      <c r="G44" s="120"/>
      <c r="H44" s="75"/>
      <c r="I44" s="76"/>
      <c r="J44" s="76"/>
      <c r="K44" s="76"/>
      <c r="L44" s="76"/>
      <c r="M44" s="76"/>
      <c r="N44" s="76"/>
      <c r="O44" s="76"/>
      <c r="P44" s="76"/>
      <c r="Q44" s="78"/>
      <c r="R44" s="15"/>
      <c r="S44" s="119" t="s">
        <v>84</v>
      </c>
      <c r="T44" s="120"/>
      <c r="U44" s="120"/>
      <c r="V44" s="120"/>
      <c r="W44" s="120"/>
      <c r="X44" s="120"/>
      <c r="Y44" s="120"/>
      <c r="Z44" s="75"/>
      <c r="AA44" s="76"/>
      <c r="AB44" s="76"/>
      <c r="AC44" s="76"/>
      <c r="AD44" s="76"/>
      <c r="AE44" s="76"/>
      <c r="AF44" s="76"/>
      <c r="AG44" s="76"/>
      <c r="AH44" s="76"/>
      <c r="AI44" s="78"/>
      <c r="AJ44" s="17"/>
      <c r="AK44" s="210"/>
      <c r="AL44" s="211"/>
      <c r="AM44" s="26">
        <v>9</v>
      </c>
      <c r="AN44" s="26"/>
      <c r="AO44" s="32" t="s">
        <v>85</v>
      </c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212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7"/>
    </row>
    <row r="45" spans="1:85" ht="12" customHeight="1" x14ac:dyDescent="0.25">
      <c r="A45" s="222" t="s">
        <v>86</v>
      </c>
      <c r="B45" s="223"/>
      <c r="C45" s="223"/>
      <c r="D45" s="223"/>
      <c r="E45" s="223"/>
      <c r="F45" s="223"/>
      <c r="G45" s="223"/>
      <c r="H45" s="98"/>
      <c r="I45" s="99"/>
      <c r="J45" s="99"/>
      <c r="K45" s="99"/>
      <c r="L45" s="99"/>
      <c r="M45" s="99"/>
      <c r="N45" s="99"/>
      <c r="O45" s="99"/>
      <c r="P45" s="99"/>
      <c r="Q45" s="100"/>
      <c r="R45" s="15"/>
      <c r="S45" s="222" t="s">
        <v>86</v>
      </c>
      <c r="T45" s="223"/>
      <c r="U45" s="223"/>
      <c r="V45" s="223"/>
      <c r="W45" s="223"/>
      <c r="X45" s="223"/>
      <c r="Y45" s="223"/>
      <c r="Z45" s="98"/>
      <c r="AA45" s="99"/>
      <c r="AB45" s="99"/>
      <c r="AC45" s="99"/>
      <c r="AD45" s="99"/>
      <c r="AE45" s="99"/>
      <c r="AF45" s="99"/>
      <c r="AG45" s="99"/>
      <c r="AH45" s="99"/>
      <c r="AI45" s="100"/>
      <c r="AJ45" s="17"/>
      <c r="AK45" s="210"/>
      <c r="AL45" s="211"/>
      <c r="AM45" s="26">
        <v>10</v>
      </c>
      <c r="AN45" s="26"/>
      <c r="AO45" s="32" t="s">
        <v>87</v>
      </c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212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7"/>
    </row>
    <row r="46" spans="1:85" ht="12" customHeight="1" x14ac:dyDescent="0.25">
      <c r="A46" s="84" t="s">
        <v>88</v>
      </c>
      <c r="B46" s="85"/>
      <c r="C46" s="85"/>
      <c r="D46" s="85"/>
      <c r="E46" s="85"/>
      <c r="F46" s="85"/>
      <c r="G46" s="85"/>
      <c r="H46" s="224"/>
      <c r="I46" s="224"/>
      <c r="J46" s="224"/>
      <c r="K46" s="225" t="s">
        <v>89</v>
      </c>
      <c r="L46" s="226"/>
      <c r="M46" s="224"/>
      <c r="N46" s="224"/>
      <c r="O46" s="224"/>
      <c r="P46" s="225" t="s">
        <v>90</v>
      </c>
      <c r="Q46" s="227"/>
      <c r="R46" s="15"/>
      <c r="S46" s="84" t="s">
        <v>88</v>
      </c>
      <c r="T46" s="85"/>
      <c r="U46" s="85"/>
      <c r="V46" s="85"/>
      <c r="W46" s="85"/>
      <c r="X46" s="85"/>
      <c r="Y46" s="85"/>
      <c r="Z46" s="224"/>
      <c r="AA46" s="224"/>
      <c r="AB46" s="224"/>
      <c r="AC46" s="225" t="s">
        <v>89</v>
      </c>
      <c r="AD46" s="226"/>
      <c r="AE46" s="224"/>
      <c r="AF46" s="224"/>
      <c r="AG46" s="224"/>
      <c r="AH46" s="225" t="s">
        <v>90</v>
      </c>
      <c r="AI46" s="227"/>
      <c r="AJ46" s="17"/>
      <c r="AK46" s="210"/>
      <c r="AL46" s="211"/>
      <c r="AM46" s="26">
        <v>11</v>
      </c>
      <c r="AN46" s="26"/>
      <c r="AO46" s="32" t="s">
        <v>91</v>
      </c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212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7"/>
    </row>
    <row r="47" spans="1:85" ht="12" customHeight="1" x14ac:dyDescent="0.25">
      <c r="A47" s="84" t="s">
        <v>92</v>
      </c>
      <c r="B47" s="85"/>
      <c r="C47" s="85"/>
      <c r="D47" s="85"/>
      <c r="E47" s="85"/>
      <c r="F47" s="85"/>
      <c r="G47" s="85"/>
      <c r="H47" s="98"/>
      <c r="I47" s="99"/>
      <c r="J47" s="99"/>
      <c r="K47" s="99"/>
      <c r="L47" s="99"/>
      <c r="M47" s="99"/>
      <c r="N47" s="99"/>
      <c r="O47" s="99"/>
      <c r="P47" s="99"/>
      <c r="Q47" s="100"/>
      <c r="R47" s="15"/>
      <c r="S47" s="84" t="s">
        <v>92</v>
      </c>
      <c r="T47" s="85"/>
      <c r="U47" s="85"/>
      <c r="V47" s="85"/>
      <c r="W47" s="85"/>
      <c r="X47" s="85"/>
      <c r="Y47" s="85"/>
      <c r="Z47" s="98"/>
      <c r="AA47" s="99"/>
      <c r="AB47" s="99"/>
      <c r="AC47" s="99"/>
      <c r="AD47" s="99"/>
      <c r="AE47" s="99"/>
      <c r="AF47" s="99"/>
      <c r="AG47" s="99"/>
      <c r="AH47" s="99"/>
      <c r="AI47" s="100"/>
      <c r="AJ47" s="17"/>
      <c r="AK47" s="210"/>
      <c r="AL47" s="211"/>
      <c r="AM47" s="26">
        <v>12</v>
      </c>
      <c r="AN47" s="26"/>
      <c r="AO47" s="32" t="s">
        <v>93</v>
      </c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212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7"/>
    </row>
    <row r="48" spans="1:85" ht="12" customHeight="1" x14ac:dyDescent="0.25">
      <c r="A48" s="84" t="s">
        <v>94</v>
      </c>
      <c r="B48" s="85"/>
      <c r="C48" s="85"/>
      <c r="D48" s="85"/>
      <c r="E48" s="85"/>
      <c r="F48" s="85"/>
      <c r="G48" s="85"/>
      <c r="H48" s="224"/>
      <c r="I48" s="224"/>
      <c r="J48" s="224"/>
      <c r="K48" s="225" t="s">
        <v>89</v>
      </c>
      <c r="L48" s="226"/>
      <c r="M48" s="224"/>
      <c r="N48" s="224"/>
      <c r="O48" s="224"/>
      <c r="P48" s="225" t="s">
        <v>90</v>
      </c>
      <c r="Q48" s="227"/>
      <c r="R48" s="15"/>
      <c r="S48" s="84" t="s">
        <v>94</v>
      </c>
      <c r="T48" s="85"/>
      <c r="U48" s="85"/>
      <c r="V48" s="85"/>
      <c r="W48" s="85"/>
      <c r="X48" s="85"/>
      <c r="Y48" s="85"/>
      <c r="Z48" s="224"/>
      <c r="AA48" s="224"/>
      <c r="AB48" s="224"/>
      <c r="AC48" s="225" t="s">
        <v>89</v>
      </c>
      <c r="AD48" s="226"/>
      <c r="AE48" s="224"/>
      <c r="AF48" s="224"/>
      <c r="AG48" s="224"/>
      <c r="AH48" s="225" t="s">
        <v>90</v>
      </c>
      <c r="AI48" s="227"/>
      <c r="AJ48" s="17"/>
      <c r="AK48" s="210"/>
      <c r="AL48" s="211"/>
      <c r="AM48" s="26">
        <v>13</v>
      </c>
      <c r="AN48" s="26"/>
      <c r="AO48" s="32" t="s">
        <v>95</v>
      </c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212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7"/>
    </row>
    <row r="49" spans="1:80" ht="12" customHeight="1" x14ac:dyDescent="0.25">
      <c r="A49" s="84" t="s">
        <v>96</v>
      </c>
      <c r="B49" s="85"/>
      <c r="C49" s="85"/>
      <c r="D49" s="85"/>
      <c r="E49" s="85"/>
      <c r="F49" s="85"/>
      <c r="G49" s="85"/>
      <c r="H49" s="98"/>
      <c r="I49" s="99"/>
      <c r="J49" s="99"/>
      <c r="K49" s="99"/>
      <c r="L49" s="99"/>
      <c r="M49" s="99"/>
      <c r="N49" s="99"/>
      <c r="O49" s="99"/>
      <c r="P49" s="99"/>
      <c r="Q49" s="100"/>
      <c r="R49" s="15"/>
      <c r="S49" s="84" t="s">
        <v>96</v>
      </c>
      <c r="T49" s="85"/>
      <c r="U49" s="85"/>
      <c r="V49" s="85"/>
      <c r="W49" s="85"/>
      <c r="X49" s="85"/>
      <c r="Y49" s="85"/>
      <c r="Z49" s="98"/>
      <c r="AA49" s="99"/>
      <c r="AB49" s="99"/>
      <c r="AC49" s="99"/>
      <c r="AD49" s="99"/>
      <c r="AE49" s="99"/>
      <c r="AF49" s="99"/>
      <c r="AG49" s="99"/>
      <c r="AH49" s="99"/>
      <c r="AI49" s="100"/>
      <c r="AJ49" s="17"/>
      <c r="AK49" s="210"/>
      <c r="AL49" s="211"/>
      <c r="AM49" s="26">
        <v>14</v>
      </c>
      <c r="AN49" s="26"/>
      <c r="AO49" s="32" t="s">
        <v>97</v>
      </c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212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7"/>
    </row>
    <row r="50" spans="1:80" ht="12" customHeight="1" x14ac:dyDescent="0.25">
      <c r="A50" s="84" t="s">
        <v>98</v>
      </c>
      <c r="B50" s="85"/>
      <c r="C50" s="85"/>
      <c r="D50" s="85"/>
      <c r="E50" s="85"/>
      <c r="F50" s="85"/>
      <c r="G50" s="85"/>
      <c r="H50" s="228"/>
      <c r="I50" s="229"/>
      <c r="J50" s="229"/>
      <c r="K50" s="229"/>
      <c r="L50" s="108" t="s">
        <v>99</v>
      </c>
      <c r="M50" s="108"/>
      <c r="N50" s="230"/>
      <c r="O50" s="230"/>
      <c r="P50" s="230"/>
      <c r="Q50" s="231"/>
      <c r="R50" s="15"/>
      <c r="S50" s="84" t="s">
        <v>98</v>
      </c>
      <c r="T50" s="85"/>
      <c r="U50" s="85"/>
      <c r="V50" s="85"/>
      <c r="W50" s="85"/>
      <c r="X50" s="85"/>
      <c r="Y50" s="85"/>
      <c r="Z50" s="228"/>
      <c r="AA50" s="229"/>
      <c r="AB50" s="229"/>
      <c r="AC50" s="229"/>
      <c r="AD50" s="108" t="s">
        <v>99</v>
      </c>
      <c r="AE50" s="108"/>
      <c r="AF50" s="232"/>
      <c r="AG50" s="232"/>
      <c r="AH50" s="232"/>
      <c r="AI50" s="233"/>
      <c r="AJ50" s="17"/>
      <c r="AK50" s="210"/>
      <c r="AL50" s="211"/>
      <c r="AM50" s="26">
        <v>15</v>
      </c>
      <c r="AN50" s="26"/>
      <c r="AO50" s="32" t="s">
        <v>100</v>
      </c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212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7"/>
    </row>
    <row r="51" spans="1:80" ht="12" customHeight="1" thickBot="1" x14ac:dyDescent="0.3">
      <c r="A51" s="111" t="s">
        <v>101</v>
      </c>
      <c r="B51" s="112"/>
      <c r="C51" s="112"/>
      <c r="D51" s="112"/>
      <c r="E51" s="112"/>
      <c r="F51" s="112"/>
      <c r="G51" s="112"/>
      <c r="H51" s="234"/>
      <c r="I51" s="235"/>
      <c r="J51" s="235"/>
      <c r="K51" s="235"/>
      <c r="L51" s="235"/>
      <c r="M51" s="236" t="s">
        <v>102</v>
      </c>
      <c r="N51" s="236"/>
      <c r="O51" s="236"/>
      <c r="P51" s="236"/>
      <c r="Q51" s="237"/>
      <c r="R51" s="15"/>
      <c r="S51" s="111" t="s">
        <v>101</v>
      </c>
      <c r="T51" s="112"/>
      <c r="U51" s="112"/>
      <c r="V51" s="112"/>
      <c r="W51" s="112"/>
      <c r="X51" s="112"/>
      <c r="Y51" s="112"/>
      <c r="Z51" s="234"/>
      <c r="AA51" s="235"/>
      <c r="AB51" s="235"/>
      <c r="AC51" s="235"/>
      <c r="AD51" s="235"/>
      <c r="AE51" s="236" t="s">
        <v>102</v>
      </c>
      <c r="AF51" s="236"/>
      <c r="AG51" s="236"/>
      <c r="AH51" s="236"/>
      <c r="AI51" s="237"/>
      <c r="AJ51" s="17"/>
      <c r="AK51" s="210"/>
      <c r="AL51" s="211"/>
      <c r="AM51" s="26">
        <v>16</v>
      </c>
      <c r="AN51" s="26"/>
      <c r="AO51" s="32" t="s">
        <v>103</v>
      </c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212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7"/>
    </row>
    <row r="52" spans="1:80" ht="12" customHeight="1" x14ac:dyDescent="0.25">
      <c r="A52" s="238"/>
      <c r="B52" s="239"/>
      <c r="C52" s="239"/>
      <c r="D52" s="239"/>
      <c r="E52" s="239"/>
      <c r="F52" s="239"/>
      <c r="G52" s="239"/>
      <c r="H52" s="238"/>
      <c r="I52" s="239"/>
      <c r="J52" s="239"/>
      <c r="K52" s="239"/>
      <c r="L52" s="239"/>
      <c r="M52" s="239"/>
      <c r="N52" s="239"/>
      <c r="O52" s="238"/>
      <c r="P52" s="239"/>
      <c r="Q52" s="239"/>
      <c r="R52" s="239"/>
      <c r="S52" s="239"/>
      <c r="T52" s="238"/>
      <c r="U52" s="239"/>
      <c r="V52" s="239"/>
      <c r="W52" s="238"/>
      <c r="X52" s="239"/>
      <c r="Y52" s="239"/>
      <c r="Z52" s="239"/>
      <c r="AA52" s="238"/>
      <c r="AB52" s="239"/>
      <c r="AC52" s="238"/>
      <c r="AD52" s="239"/>
      <c r="AE52" s="239"/>
      <c r="AF52" s="239"/>
      <c r="AG52" s="239"/>
      <c r="AH52" s="239"/>
      <c r="AI52" s="239"/>
      <c r="AJ52" s="17"/>
      <c r="AK52" s="210"/>
      <c r="AL52" s="211"/>
      <c r="AM52" s="26">
        <v>17</v>
      </c>
      <c r="AN52" s="26"/>
      <c r="AO52" s="32" t="s">
        <v>104</v>
      </c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212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7"/>
    </row>
    <row r="53" spans="1:80" ht="12" customHeight="1" x14ac:dyDescent="0.25">
      <c r="A53" s="240"/>
      <c r="B53" s="15" t="s">
        <v>105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17"/>
      <c r="AK53" s="210"/>
      <c r="AL53" s="211"/>
      <c r="AM53" s="26">
        <v>18</v>
      </c>
      <c r="AN53" s="26"/>
      <c r="AO53" s="32" t="s">
        <v>106</v>
      </c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212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7"/>
    </row>
    <row r="54" spans="1:80" ht="12" customHeight="1" x14ac:dyDescent="0.25">
      <c r="A54" s="238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17"/>
      <c r="AK54" s="210"/>
      <c r="AL54" s="211"/>
      <c r="AM54" s="26">
        <v>19</v>
      </c>
      <c r="AN54" s="26"/>
      <c r="AO54" s="32" t="s">
        <v>107</v>
      </c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212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7"/>
    </row>
    <row r="55" spans="1:80" ht="12" customHeight="1" x14ac:dyDescent="0.25">
      <c r="A55" s="238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17"/>
      <c r="AK55" s="210"/>
      <c r="AL55" s="211"/>
      <c r="AM55" s="26">
        <v>20</v>
      </c>
      <c r="AN55" s="26"/>
      <c r="AO55" s="32" t="s">
        <v>108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212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</row>
    <row r="56" spans="1:80" ht="12" customHeight="1" thickBot="1" x14ac:dyDescent="0.3">
      <c r="A56" s="238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17"/>
      <c r="AK56" s="243" t="s">
        <v>109</v>
      </c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  <c r="BJ56" s="244"/>
      <c r="BK56" s="244"/>
      <c r="BL56" s="244"/>
      <c r="BM56" s="244"/>
      <c r="BN56" s="244"/>
      <c r="BO56" s="244"/>
      <c r="BP56" s="244"/>
      <c r="BQ56" s="245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</row>
    <row r="57" spans="1:80" ht="12" customHeight="1" x14ac:dyDescent="0.25">
      <c r="A57" s="238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7"/>
    </row>
    <row r="58" spans="1:80" ht="12" customHeight="1" x14ac:dyDescent="0.25">
      <c r="A58" s="238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7"/>
    </row>
    <row r="59" spans="1:80" ht="12" customHeight="1" x14ac:dyDescent="0.25">
      <c r="A59" s="238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7"/>
    </row>
    <row r="60" spans="1:80" ht="12" customHeight="1" x14ac:dyDescent="0.25">
      <c r="A60" s="238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</row>
    <row r="61" spans="1:80" ht="12" customHeight="1" x14ac:dyDescent="0.25">
      <c r="A61" s="241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</row>
    <row r="62" spans="1:80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</row>
  </sheetData>
  <mergeCells count="395">
    <mergeCell ref="B61:AI61"/>
    <mergeCell ref="E62:K62"/>
    <mergeCell ref="V62:AI62"/>
    <mergeCell ref="B56:AI56"/>
    <mergeCell ref="AK56:BQ56"/>
    <mergeCell ref="B57:AI57"/>
    <mergeCell ref="B58:AI58"/>
    <mergeCell ref="B59:AI59"/>
    <mergeCell ref="B60:AI60"/>
    <mergeCell ref="B54:AI54"/>
    <mergeCell ref="AK54:AL54"/>
    <mergeCell ref="AM54:AN54"/>
    <mergeCell ref="AO54:BQ54"/>
    <mergeCell ref="B55:AI55"/>
    <mergeCell ref="AK55:AL55"/>
    <mergeCell ref="AM55:AN55"/>
    <mergeCell ref="AO55:BQ55"/>
    <mergeCell ref="AO51:BQ51"/>
    <mergeCell ref="AK52:AL52"/>
    <mergeCell ref="AM52:AN52"/>
    <mergeCell ref="AO52:BQ52"/>
    <mergeCell ref="AK53:AL53"/>
    <mergeCell ref="AM53:AN53"/>
    <mergeCell ref="AO53:BQ53"/>
    <mergeCell ref="AM50:AN50"/>
    <mergeCell ref="AO50:BQ50"/>
    <mergeCell ref="A51:G51"/>
    <mergeCell ref="H51:L51"/>
    <mergeCell ref="M51:Q51"/>
    <mergeCell ref="S51:Y51"/>
    <mergeCell ref="Z51:AD51"/>
    <mergeCell ref="AE51:AI51"/>
    <mergeCell ref="AK51:AL51"/>
    <mergeCell ref="AM51:AN51"/>
    <mergeCell ref="AO49:BQ49"/>
    <mergeCell ref="A50:G50"/>
    <mergeCell ref="H50:K50"/>
    <mergeCell ref="L50:M50"/>
    <mergeCell ref="N50:Q50"/>
    <mergeCell ref="S50:Y50"/>
    <mergeCell ref="Z50:AC50"/>
    <mergeCell ref="AD50:AE50"/>
    <mergeCell ref="AF50:AI50"/>
    <mergeCell ref="AK50:AL50"/>
    <mergeCell ref="AH48:AI48"/>
    <mergeCell ref="AK48:AL48"/>
    <mergeCell ref="AM48:AN48"/>
    <mergeCell ref="AO48:BQ48"/>
    <mergeCell ref="A49:G49"/>
    <mergeCell ref="H49:Q49"/>
    <mergeCell ref="S49:Y49"/>
    <mergeCell ref="Z49:AI49"/>
    <mergeCell ref="AK49:AL49"/>
    <mergeCell ref="AM49:AN49"/>
    <mergeCell ref="AO47:BQ47"/>
    <mergeCell ref="A48:G48"/>
    <mergeCell ref="H48:J48"/>
    <mergeCell ref="K48:L48"/>
    <mergeCell ref="M48:O48"/>
    <mergeCell ref="P48:Q48"/>
    <mergeCell ref="S48:Y48"/>
    <mergeCell ref="Z48:AB48"/>
    <mergeCell ref="AC48:AD48"/>
    <mergeCell ref="AE48:AG48"/>
    <mergeCell ref="AH46:AI46"/>
    <mergeCell ref="AK46:AL46"/>
    <mergeCell ref="AM46:AN46"/>
    <mergeCell ref="AO46:BQ46"/>
    <mergeCell ref="A47:G47"/>
    <mergeCell ref="H47:Q47"/>
    <mergeCell ref="S47:Y47"/>
    <mergeCell ref="Z47:AI47"/>
    <mergeCell ref="AK47:AL47"/>
    <mergeCell ref="AM47:AN47"/>
    <mergeCell ref="AO45:BQ45"/>
    <mergeCell ref="A46:G46"/>
    <mergeCell ref="H46:J46"/>
    <mergeCell ref="K46:L46"/>
    <mergeCell ref="M46:O46"/>
    <mergeCell ref="P46:Q46"/>
    <mergeCell ref="S46:Y46"/>
    <mergeCell ref="Z46:AB46"/>
    <mergeCell ref="AC46:AD46"/>
    <mergeCell ref="AE46:AG46"/>
    <mergeCell ref="A45:G45"/>
    <mergeCell ref="H45:Q45"/>
    <mergeCell ref="S45:Y45"/>
    <mergeCell ref="Z45:AI45"/>
    <mergeCell ref="AK45:AL45"/>
    <mergeCell ref="AM45:AN45"/>
    <mergeCell ref="AO43:BQ43"/>
    <mergeCell ref="A44:G44"/>
    <mergeCell ref="H44:Q44"/>
    <mergeCell ref="S44:Y44"/>
    <mergeCell ref="Z44:AI44"/>
    <mergeCell ref="AK44:AL44"/>
    <mergeCell ref="AM44:AN44"/>
    <mergeCell ref="AO44:BQ44"/>
    <mergeCell ref="A43:J43"/>
    <mergeCell ref="L43:Q43"/>
    <mergeCell ref="S43:AB43"/>
    <mergeCell ref="AD43:AI43"/>
    <mergeCell ref="AK43:AL43"/>
    <mergeCell ref="AM43:AN43"/>
    <mergeCell ref="AK41:AL41"/>
    <mergeCell ref="AM41:AN41"/>
    <mergeCell ref="AO41:BQ41"/>
    <mergeCell ref="AK42:AL42"/>
    <mergeCell ref="AM42:AN42"/>
    <mergeCell ref="AO42:BQ42"/>
    <mergeCell ref="A41:G41"/>
    <mergeCell ref="H41:L41"/>
    <mergeCell ref="M41:Q41"/>
    <mergeCell ref="S41:Y41"/>
    <mergeCell ref="Z41:AD41"/>
    <mergeCell ref="AE41:AI41"/>
    <mergeCell ref="AO39:BQ39"/>
    <mergeCell ref="A40:G40"/>
    <mergeCell ref="H40:L40"/>
    <mergeCell ref="M40:Q40"/>
    <mergeCell ref="S40:Y40"/>
    <mergeCell ref="Z40:AD40"/>
    <mergeCell ref="AE40:AI40"/>
    <mergeCell ref="AK40:AL40"/>
    <mergeCell ref="AM40:AN40"/>
    <mergeCell ref="AO40:BQ40"/>
    <mergeCell ref="AM38:AN38"/>
    <mergeCell ref="AO38:BQ38"/>
    <mergeCell ref="A39:G39"/>
    <mergeCell ref="H39:L39"/>
    <mergeCell ref="M39:Q39"/>
    <mergeCell ref="S39:Y39"/>
    <mergeCell ref="Z39:AD39"/>
    <mergeCell ref="AE39:AI39"/>
    <mergeCell ref="AK39:AL39"/>
    <mergeCell ref="AM39:AN39"/>
    <mergeCell ref="AK37:AL37"/>
    <mergeCell ref="AM37:AN37"/>
    <mergeCell ref="AO37:BQ37"/>
    <mergeCell ref="A38:G38"/>
    <mergeCell ref="H38:L38"/>
    <mergeCell ref="M38:Q38"/>
    <mergeCell ref="S38:Y38"/>
    <mergeCell ref="Z38:AD38"/>
    <mergeCell ref="AE38:AI38"/>
    <mergeCell ref="AK38:AL38"/>
    <mergeCell ref="AE36:AI36"/>
    <mergeCell ref="AK36:AL36"/>
    <mergeCell ref="AM36:AN36"/>
    <mergeCell ref="AO36:BQ36"/>
    <mergeCell ref="A37:G37"/>
    <mergeCell ref="H37:L37"/>
    <mergeCell ref="M37:Q37"/>
    <mergeCell ref="S37:Y37"/>
    <mergeCell ref="Z37:AD37"/>
    <mergeCell ref="AE37:AI37"/>
    <mergeCell ref="A35:G35"/>
    <mergeCell ref="H35:Q35"/>
    <mergeCell ref="S35:Y35"/>
    <mergeCell ref="Z35:AI35"/>
    <mergeCell ref="AK35:BQ35"/>
    <mergeCell ref="A36:G36"/>
    <mergeCell ref="H36:L36"/>
    <mergeCell ref="M36:Q36"/>
    <mergeCell ref="S36:Y36"/>
    <mergeCell ref="Z36:AD36"/>
    <mergeCell ref="A33:G33"/>
    <mergeCell ref="H33:Q33"/>
    <mergeCell ref="S33:Y33"/>
    <mergeCell ref="Z33:AI33"/>
    <mergeCell ref="A34:G34"/>
    <mergeCell ref="H34:Q34"/>
    <mergeCell ref="S34:Y34"/>
    <mergeCell ref="Z34:AI34"/>
    <mergeCell ref="A31:E31"/>
    <mergeCell ref="G31:Q31"/>
    <mergeCell ref="S31:W31"/>
    <mergeCell ref="Y31:AI31"/>
    <mergeCell ref="A32:G32"/>
    <mergeCell ref="H32:Q32"/>
    <mergeCell ref="S32:Y32"/>
    <mergeCell ref="Z32:AI32"/>
    <mergeCell ref="U29:V29"/>
    <mergeCell ref="X29:AE29"/>
    <mergeCell ref="AF29:AG29"/>
    <mergeCell ref="AH29:AI29"/>
    <mergeCell ref="AK29:AV29"/>
    <mergeCell ref="AK30:AV33"/>
    <mergeCell ref="A28:L28"/>
    <mergeCell ref="N28:R28"/>
    <mergeCell ref="S28:T28"/>
    <mergeCell ref="U28:V28"/>
    <mergeCell ref="X28:AI28"/>
    <mergeCell ref="A29:H29"/>
    <mergeCell ref="I29:J29"/>
    <mergeCell ref="K29:L29"/>
    <mergeCell ref="N29:R29"/>
    <mergeCell ref="S29:T29"/>
    <mergeCell ref="A27:C27"/>
    <mergeCell ref="D27:F27"/>
    <mergeCell ref="G27:I27"/>
    <mergeCell ref="N27:R27"/>
    <mergeCell ref="S27:T27"/>
    <mergeCell ref="U27:V27"/>
    <mergeCell ref="BH25:BK25"/>
    <mergeCell ref="A26:C26"/>
    <mergeCell ref="D26:F26"/>
    <mergeCell ref="G26:I26"/>
    <mergeCell ref="N26:V26"/>
    <mergeCell ref="AA26:AC26"/>
    <mergeCell ref="AD26:AF26"/>
    <mergeCell ref="AG26:AI26"/>
    <mergeCell ref="AK26:AW27"/>
    <mergeCell ref="AY26:BK27"/>
    <mergeCell ref="BH24:BK24"/>
    <mergeCell ref="A25:C25"/>
    <mergeCell ref="D25:F25"/>
    <mergeCell ref="G25:I25"/>
    <mergeCell ref="AA25:AC25"/>
    <mergeCell ref="AD25:AF25"/>
    <mergeCell ref="AG25:AI25"/>
    <mergeCell ref="AK25:AS25"/>
    <mergeCell ref="AT25:AW25"/>
    <mergeCell ref="AY25:BG25"/>
    <mergeCell ref="AA24:AC24"/>
    <mergeCell ref="AD24:AF24"/>
    <mergeCell ref="AG24:AI24"/>
    <mergeCell ref="AK24:AS24"/>
    <mergeCell ref="AT24:AW24"/>
    <mergeCell ref="AY24:BG24"/>
    <mergeCell ref="AK23:AS23"/>
    <mergeCell ref="AT23:AV23"/>
    <mergeCell ref="AY23:BG23"/>
    <mergeCell ref="BH23:BJ23"/>
    <mergeCell ref="A24:C24"/>
    <mergeCell ref="D24:F24"/>
    <mergeCell ref="G24:I24"/>
    <mergeCell ref="N24:P24"/>
    <mergeCell ref="Q24:S24"/>
    <mergeCell ref="T24:V24"/>
    <mergeCell ref="BH22:BK22"/>
    <mergeCell ref="A23:C23"/>
    <mergeCell ref="D23:F23"/>
    <mergeCell ref="G23:I23"/>
    <mergeCell ref="N23:P23"/>
    <mergeCell ref="Q23:S23"/>
    <mergeCell ref="T23:V23"/>
    <mergeCell ref="AA23:AC23"/>
    <mergeCell ref="AD23:AF23"/>
    <mergeCell ref="AG23:AI23"/>
    <mergeCell ref="AA22:AC22"/>
    <mergeCell ref="AD22:AF22"/>
    <mergeCell ref="AG22:AI22"/>
    <mergeCell ref="AK22:AS22"/>
    <mergeCell ref="AT22:AW22"/>
    <mergeCell ref="AY22:BG22"/>
    <mergeCell ref="AD21:AF21"/>
    <mergeCell ref="AG21:AI21"/>
    <mergeCell ref="AK21:AW21"/>
    <mergeCell ref="AY21:BK21"/>
    <mergeCell ref="A22:C22"/>
    <mergeCell ref="D22:F22"/>
    <mergeCell ref="G22:I22"/>
    <mergeCell ref="N22:P22"/>
    <mergeCell ref="Q22:S22"/>
    <mergeCell ref="T22:V22"/>
    <mergeCell ref="AA20:AC20"/>
    <mergeCell ref="AD20:AF20"/>
    <mergeCell ref="AG20:AI20"/>
    <mergeCell ref="A21:C21"/>
    <mergeCell ref="D21:F21"/>
    <mergeCell ref="G21:I21"/>
    <mergeCell ref="N21:P21"/>
    <mergeCell ref="Q21:S21"/>
    <mergeCell ref="T21:V21"/>
    <mergeCell ref="AA21:AC21"/>
    <mergeCell ref="A20:C20"/>
    <mergeCell ref="D20:F20"/>
    <mergeCell ref="G20:I20"/>
    <mergeCell ref="N20:P20"/>
    <mergeCell ref="Q20:S20"/>
    <mergeCell ref="T20:V20"/>
    <mergeCell ref="AK18:AS19"/>
    <mergeCell ref="AT18:AY18"/>
    <mergeCell ref="AZ18:BO19"/>
    <mergeCell ref="A19:I19"/>
    <mergeCell ref="N19:V19"/>
    <mergeCell ref="AA19:AI19"/>
    <mergeCell ref="AT19:AY19"/>
    <mergeCell ref="AZ16:BG16"/>
    <mergeCell ref="BH16:BO16"/>
    <mergeCell ref="T17:Y17"/>
    <mergeCell ref="Z17:AD17"/>
    <mergeCell ref="AE17:AI17"/>
    <mergeCell ref="AK17:AM17"/>
    <mergeCell ref="AN17:AP17"/>
    <mergeCell ref="AQ17:AS17"/>
    <mergeCell ref="AT17:AY17"/>
    <mergeCell ref="AZ17:BO17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13:F13"/>
    <mergeCell ref="G13:P13"/>
    <mergeCell ref="T13:Y13"/>
    <mergeCell ref="Z13:AD13"/>
    <mergeCell ref="AE13:AI13"/>
    <mergeCell ref="AK13:AM13"/>
    <mergeCell ref="AZ9:BO10"/>
    <mergeCell ref="AT10:AY10"/>
    <mergeCell ref="A11:P11"/>
    <mergeCell ref="T11:AI11"/>
    <mergeCell ref="A12:F12"/>
    <mergeCell ref="G12:P12"/>
    <mergeCell ref="T12:Y12"/>
    <mergeCell ref="Z12:AD12"/>
    <mergeCell ref="AE12:AI12"/>
    <mergeCell ref="AK12:BO12"/>
    <mergeCell ref="A9:E9"/>
    <mergeCell ref="F9:P9"/>
    <mergeCell ref="T9:X9"/>
    <mergeCell ref="Y9:AI9"/>
    <mergeCell ref="AK9:AS10"/>
    <mergeCell ref="AT9:AY9"/>
    <mergeCell ref="AQ7:AS7"/>
    <mergeCell ref="AT7:AY7"/>
    <mergeCell ref="AZ7:BG7"/>
    <mergeCell ref="BH7:BO7"/>
    <mergeCell ref="AK8:AM8"/>
    <mergeCell ref="AN8:AP8"/>
    <mergeCell ref="AQ8:AS8"/>
    <mergeCell ref="AT8:AY8"/>
    <mergeCell ref="AZ8:BO8"/>
    <mergeCell ref="A7:E7"/>
    <mergeCell ref="F7:P7"/>
    <mergeCell ref="T7:X7"/>
    <mergeCell ref="Y7:AI7"/>
    <mergeCell ref="AK7:AM7"/>
    <mergeCell ref="AN7:AP7"/>
    <mergeCell ref="BH5:BO5"/>
    <mergeCell ref="AK6:AM6"/>
    <mergeCell ref="AN6:AP6"/>
    <mergeCell ref="AQ6:AS6"/>
    <mergeCell ref="AT6:AY6"/>
    <mergeCell ref="AZ6:BG6"/>
    <mergeCell ref="BH6:BO6"/>
    <mergeCell ref="M5:AI5"/>
    <mergeCell ref="AK5:AM5"/>
    <mergeCell ref="AN5:AP5"/>
    <mergeCell ref="AQ5:AS5"/>
    <mergeCell ref="AT5:AY5"/>
    <mergeCell ref="AZ5:BG5"/>
    <mergeCell ref="AJ1:CB1"/>
    <mergeCell ref="AK3:BO3"/>
    <mergeCell ref="AK4:AM4"/>
    <mergeCell ref="AN4:AP4"/>
    <mergeCell ref="AQ4:AS4"/>
    <mergeCell ref="AT4:AY4"/>
    <mergeCell ref="AZ4:BG4"/>
    <mergeCell ref="BH4:BO4"/>
  </mergeCells>
  <conditionalFormatting sqref="V62:AI62 E62:K62 H41:L41 H38:L38 H32:Q35 H51:L51 N50:Q50 H50:K50 H49:Q49 H47:Q47 H46:J46 G12:P14 Y9:AI9 Y7:AI7 F9:P9 F7:P7 M46:O46 M48:O48 H48:J48 H44:Q45 G16:P16 H37:Q37">
    <cfRule type="containsBlanks" dxfId="207" priority="90">
      <formula>LEN(TRIM(E7))=0</formula>
    </cfRule>
  </conditionalFormatting>
  <conditionalFormatting sqref="M38:Q41">
    <cfRule type="containsText" dxfId="206" priority="89" operator="containsText" text="CALC.">
      <formula>NOT(ISERROR(SEARCH("CALC.",M38)))</formula>
    </cfRule>
  </conditionalFormatting>
  <conditionalFormatting sqref="A45:Q51">
    <cfRule type="expression" dxfId="205" priority="88">
      <formula>$H$44="Direct Drive"</formula>
    </cfRule>
  </conditionalFormatting>
  <conditionalFormatting sqref="A47:G47 A49:G49 A46:O46 A48:O48 A50:M50 A45:G45">
    <cfRule type="expression" dxfId="204" priority="87">
      <formula>$H$44="Direct Drive"</formula>
    </cfRule>
  </conditionalFormatting>
  <conditionalFormatting sqref="A51:G51">
    <cfRule type="expression" dxfId="203" priority="86">
      <formula>$H$44="Direct Drive"</formula>
    </cfRule>
  </conditionalFormatting>
  <conditionalFormatting sqref="H45:Q45 P46:Q46 H47:Q47 P48:Q48 H49:Q49 N50:Q50">
    <cfRule type="expression" dxfId="202" priority="85">
      <formula>$H$44="Direct Drive"</formula>
    </cfRule>
  </conditionalFormatting>
  <conditionalFormatting sqref="G31">
    <cfRule type="containsBlanks" dxfId="201" priority="84">
      <formula>LEN(TRIM(G31))=0</formula>
    </cfRule>
  </conditionalFormatting>
  <conditionalFormatting sqref="Z41:AD41 Z38:AD38 Z37:AI37 Z32:AI35 Z51:AD51 AF50:AI50 Z50:AC50 Z49:AI49 Z47:AI47 Z46:AB46 AE46:AG46 AE48:AG48 Z48:AB48 Z44:AI45">
    <cfRule type="containsBlanks" dxfId="200" priority="83">
      <formula>LEN(TRIM(Z32))=0</formula>
    </cfRule>
  </conditionalFormatting>
  <conditionalFormatting sqref="AE38:AI39">
    <cfRule type="containsText" dxfId="199" priority="82" operator="containsText" text="CALC.">
      <formula>NOT(ISERROR(SEARCH("CALC.",AE38)))</formula>
    </cfRule>
  </conditionalFormatting>
  <conditionalFormatting sqref="S47:Y47 S49:Y49 S46:AG46 S48:AG48 S50:AE50 S45:Y45">
    <cfRule type="expression" dxfId="198" priority="80">
      <formula>$Z$44="Direct Drive"</formula>
    </cfRule>
  </conditionalFormatting>
  <conditionalFormatting sqref="Z45:AI45 AH46:AI46 Z47:AI47 AH48:AI48 Z49:AI49 AF50:AI50">
    <cfRule type="expression" dxfId="197" priority="78">
      <formula>$Z$44="Direct Drive"</formula>
    </cfRule>
  </conditionalFormatting>
  <conditionalFormatting sqref="Y31">
    <cfRule type="containsBlanks" dxfId="196" priority="77">
      <formula>LEN(TRIM(Y31))=0</formula>
    </cfRule>
  </conditionalFormatting>
  <conditionalFormatting sqref="S51:Y51">
    <cfRule type="expression" dxfId="195" priority="79">
      <formula>$Z$44="Direct Drive"</formula>
    </cfRule>
  </conditionalFormatting>
  <conditionalFormatting sqref="S45:AI51">
    <cfRule type="expression" dxfId="194" priority="81">
      <formula>$Z$44="Direct Drive"</formula>
    </cfRule>
  </conditionalFormatting>
  <conditionalFormatting sqref="S29:T29">
    <cfRule type="containsBlanks" dxfId="193" priority="75">
      <formula>LEN(TRIM(S29))=0</formula>
    </cfRule>
  </conditionalFormatting>
  <conditionalFormatting sqref="S27:T28">
    <cfRule type="containsBlanks" dxfId="192" priority="76">
      <formula>LEN(TRIM(S27))=0</formula>
    </cfRule>
  </conditionalFormatting>
  <conditionalFormatting sqref="G25:I25">
    <cfRule type="expression" dxfId="191" priority="73">
      <formula>$P$22&gt;$H$33</formula>
    </cfRule>
    <cfRule type="containsText" dxfId="190" priority="74" operator="containsText" text="CALC.">
      <formula>NOT(ISERROR(SEARCH("CALC.",G25)))</formula>
    </cfRule>
  </conditionalFormatting>
  <conditionalFormatting sqref="AG25:AI25">
    <cfRule type="expression" dxfId="189" priority="71">
      <formula>$P$22&gt;$H$33</formula>
    </cfRule>
    <cfRule type="containsText" dxfId="188" priority="72" operator="containsText" text="CALC.">
      <formula>NOT(ISERROR(SEARCH("CALC.",AG25)))</formula>
    </cfRule>
  </conditionalFormatting>
  <conditionalFormatting sqref="AZ5:BO7">
    <cfRule type="notContainsBlanks" dxfId="187" priority="70">
      <formula>LEN(TRIM(AZ5))&gt;0</formula>
    </cfRule>
  </conditionalFormatting>
  <conditionalFormatting sqref="AN5:AS7 AT6 AT8 AT10">
    <cfRule type="containsBlanks" dxfId="186" priority="69">
      <formula>LEN(TRIM(AN5))=0</formula>
    </cfRule>
  </conditionalFormatting>
  <conditionalFormatting sqref="AN8:AS8">
    <cfRule type="containsText" dxfId="185" priority="68" operator="containsText" text="CALC.">
      <formula>NOT(ISERROR(SEARCH("CALC.",AN8)))</formula>
    </cfRule>
  </conditionalFormatting>
  <conditionalFormatting sqref="AK6:AS8 AZ4:BO10 AT4:AY8">
    <cfRule type="expression" dxfId="184" priority="67">
      <formula>$AT$10="Single Phase"</formula>
    </cfRule>
  </conditionalFormatting>
  <conditionalFormatting sqref="AT25:AW25">
    <cfRule type="expression" dxfId="183" priority="66">
      <formula>IF($AT$24&lt;&gt;"CALC.",$M$36&lt;$AT$24)</formula>
    </cfRule>
  </conditionalFormatting>
  <conditionalFormatting sqref="AT24:AW25 AT23:AV23 AT22:AW22">
    <cfRule type="containsText" dxfId="182" priority="65" operator="containsText" text="CALC.">
      <formula>NOT(ISERROR(SEARCH("CALC.",AT22)))</formula>
    </cfRule>
  </conditionalFormatting>
  <conditionalFormatting sqref="AK22:AW27">
    <cfRule type="expression" dxfId="181" priority="64">
      <formula>$Z$25="Direct Drive"</formula>
    </cfRule>
  </conditionalFormatting>
  <conditionalFormatting sqref="AK22:AS25">
    <cfRule type="expression" dxfId="180" priority="63">
      <formula>$Z$25="Direct Drive"</formula>
    </cfRule>
  </conditionalFormatting>
  <conditionalFormatting sqref="AT22:AW25">
    <cfRule type="expression" dxfId="179" priority="62">
      <formula>$Z$25="Direct Drive"</formula>
    </cfRule>
  </conditionalFormatting>
  <conditionalFormatting sqref="AZ14:BO16">
    <cfRule type="notContainsBlanks" dxfId="178" priority="61">
      <formula>LEN(TRIM(AZ14))&gt;0</formula>
    </cfRule>
  </conditionalFormatting>
  <conditionalFormatting sqref="AN14:AS16 AT19">
    <cfRule type="containsBlanks" dxfId="177" priority="60">
      <formula>LEN(TRIM(AN14))=0</formula>
    </cfRule>
  </conditionalFormatting>
  <conditionalFormatting sqref="AN17:AS17">
    <cfRule type="containsText" dxfId="176" priority="59" operator="containsText" text="CALC.">
      <formula>NOT(ISERROR(SEARCH("CALC.",AN17)))</formula>
    </cfRule>
  </conditionalFormatting>
  <conditionalFormatting sqref="AK15:AS17 AZ13:BO19 AT13:AY14 AT16:AY16">
    <cfRule type="expression" dxfId="175" priority="58">
      <formula>$AT$19="Single Phase"</formula>
    </cfRule>
  </conditionalFormatting>
  <conditionalFormatting sqref="BH22:BK25">
    <cfRule type="expression" dxfId="174" priority="53">
      <formula>$Z$25="Direct Drive"</formula>
    </cfRule>
  </conditionalFormatting>
  <conditionalFormatting sqref="BH25:BK25">
    <cfRule type="expression" dxfId="173" priority="57">
      <formula>IF($AT$24&lt;&gt;"CALC.",$M$36&lt;$AT$24)</formula>
    </cfRule>
  </conditionalFormatting>
  <conditionalFormatting sqref="BH24:BK25 BH23:BJ23 BH22:BK22">
    <cfRule type="containsText" dxfId="172" priority="56" operator="containsText" text="CALC.">
      <formula>NOT(ISERROR(SEARCH("CALC.",BH22)))</formula>
    </cfRule>
  </conditionalFormatting>
  <conditionalFormatting sqref="AY22:BK27">
    <cfRule type="expression" dxfId="171" priority="55">
      <formula>$Z$25="Direct Drive"</formula>
    </cfRule>
  </conditionalFormatting>
  <conditionalFormatting sqref="AY22:BG25">
    <cfRule type="expression" dxfId="170" priority="54">
      <formula>$Z$25="Direct Drive"</formula>
    </cfRule>
  </conditionalFormatting>
  <conditionalFormatting sqref="AK30">
    <cfRule type="notContainsBlanks" dxfId="169" priority="52">
      <formula>LEN(TRIM(AK30))&gt;0</formula>
    </cfRule>
  </conditionalFormatting>
  <conditionalFormatting sqref="AK36:BQ55">
    <cfRule type="expression" dxfId="168" priority="51">
      <formula>NOT(ISBLANK($AU36))</formula>
    </cfRule>
  </conditionalFormatting>
  <conditionalFormatting sqref="AE40:AI41">
    <cfRule type="containsText" dxfId="167" priority="50" operator="containsText" text="CALC.">
      <formula>NOT(ISERROR(SEARCH("CALC.",AE40)))</formula>
    </cfRule>
  </conditionalFormatting>
  <conditionalFormatting sqref="Z17:AI17 AE16:AG16 AE12:AI14 Z16:AB16 Z13:AD14 Z12">
    <cfRule type="containsBlanks" dxfId="166" priority="49">
      <formula>LEN(TRIM(Z12))=0</formula>
    </cfRule>
  </conditionalFormatting>
  <conditionalFormatting sqref="Z13:AD14 Z16:AD16">
    <cfRule type="expression" dxfId="165" priority="48">
      <formula>$Z$12="N/A"</formula>
    </cfRule>
  </conditionalFormatting>
  <conditionalFormatting sqref="Z17:AD17">
    <cfRule type="expression" dxfId="164" priority="47">
      <formula>$Z$12="N/A"</formula>
    </cfRule>
  </conditionalFormatting>
  <conditionalFormatting sqref="AE13:AI14 AE16:AI16">
    <cfRule type="expression" dxfId="163" priority="46">
      <formula>$AE$12="N/A"</formula>
    </cfRule>
  </conditionalFormatting>
  <conditionalFormatting sqref="AE17:AI17">
    <cfRule type="expression" dxfId="162" priority="45">
      <formula>$AE$12="N/A"</formula>
    </cfRule>
  </conditionalFormatting>
  <conditionalFormatting sqref="D26">
    <cfRule type="containsBlanks" dxfId="161" priority="44">
      <formula>LEN(TRIM(D26))=0</formula>
    </cfRule>
  </conditionalFormatting>
  <conditionalFormatting sqref="G26">
    <cfRule type="containsBlanks" dxfId="160" priority="43">
      <formula>LEN(TRIM(G26))=0</formula>
    </cfRule>
  </conditionalFormatting>
  <conditionalFormatting sqref="AD26">
    <cfRule type="containsBlanks" dxfId="159" priority="42">
      <formula>LEN(TRIM(AD26))=0</formula>
    </cfRule>
  </conditionalFormatting>
  <conditionalFormatting sqref="AG26">
    <cfRule type="containsBlanks" dxfId="158" priority="41">
      <formula>LEN(TRIM(AG26))=0</formula>
    </cfRule>
  </conditionalFormatting>
  <conditionalFormatting sqref="D21:F21">
    <cfRule type="containsBlanks" dxfId="157" priority="40">
      <formula>LEN(TRIM(D21))=0</formula>
    </cfRule>
  </conditionalFormatting>
  <conditionalFormatting sqref="G21:I21">
    <cfRule type="containsBlanks" dxfId="156" priority="39">
      <formula>LEN(TRIM(G21))=0</formula>
    </cfRule>
  </conditionalFormatting>
  <conditionalFormatting sqref="D22:F22">
    <cfRule type="containsBlanks" dxfId="155" priority="38">
      <formula>LEN(TRIM(D22))=0</formula>
    </cfRule>
  </conditionalFormatting>
  <conditionalFormatting sqref="G22:I22">
    <cfRule type="containsBlanks" dxfId="154" priority="37">
      <formula>LEN(TRIM(G22))=0</formula>
    </cfRule>
  </conditionalFormatting>
  <conditionalFormatting sqref="D23:F23">
    <cfRule type="containsBlanks" dxfId="153" priority="36">
      <formula>LEN(TRIM(D23))=0</formula>
    </cfRule>
  </conditionalFormatting>
  <conditionalFormatting sqref="G23:I23">
    <cfRule type="containsBlanks" dxfId="152" priority="35">
      <formula>LEN(TRIM(G23))=0</formula>
    </cfRule>
  </conditionalFormatting>
  <conditionalFormatting sqref="D24:F24">
    <cfRule type="containsBlanks" dxfId="151" priority="34">
      <formula>LEN(TRIM(D24))=0</formula>
    </cfRule>
  </conditionalFormatting>
  <conditionalFormatting sqref="G24:I24">
    <cfRule type="containsBlanks" dxfId="150" priority="33">
      <formula>LEN(TRIM(G24))=0</formula>
    </cfRule>
  </conditionalFormatting>
  <conditionalFormatting sqref="D25:F25">
    <cfRule type="containsBlanks" dxfId="149" priority="32">
      <formula>LEN(TRIM(D25))=0</formula>
    </cfRule>
  </conditionalFormatting>
  <conditionalFormatting sqref="AD21:AF21">
    <cfRule type="containsBlanks" dxfId="148" priority="31">
      <formula>LEN(TRIM(AD21))=0</formula>
    </cfRule>
  </conditionalFormatting>
  <conditionalFormatting sqref="AG21:AI21">
    <cfRule type="containsBlanks" dxfId="147" priority="30">
      <formula>LEN(TRIM(AG21))=0</formula>
    </cfRule>
  </conditionalFormatting>
  <conditionalFormatting sqref="AD22:AF22">
    <cfRule type="containsBlanks" dxfId="146" priority="29">
      <formula>LEN(TRIM(AD22))=0</formula>
    </cfRule>
  </conditionalFormatting>
  <conditionalFormatting sqref="AG22:AI22">
    <cfRule type="containsBlanks" dxfId="145" priority="28">
      <formula>LEN(TRIM(AG22))=0</formula>
    </cfRule>
  </conditionalFormatting>
  <conditionalFormatting sqref="AD23:AF23">
    <cfRule type="containsBlanks" dxfId="144" priority="27">
      <formula>LEN(TRIM(AD23))=0</formula>
    </cfRule>
  </conditionalFormatting>
  <conditionalFormatting sqref="AG23:AI23">
    <cfRule type="containsBlanks" dxfId="143" priority="26">
      <formula>LEN(TRIM(AG23))=0</formula>
    </cfRule>
  </conditionalFormatting>
  <conditionalFormatting sqref="AD24:AF24">
    <cfRule type="containsBlanks" dxfId="142" priority="25">
      <formula>LEN(TRIM(AD24))=0</formula>
    </cfRule>
  </conditionalFormatting>
  <conditionalFormatting sqref="AG24:AI24">
    <cfRule type="containsBlanks" dxfId="141" priority="24">
      <formula>LEN(TRIM(AG24))=0</formula>
    </cfRule>
  </conditionalFormatting>
  <conditionalFormatting sqref="AD25:AF25">
    <cfRule type="containsBlanks" dxfId="140" priority="23">
      <formula>LEN(TRIM(AD25))=0</formula>
    </cfRule>
  </conditionalFormatting>
  <conditionalFormatting sqref="Q21:S21">
    <cfRule type="containsBlanks" dxfId="139" priority="22">
      <formula>LEN(TRIM(Q21))=0</formula>
    </cfRule>
  </conditionalFormatting>
  <conditionalFormatting sqref="T21:V21">
    <cfRule type="containsBlanks" dxfId="138" priority="21">
      <formula>LEN(TRIM(T21))=0</formula>
    </cfRule>
  </conditionalFormatting>
  <conditionalFormatting sqref="Q22:S22">
    <cfRule type="containsBlanks" dxfId="137" priority="20">
      <formula>LEN(TRIM(Q22))=0</formula>
    </cfRule>
  </conditionalFormatting>
  <conditionalFormatting sqref="T22:V22">
    <cfRule type="containsBlanks" dxfId="136" priority="19">
      <formula>LEN(TRIM(T22))=0</formula>
    </cfRule>
  </conditionalFormatting>
  <conditionalFormatting sqref="Q23:S23">
    <cfRule type="containsBlanks" dxfId="135" priority="18">
      <formula>LEN(TRIM(Q23))=0</formula>
    </cfRule>
  </conditionalFormatting>
  <conditionalFormatting sqref="T23:V23">
    <cfRule type="containsBlanks" dxfId="134" priority="17">
      <formula>LEN(TRIM(T23))=0</formula>
    </cfRule>
  </conditionalFormatting>
  <conditionalFormatting sqref="Q24:S24">
    <cfRule type="containsBlanks" dxfId="133" priority="16">
      <formula>LEN(TRIM(Q24))=0</formula>
    </cfRule>
  </conditionalFormatting>
  <conditionalFormatting sqref="T24:V24">
    <cfRule type="containsBlanks" dxfId="132" priority="15">
      <formula>LEN(TRIM(T24))=0</formula>
    </cfRule>
  </conditionalFormatting>
  <conditionalFormatting sqref="Z15:AI15">
    <cfRule type="containsBlanks" dxfId="131" priority="14">
      <formula>LEN(TRIM(Z15))=0</formula>
    </cfRule>
  </conditionalFormatting>
  <conditionalFormatting sqref="Z15:AD15">
    <cfRule type="expression" dxfId="130" priority="13">
      <formula>$Z$12="N/A"</formula>
    </cfRule>
  </conditionalFormatting>
  <conditionalFormatting sqref="AE15:AI15">
    <cfRule type="expression" dxfId="129" priority="12">
      <formula>$AE$12="N/A"</formula>
    </cfRule>
  </conditionalFormatting>
  <conditionalFormatting sqref="G15:P15">
    <cfRule type="containsBlanks" dxfId="128" priority="11">
      <formula>LEN(TRIM(G15))=0</formula>
    </cfRule>
  </conditionalFormatting>
  <conditionalFormatting sqref="AF29:AH29">
    <cfRule type="containsBlanks" dxfId="127" priority="10">
      <formula>LEN(TRIM(AF29))=0</formula>
    </cfRule>
  </conditionalFormatting>
  <conditionalFormatting sqref="AF29:AI29">
    <cfRule type="expression" dxfId="126" priority="9">
      <formula>$X$29="FIXED SPEED"</formula>
    </cfRule>
  </conditionalFormatting>
  <conditionalFormatting sqref="X29">
    <cfRule type="containsBlanks" dxfId="125" priority="8">
      <formula>LEN(TRIM(X29))=0</formula>
    </cfRule>
  </conditionalFormatting>
  <conditionalFormatting sqref="I29:K29">
    <cfRule type="containsBlanks" dxfId="124" priority="7">
      <formula>LEN(TRIM(I29))=0</formula>
    </cfRule>
  </conditionalFormatting>
  <conditionalFormatting sqref="I29:L29">
    <cfRule type="expression" dxfId="123" priority="6">
      <formula>$A$29="FIXED SPEED"</formula>
    </cfRule>
  </conditionalFormatting>
  <conditionalFormatting sqref="A29">
    <cfRule type="containsBlanks" dxfId="122" priority="5">
      <formula>LEN(TRIM(A29))=0</formula>
    </cfRule>
  </conditionalFormatting>
  <conditionalFormatting sqref="AT15">
    <cfRule type="containsBlanks" dxfId="121" priority="4">
      <formula>LEN(TRIM(AT15))=0</formula>
    </cfRule>
  </conditionalFormatting>
  <conditionalFormatting sqref="AT15:AY15">
    <cfRule type="expression" dxfId="120" priority="3">
      <formula>$AT$10="Single Phase"</formula>
    </cfRule>
  </conditionalFormatting>
  <conditionalFormatting sqref="AT17">
    <cfRule type="containsBlanks" dxfId="119" priority="2">
      <formula>LEN(TRIM(AT17))=0</formula>
    </cfRule>
  </conditionalFormatting>
  <conditionalFormatting sqref="AT17:AY17">
    <cfRule type="expression" dxfId="118" priority="1">
      <formula>$AT$10="Single Phase"</formula>
    </cfRule>
  </conditionalFormatting>
  <dataValidations count="19">
    <dataValidation type="list" allowBlank="1" showInputMessage="1" showErrorMessage="1" sqref="X29 A29" xr:uid="{B56FC5FF-5719-4C7F-96E9-81F38E057201}">
      <formula1>"VFD SETTING, ECM SETTING, FIXED SPEED"</formula1>
    </dataValidation>
    <dataValidation type="list" allowBlank="1" showInputMessage="1" sqref="Z15:AI15" xr:uid="{A35B36D5-F855-40F7-9358-370A935EEE92}">
      <formula1>"Bag,Box,Disposable,Electrostatic,HEPA,Fibrous,Pleated,Washable"</formula1>
    </dataValidation>
    <dataValidation type="whole" allowBlank="1" showInputMessage="1" showErrorMessage="1" error="This Remarks section is limited to 10." sqref="A54:A60" xr:uid="{CCC06978-7553-4DCB-8B66-818B33FAEE65}">
      <formula1>1</formula1>
      <formula2>100</formula2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G25:I25 AG25:AI25" xr:uid="{987F767B-F5FE-49E4-B8B2-731AEF1E7745}"/>
    <dataValidation type="list" allowBlank="1" showInputMessage="1" showErrorMessage="1" prompt="See Internal Use Area on right for assistance determining fan rotation." sqref="AD26 D26 G26 AG26" xr:uid="{0173DBBF-1F8E-44E0-89B4-6F9A3D738E15}">
      <formula1>"CW, CCW,'---"</formula1>
    </dataValidation>
    <dataValidation type="list" allowBlank="1" showInputMessage="1" showErrorMessage="1" promptTitle="Phase Selection" prompt="Select Single or Three Phase" sqref="AT10:AY10 AT19:AY19" xr:uid="{59F42956-41AE-418A-A232-AE74D821905D}">
      <formula1>"Single Phase, Three Phase"</formula1>
    </dataValidation>
    <dataValidation allowBlank="1" showInputMessage="1" showErrorMessage="1" prompt="If PF is unattainable use .80" sqref="AT8:AY8 AT17:AY17" xr:uid="{C1AC770F-898F-4839-A168-83259CE692EC}"/>
    <dataValidation allowBlank="1" showInputMessage="1" showErrorMessage="1" prompt="If EFF is unatainable use .90" sqref="AT6:AY6 AT15:AY15" xr:uid="{69BC0215-A8FD-41D7-ADBC-3FCE83A9A693}"/>
    <dataValidation type="list" allowBlank="1" showInputMessage="1" showErrorMessage="1" sqref="AH29:AI29 K29:L29" xr:uid="{29A31D46-042E-4362-948B-6A3F6E58E9C9}">
      <formula1>"Hz, %"</formula1>
    </dataValidation>
    <dataValidation type="whole" allowBlank="1" showInputMessage="1" showErrorMessage="1" error="This Remarks section is limited to 10." sqref="H52 O52 T52 W52 AA52 AC52 A52:A53" xr:uid="{1703C67F-3582-4948-A9EE-E7BA4AEF9AE8}">
      <formula1>1</formula1>
      <formula2>10</formula2>
    </dataValidation>
    <dataValidation type="list" allowBlank="1" showInputMessage="1" sqref="H34:Q34 Z34:AI34" xr:uid="{F7892E61-93E0-4702-873C-E1B758D6A453}">
      <formula1>".17,.25,.33,.5,.75,1,2,3,5,7.5,10,15,20,25,30,40,50,60,75,100,125,150,200"</formula1>
    </dataValidation>
    <dataValidation type="list" allowBlank="1" showInputMessage="1" sqref="G13:P13" xr:uid="{14D3AA19-4347-4937-A40F-6237EAE02238}">
      <formula1>"HDT,HBT,VBT,VDT"</formula1>
    </dataValidation>
    <dataValidation type="list" allowBlank="1" showInputMessage="1" sqref="H32:Q32 Z32:AI32" xr:uid="{9B3C29CE-6F52-448E-B2EF-7D9487136A82}">
      <formula1>"Baldor,Dayton,Emmerson,FASCO,GE,GENTEQ,Marathon,Trane,WEG,Westinghouse"</formula1>
    </dataValidation>
    <dataValidation type="list" allowBlank="1" showInputMessage="1" sqref="Z12:AI12" xr:uid="{0409BFD6-D9E4-4A19-8630-B2E44911EABE}">
      <formula1>"PRE FILTER,FINAL FILTER,N/A"</formula1>
    </dataValidation>
    <dataValidation type="list" allowBlank="1" showInputMessage="1" sqref="Z17:AI17" xr:uid="{E241BD16-23B1-4746-B4C8-26AEE57E32D2}">
      <formula1>"Clean,Slightly Dirty, Dirty"</formula1>
    </dataValidation>
    <dataValidation type="list" allowBlank="1" showInputMessage="1" sqref="H47:Q47 H45:Q45 Z45:AI45 Z47:AI47" xr:uid="{767080A1-E4D7-4A0F-9026-29F9EB2D5EC3}">
      <formula1>"Browning,Campbell,Congress,Dayton,Fenner Drives, TB Wood's"</formula1>
    </dataValidation>
    <dataValidation type="list" allowBlank="1" showInputMessage="1" showErrorMessage="1" sqref="H44:Q44 Z44:AI44" xr:uid="{F94095A0-74D6-4BD5-B0F1-57026B0B2642}">
      <formula1>"Belt Drive,Direct Drive"</formula1>
    </dataValidation>
    <dataValidation allowBlank="1" showInputMessage="1" showErrorMessage="1" prompt="Typical Service Factor is 1.15. If unknown then use '---" sqref="H35:Q35 Z35:AI35" xr:uid="{48E58461-BD2C-4758-85AC-FC56F5F3F1B4}"/>
    <dataValidation type="list" allowBlank="1" showInputMessage="1" sqref="G31:Q31 Y31:AI31" xr:uid="{69BE4CF1-E981-4EE1-BF14-81B03F39A254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FFBA-BCC1-4F5F-B4D9-52AAB3185E37}">
  <sheetPr codeName="Sheet46">
    <pageSetUpPr fitToPage="1"/>
  </sheetPr>
  <dimension ref="A1:FW62"/>
  <sheetViews>
    <sheetView zoomScaleNormal="100" workbookViewId="0">
      <selection activeCell="N3" sqref="N3"/>
    </sheetView>
  </sheetViews>
  <sheetFormatPr defaultColWidth="0" defaultRowHeight="0" customHeight="1" zeroHeight="1" x14ac:dyDescent="0.25"/>
  <cols>
    <col min="1" max="80" width="2.7265625" style="3" customWidth="1"/>
    <col min="81" max="179" width="2.7265625" style="3" hidden="1" customWidth="1"/>
    <col min="180" max="16384" width="9.1796875" style="3" hidden="1"/>
  </cols>
  <sheetData>
    <row r="1" spans="1:109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</row>
    <row r="2" spans="1:109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14" t="s">
        <v>1</v>
      </c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109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249"/>
      <c r="AU3" s="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spans="1:109" ht="12" customHeight="1" thickBot="1" x14ac:dyDescent="0.3">
      <c r="A4" s="2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7"/>
      <c r="AK4" s="17"/>
      <c r="AL4" s="17"/>
      <c r="AM4" s="17"/>
      <c r="AN4" s="17"/>
      <c r="AO4" s="17"/>
      <c r="AP4" s="250"/>
      <c r="AQ4" s="250"/>
      <c r="AR4" s="250"/>
      <c r="AS4" s="250"/>
      <c r="AT4" s="250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</row>
    <row r="5" spans="1:109" ht="12.75" customHeight="1" x14ac:dyDescent="0.25">
      <c r="A5" s="15" t="s">
        <v>134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 t="s">
        <v>133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17"/>
      <c r="AK5" s="251" t="s">
        <v>115</v>
      </c>
      <c r="AL5" s="252"/>
      <c r="AM5" s="252"/>
      <c r="AN5" s="252"/>
      <c r="AO5" s="252"/>
      <c r="AP5" s="252"/>
      <c r="AQ5" s="252"/>
      <c r="AR5" s="252"/>
      <c r="AS5" s="253"/>
      <c r="AT5" s="250"/>
      <c r="AU5" s="254" t="s">
        <v>116</v>
      </c>
      <c r="AV5" s="255"/>
      <c r="AW5" s="255"/>
      <c r="AX5" s="255"/>
      <c r="AY5" s="255"/>
      <c r="AZ5" s="255"/>
      <c r="BA5" s="255"/>
      <c r="BB5" s="255"/>
      <c r="BC5" s="256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</row>
    <row r="6" spans="1:109" ht="12" customHeight="1" thickBot="1" x14ac:dyDescent="0.3">
      <c r="A6" s="241"/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17"/>
      <c r="AK6" s="257"/>
      <c r="AL6" s="258"/>
      <c r="AM6" s="258"/>
      <c r="AN6" s="258"/>
      <c r="AO6" s="258"/>
      <c r="AP6" s="258"/>
      <c r="AQ6" s="258"/>
      <c r="AR6" s="258"/>
      <c r="AS6" s="259"/>
      <c r="AT6" s="17"/>
      <c r="AU6" s="260"/>
      <c r="AV6" s="261"/>
      <c r="AW6" s="261"/>
      <c r="AX6" s="261"/>
      <c r="AY6" s="261"/>
      <c r="AZ6" s="261"/>
      <c r="BA6" s="261"/>
      <c r="BB6" s="261"/>
      <c r="BC6" s="262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109" ht="12" customHeight="1" thickTop="1" thickBot="1" x14ac:dyDescent="0.3">
      <c r="A7" s="241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17"/>
      <c r="AK7" s="263" t="s">
        <v>117</v>
      </c>
      <c r="AL7" s="207"/>
      <c r="AM7" s="264"/>
      <c r="AN7" s="265"/>
      <c r="AO7" s="265"/>
      <c r="AP7" s="265"/>
      <c r="AQ7" s="265"/>
      <c r="AR7" s="265"/>
      <c r="AS7" s="266"/>
      <c r="AT7" s="17"/>
      <c r="AU7" s="267" t="s">
        <v>118</v>
      </c>
      <c r="AV7" s="268"/>
      <c r="AW7" s="268"/>
      <c r="AX7" s="268"/>
      <c r="AY7" s="268"/>
      <c r="AZ7" s="268"/>
      <c r="BA7" s="268"/>
      <c r="BB7" s="268"/>
      <c r="BC7" s="269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</row>
    <row r="8" spans="1:109" ht="12" customHeight="1" thickBot="1" x14ac:dyDescent="0.3">
      <c r="A8" s="64" t="s">
        <v>119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6"/>
      <c r="AJ8" s="17"/>
      <c r="AK8" s="270" t="s">
        <v>120</v>
      </c>
      <c r="AL8" s="26"/>
      <c r="AM8" s="271"/>
      <c r="AN8" s="271"/>
      <c r="AO8" s="271"/>
      <c r="AP8" s="271"/>
      <c r="AQ8" s="271"/>
      <c r="AR8" s="271"/>
      <c r="AS8" s="272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</row>
    <row r="9" spans="1:109" ht="12" customHeight="1" thickTop="1" x14ac:dyDescent="0.25">
      <c r="A9" s="273" t="s">
        <v>121</v>
      </c>
      <c r="B9" s="274"/>
      <c r="C9" s="275"/>
      <c r="D9" s="276" t="str">
        <f>IF(AM7&lt;&gt;"","A","")</f>
        <v/>
      </c>
      <c r="E9" s="277"/>
      <c r="F9" s="278" t="str">
        <f>IF(AM7&lt;&gt;"",AM7,"")</f>
        <v/>
      </c>
      <c r="G9" s="279" t="str">
        <f>IF(AM7&lt;&gt;"","B","")</f>
        <v/>
      </c>
      <c r="H9" s="280"/>
      <c r="I9" s="281" t="str">
        <f>IF(AM8&lt;&gt;"",AM8,"")</f>
        <v/>
      </c>
      <c r="J9" s="279" t="str">
        <f>IF(AM8&lt;&gt;"","C","")</f>
        <v/>
      </c>
      <c r="K9" s="280"/>
      <c r="L9" s="281" t="str">
        <f>IF(AM9&lt;&gt;"",AM9,"")</f>
        <v/>
      </c>
      <c r="M9" s="279" t="str">
        <f>IF(AM9&lt;&gt;"","D","")</f>
        <v/>
      </c>
      <c r="N9" s="280"/>
      <c r="O9" s="281" t="str">
        <f>IF(AM10&lt;&gt;"",AM10,"")</f>
        <v/>
      </c>
      <c r="P9" s="279" t="str">
        <f>IF(AM10&lt;&gt;"","E","")</f>
        <v/>
      </c>
      <c r="Q9" s="280"/>
      <c r="R9" s="281" t="str">
        <f>IF(AM11&lt;&gt;"",AM11,"")</f>
        <v/>
      </c>
      <c r="S9" s="279" t="str">
        <f>IF(AM11&lt;&gt;"","F","")</f>
        <v/>
      </c>
      <c r="T9" s="280"/>
      <c r="U9" s="281" t="str">
        <f>IF(AM12&lt;&gt;"",AM12,"")</f>
        <v/>
      </c>
      <c r="V9" s="279" t="str">
        <f>IF(AM12&lt;&gt;"","G","")</f>
        <v/>
      </c>
      <c r="W9" s="280"/>
      <c r="X9" s="281" t="str">
        <f>IF(AM13&lt;&gt;"",AM13,"")</f>
        <v/>
      </c>
      <c r="Y9" s="279" t="str">
        <f>IF(AM13&lt;&gt;"","H","")</f>
        <v/>
      </c>
      <c r="Z9" s="280"/>
      <c r="AA9" s="281" t="str">
        <f>IF(AM14&lt;&gt;"",AM14,"")</f>
        <v/>
      </c>
      <c r="AB9" s="279" t="str">
        <f>IF(AM14&lt;&gt;"","I","")</f>
        <v/>
      </c>
      <c r="AC9" s="280"/>
      <c r="AD9" s="281" t="str">
        <f>IF(AM15&lt;&gt;"",AM15,"")</f>
        <v/>
      </c>
      <c r="AE9" s="279" t="str">
        <f>IF(AM15&lt;&gt;"","J","")</f>
        <v/>
      </c>
      <c r="AF9" s="280"/>
      <c r="AG9" s="278" t="str">
        <f>IF(AM16&lt;&gt;"",AM16,"")</f>
        <v/>
      </c>
      <c r="AH9" s="279" t="str">
        <f>IF(AM16&lt;&gt;"","K","")</f>
        <v/>
      </c>
      <c r="AI9" s="282"/>
      <c r="AJ9" s="17"/>
      <c r="AK9" s="270" t="s">
        <v>122</v>
      </c>
      <c r="AL9" s="26"/>
      <c r="AM9" s="271"/>
      <c r="AN9" s="271"/>
      <c r="AO9" s="271"/>
      <c r="AP9" s="271"/>
      <c r="AQ9" s="271"/>
      <c r="AR9" s="271"/>
      <c r="AS9" s="272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</row>
    <row r="10" spans="1:109" ht="12" customHeight="1" x14ac:dyDescent="0.25">
      <c r="A10" s="283"/>
      <c r="B10" s="284"/>
      <c r="C10" s="284"/>
      <c r="D10" s="285"/>
      <c r="E10" s="286"/>
      <c r="F10" s="281"/>
      <c r="G10" s="285"/>
      <c r="H10" s="286"/>
      <c r="I10" s="281"/>
      <c r="J10" s="285"/>
      <c r="K10" s="286"/>
      <c r="L10" s="281"/>
      <c r="M10" s="285"/>
      <c r="N10" s="286"/>
      <c r="O10" s="281"/>
      <c r="P10" s="285"/>
      <c r="Q10" s="286"/>
      <c r="R10" s="281"/>
      <c r="S10" s="285"/>
      <c r="T10" s="286"/>
      <c r="U10" s="281"/>
      <c r="V10" s="285"/>
      <c r="W10" s="286"/>
      <c r="X10" s="281"/>
      <c r="Y10" s="285"/>
      <c r="Z10" s="286"/>
      <c r="AA10" s="281"/>
      <c r="AB10" s="285"/>
      <c r="AC10" s="286"/>
      <c r="AD10" s="281"/>
      <c r="AE10" s="285"/>
      <c r="AF10" s="286"/>
      <c r="AG10" s="281"/>
      <c r="AH10" s="285"/>
      <c r="AI10" s="287"/>
      <c r="AJ10" s="17"/>
      <c r="AK10" s="270" t="s">
        <v>123</v>
      </c>
      <c r="AL10" s="26"/>
      <c r="AM10" s="271"/>
      <c r="AN10" s="271"/>
      <c r="AO10" s="271"/>
      <c r="AP10" s="271"/>
      <c r="AQ10" s="271"/>
      <c r="AR10" s="271"/>
      <c r="AS10" s="272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</row>
    <row r="11" spans="1:109" ht="12" customHeight="1" x14ac:dyDescent="0.25">
      <c r="A11" s="283"/>
      <c r="B11" s="284"/>
      <c r="C11" s="284"/>
      <c r="D11" s="285"/>
      <c r="E11" s="286"/>
      <c r="F11" s="281"/>
      <c r="G11" s="285"/>
      <c r="H11" s="286"/>
      <c r="I11" s="281"/>
      <c r="J11" s="285"/>
      <c r="K11" s="286"/>
      <c r="L11" s="281"/>
      <c r="M11" s="285"/>
      <c r="N11" s="286"/>
      <c r="O11" s="281"/>
      <c r="P11" s="285"/>
      <c r="Q11" s="286"/>
      <c r="R11" s="281"/>
      <c r="S11" s="285"/>
      <c r="T11" s="286"/>
      <c r="U11" s="281"/>
      <c r="V11" s="285"/>
      <c r="W11" s="286"/>
      <c r="X11" s="281"/>
      <c r="Y11" s="285"/>
      <c r="Z11" s="286"/>
      <c r="AA11" s="281"/>
      <c r="AB11" s="285"/>
      <c r="AC11" s="286"/>
      <c r="AD11" s="281"/>
      <c r="AE11" s="285"/>
      <c r="AF11" s="286"/>
      <c r="AG11" s="281"/>
      <c r="AH11" s="285"/>
      <c r="AI11" s="287"/>
      <c r="AJ11" s="17"/>
      <c r="AK11" s="270" t="s">
        <v>124</v>
      </c>
      <c r="AL11" s="26"/>
      <c r="AM11" s="271"/>
      <c r="AN11" s="271"/>
      <c r="AO11" s="271"/>
      <c r="AP11" s="271"/>
      <c r="AQ11" s="271"/>
      <c r="AR11" s="271"/>
      <c r="AS11" s="272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</row>
    <row r="12" spans="1:109" ht="12" customHeight="1" x14ac:dyDescent="0.25">
      <c r="A12" s="283"/>
      <c r="B12" s="284"/>
      <c r="C12" s="284"/>
      <c r="D12" s="285"/>
      <c r="E12" s="286"/>
      <c r="F12" s="281"/>
      <c r="G12" s="285"/>
      <c r="H12" s="286"/>
      <c r="I12" s="281"/>
      <c r="J12" s="285"/>
      <c r="K12" s="286"/>
      <c r="L12" s="281"/>
      <c r="M12" s="285"/>
      <c r="N12" s="286"/>
      <c r="O12" s="281"/>
      <c r="P12" s="285"/>
      <c r="Q12" s="286"/>
      <c r="R12" s="281"/>
      <c r="S12" s="285"/>
      <c r="T12" s="286"/>
      <c r="U12" s="281"/>
      <c r="V12" s="285"/>
      <c r="W12" s="286"/>
      <c r="X12" s="281"/>
      <c r="Y12" s="285"/>
      <c r="Z12" s="286"/>
      <c r="AA12" s="281"/>
      <c r="AB12" s="285"/>
      <c r="AC12" s="286"/>
      <c r="AD12" s="281"/>
      <c r="AE12" s="285"/>
      <c r="AF12" s="286"/>
      <c r="AG12" s="281"/>
      <c r="AH12" s="285"/>
      <c r="AI12" s="287"/>
      <c r="AJ12" s="17"/>
      <c r="AK12" s="270" t="s">
        <v>125</v>
      </c>
      <c r="AL12" s="26"/>
      <c r="AM12" s="271"/>
      <c r="AN12" s="271"/>
      <c r="AO12" s="271"/>
      <c r="AP12" s="271"/>
      <c r="AQ12" s="271"/>
      <c r="AR12" s="271"/>
      <c r="AS12" s="272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</row>
    <row r="13" spans="1:109" ht="14.5" customHeight="1" thickBot="1" x14ac:dyDescent="0.3">
      <c r="A13" s="288" t="s">
        <v>126</v>
      </c>
      <c r="B13" s="289"/>
      <c r="C13" s="290"/>
      <c r="D13" s="291"/>
      <c r="E13" s="292"/>
      <c r="F13" s="293"/>
      <c r="G13" s="291"/>
      <c r="H13" s="292"/>
      <c r="I13" s="293"/>
      <c r="J13" s="291"/>
      <c r="K13" s="292"/>
      <c r="L13" s="293"/>
      <c r="M13" s="291"/>
      <c r="N13" s="292"/>
      <c r="O13" s="293"/>
      <c r="P13" s="291"/>
      <c r="Q13" s="292"/>
      <c r="R13" s="293"/>
      <c r="S13" s="291"/>
      <c r="T13" s="292"/>
      <c r="U13" s="293"/>
      <c r="V13" s="291"/>
      <c r="W13" s="292"/>
      <c r="X13" s="293"/>
      <c r="Y13" s="291"/>
      <c r="Z13" s="292"/>
      <c r="AA13" s="293"/>
      <c r="AB13" s="291"/>
      <c r="AC13" s="292"/>
      <c r="AD13" s="293"/>
      <c r="AE13" s="291"/>
      <c r="AF13" s="292"/>
      <c r="AG13" s="293"/>
      <c r="AH13" s="291"/>
      <c r="AI13" s="294"/>
      <c r="AJ13" s="17"/>
      <c r="AK13" s="270" t="s">
        <v>127</v>
      </c>
      <c r="AL13" s="26"/>
      <c r="AM13" s="271"/>
      <c r="AN13" s="271"/>
      <c r="AO13" s="271"/>
      <c r="AP13" s="271"/>
      <c r="AQ13" s="271"/>
      <c r="AR13" s="271"/>
      <c r="AS13" s="272"/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 spans="1:109" ht="12" customHeight="1" thickBot="1" x14ac:dyDescent="0.3">
      <c r="A14" s="295"/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17"/>
      <c r="AK14" s="270" t="s">
        <v>128</v>
      </c>
      <c r="AL14" s="26"/>
      <c r="AM14" s="271"/>
      <c r="AN14" s="271"/>
      <c r="AO14" s="271"/>
      <c r="AP14" s="271"/>
      <c r="AQ14" s="271"/>
      <c r="AR14" s="271"/>
      <c r="AS14" s="27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</row>
    <row r="15" spans="1:109" ht="12" customHeight="1" thickBot="1" x14ac:dyDescent="0.3">
      <c r="A15" s="64" t="s">
        <v>129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6"/>
      <c r="AJ15" s="17"/>
      <c r="AK15" s="270" t="s">
        <v>130</v>
      </c>
      <c r="AL15" s="26"/>
      <c r="AM15" s="271"/>
      <c r="AN15" s="271"/>
      <c r="AO15" s="271"/>
      <c r="AP15" s="271"/>
      <c r="AQ15" s="271"/>
      <c r="AR15" s="271"/>
      <c r="AS15" s="272"/>
      <c r="AT15" s="217"/>
      <c r="AU15" s="217"/>
      <c r="AV15" s="217"/>
      <c r="AW15" s="217"/>
      <c r="AX15" s="217"/>
      <c r="AY15" s="217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296"/>
      <c r="BL15" s="296"/>
      <c r="BM15" s="296"/>
      <c r="BN15" s="296"/>
      <c r="BO15" s="296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</row>
    <row r="16" spans="1:109" ht="12" customHeight="1" thickTop="1" thickBot="1" x14ac:dyDescent="0.3">
      <c r="A16" s="273" t="s">
        <v>121</v>
      </c>
      <c r="B16" s="274"/>
      <c r="C16" s="275"/>
      <c r="D16" s="276" t="str">
        <f>IF(AM19&lt;&gt;"","A","")</f>
        <v/>
      </c>
      <c r="E16" s="277"/>
      <c r="F16" s="278" t="str">
        <f>IF(AM19&lt;&gt;"",AM19,"")</f>
        <v/>
      </c>
      <c r="G16" s="279" t="str">
        <f>IF(AM19&lt;&gt;"","B","")</f>
        <v/>
      </c>
      <c r="H16" s="280"/>
      <c r="I16" s="281" t="str">
        <f>IF(AM20&lt;&gt;"",AM20,"")</f>
        <v/>
      </c>
      <c r="J16" s="279" t="str">
        <f>IF(AM20&lt;&gt;"","C","")</f>
        <v/>
      </c>
      <c r="K16" s="280"/>
      <c r="L16" s="281" t="str">
        <f>IF(AM21&lt;&gt;"",AM21,"")</f>
        <v/>
      </c>
      <c r="M16" s="279" t="str">
        <f>IF(AM21&lt;&gt;"","D","")</f>
        <v/>
      </c>
      <c r="N16" s="280"/>
      <c r="O16" s="281" t="str">
        <f>IF(AM22&lt;&gt;"",AM22,"")</f>
        <v/>
      </c>
      <c r="P16" s="279" t="str">
        <f>IF(AM22&lt;&gt;"","E","")</f>
        <v/>
      </c>
      <c r="Q16" s="280"/>
      <c r="R16" s="281" t="str">
        <f>IF(AM23&lt;&gt;"",AM23,"")</f>
        <v/>
      </c>
      <c r="S16" s="279" t="str">
        <f>IF(AM23&lt;&gt;"","F","")</f>
        <v/>
      </c>
      <c r="T16" s="280"/>
      <c r="U16" s="281" t="str">
        <f>IF(AM24&lt;&gt;"",AM24,"")</f>
        <v/>
      </c>
      <c r="V16" s="279" t="str">
        <f>IF(AM24&lt;&gt;"","G","")</f>
        <v/>
      </c>
      <c r="W16" s="280"/>
      <c r="X16" s="281" t="str">
        <f>IF(AM25&lt;&gt;"",AM25,"")</f>
        <v/>
      </c>
      <c r="Y16" s="279" t="str">
        <f>IF(AM25&lt;&gt;"","H","")</f>
        <v/>
      </c>
      <c r="Z16" s="280"/>
      <c r="AA16" s="281" t="str">
        <f>IF(AM26&lt;&gt;"",AM26,"")</f>
        <v/>
      </c>
      <c r="AB16" s="279" t="str">
        <f>IF(AM26&lt;&gt;"","I","")</f>
        <v/>
      </c>
      <c r="AC16" s="280"/>
      <c r="AD16" s="281" t="str">
        <f>IF(AM27&lt;&gt;"",AM27,"")</f>
        <v/>
      </c>
      <c r="AE16" s="279" t="str">
        <f>IF(AM27&lt;&gt;"","J","")</f>
        <v/>
      </c>
      <c r="AF16" s="280"/>
      <c r="AG16" s="278" t="str">
        <f>IF(AM28&lt;&gt;"",AM28,"")</f>
        <v/>
      </c>
      <c r="AH16" s="279" t="str">
        <f>IF(AM28&lt;&gt;"","K","")</f>
        <v/>
      </c>
      <c r="AI16" s="282"/>
      <c r="AJ16" s="17"/>
      <c r="AK16" s="297" t="s">
        <v>131</v>
      </c>
      <c r="AL16" s="298"/>
      <c r="AM16" s="299"/>
      <c r="AN16" s="299"/>
      <c r="AO16" s="299"/>
      <c r="AP16" s="299"/>
      <c r="AQ16" s="299"/>
      <c r="AR16" s="299"/>
      <c r="AS16" s="300"/>
      <c r="AT16" s="301"/>
      <c r="AU16" s="301"/>
      <c r="AV16" s="301"/>
      <c r="AW16" s="301"/>
      <c r="AX16" s="301"/>
      <c r="AY16" s="301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296"/>
      <c r="BO16" s="296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5"/>
    </row>
    <row r="17" spans="1:109" ht="12" customHeight="1" x14ac:dyDescent="0.25">
      <c r="A17" s="283"/>
      <c r="B17" s="284"/>
      <c r="C17" s="284"/>
      <c r="D17" s="285"/>
      <c r="E17" s="286"/>
      <c r="F17" s="281"/>
      <c r="G17" s="285"/>
      <c r="H17" s="286"/>
      <c r="I17" s="281"/>
      <c r="J17" s="285"/>
      <c r="K17" s="286"/>
      <c r="L17" s="281"/>
      <c r="M17" s="285"/>
      <c r="N17" s="286"/>
      <c r="O17" s="281"/>
      <c r="P17" s="285"/>
      <c r="Q17" s="286"/>
      <c r="R17" s="281"/>
      <c r="S17" s="285"/>
      <c r="T17" s="286"/>
      <c r="U17" s="281"/>
      <c r="V17" s="285"/>
      <c r="W17" s="286"/>
      <c r="X17" s="281"/>
      <c r="Y17" s="285"/>
      <c r="Z17" s="286"/>
      <c r="AA17" s="281"/>
      <c r="AB17" s="285"/>
      <c r="AC17" s="286"/>
      <c r="AD17" s="281"/>
      <c r="AE17" s="285"/>
      <c r="AF17" s="286"/>
      <c r="AG17" s="281"/>
      <c r="AH17" s="285"/>
      <c r="AI17" s="287"/>
      <c r="AJ17" s="17"/>
      <c r="AK17" s="251" t="s">
        <v>132</v>
      </c>
      <c r="AL17" s="252"/>
      <c r="AM17" s="252"/>
      <c r="AN17" s="252"/>
      <c r="AO17" s="252"/>
      <c r="AP17" s="252"/>
      <c r="AQ17" s="252"/>
      <c r="AR17" s="252"/>
      <c r="AS17" s="253"/>
      <c r="AT17" s="217"/>
      <c r="AU17" s="217"/>
      <c r="AV17" s="217"/>
      <c r="AW17" s="217"/>
      <c r="AX17" s="217"/>
      <c r="AY17" s="217"/>
      <c r="AZ17" s="296"/>
      <c r="BA17" s="296"/>
      <c r="BB17" s="296"/>
      <c r="BC17" s="296"/>
      <c r="BD17" s="296"/>
      <c r="BE17" s="296"/>
      <c r="BF17" s="296"/>
      <c r="BG17" s="296"/>
      <c r="BH17" s="296"/>
      <c r="BI17" s="296"/>
      <c r="BJ17" s="296"/>
      <c r="BK17" s="296"/>
      <c r="BL17" s="296"/>
      <c r="BM17" s="296"/>
      <c r="BN17" s="296"/>
      <c r="BO17" s="29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5"/>
    </row>
    <row r="18" spans="1:109" ht="12" customHeight="1" thickBot="1" x14ac:dyDescent="0.3">
      <c r="A18" s="283"/>
      <c r="B18" s="284"/>
      <c r="C18" s="284"/>
      <c r="D18" s="285"/>
      <c r="E18" s="286"/>
      <c r="F18" s="281"/>
      <c r="G18" s="285"/>
      <c r="H18" s="286"/>
      <c r="I18" s="281"/>
      <c r="J18" s="285"/>
      <c r="K18" s="286"/>
      <c r="L18" s="281"/>
      <c r="M18" s="285"/>
      <c r="N18" s="286"/>
      <c r="O18" s="281"/>
      <c r="P18" s="285"/>
      <c r="Q18" s="286"/>
      <c r="R18" s="281"/>
      <c r="S18" s="285"/>
      <c r="T18" s="286"/>
      <c r="U18" s="281"/>
      <c r="V18" s="285"/>
      <c r="W18" s="286"/>
      <c r="X18" s="281"/>
      <c r="Y18" s="285"/>
      <c r="Z18" s="286"/>
      <c r="AA18" s="281"/>
      <c r="AB18" s="285"/>
      <c r="AC18" s="286"/>
      <c r="AD18" s="281"/>
      <c r="AE18" s="285"/>
      <c r="AF18" s="286"/>
      <c r="AG18" s="281"/>
      <c r="AH18" s="285"/>
      <c r="AI18" s="287"/>
      <c r="AJ18" s="17"/>
      <c r="AK18" s="257"/>
      <c r="AL18" s="258"/>
      <c r="AM18" s="258"/>
      <c r="AN18" s="258"/>
      <c r="AO18" s="258"/>
      <c r="AP18" s="258"/>
      <c r="AQ18" s="258"/>
      <c r="AR18" s="258"/>
      <c r="AS18" s="259"/>
      <c r="AT18" s="301"/>
      <c r="AU18" s="301"/>
      <c r="AV18" s="217"/>
      <c r="AW18" s="217"/>
      <c r="AX18" s="217"/>
      <c r="AY18" s="217"/>
      <c r="AZ18" s="296"/>
      <c r="BA18" s="296"/>
      <c r="BB18" s="296"/>
      <c r="BC18" s="296"/>
      <c r="BD18" s="296"/>
      <c r="BE18" s="296"/>
      <c r="BF18" s="296"/>
      <c r="BG18" s="296"/>
      <c r="BH18" s="296"/>
      <c r="BI18" s="296"/>
      <c r="BJ18" s="296"/>
      <c r="BK18" s="296"/>
      <c r="BL18" s="296"/>
      <c r="BM18" s="296"/>
      <c r="BN18" s="296"/>
      <c r="BO18" s="296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5"/>
    </row>
    <row r="19" spans="1:109" ht="12" customHeight="1" thickTop="1" x14ac:dyDescent="0.25">
      <c r="A19" s="283"/>
      <c r="B19" s="284"/>
      <c r="C19" s="284"/>
      <c r="D19" s="285"/>
      <c r="E19" s="286"/>
      <c r="F19" s="281"/>
      <c r="G19" s="285"/>
      <c r="H19" s="286"/>
      <c r="I19" s="281"/>
      <c r="J19" s="285"/>
      <c r="K19" s="286"/>
      <c r="L19" s="281"/>
      <c r="M19" s="285"/>
      <c r="N19" s="286"/>
      <c r="O19" s="281"/>
      <c r="P19" s="285"/>
      <c r="Q19" s="286"/>
      <c r="R19" s="281"/>
      <c r="S19" s="285"/>
      <c r="T19" s="286"/>
      <c r="U19" s="281"/>
      <c r="V19" s="285"/>
      <c r="W19" s="286"/>
      <c r="X19" s="281"/>
      <c r="Y19" s="285"/>
      <c r="Z19" s="286"/>
      <c r="AA19" s="281"/>
      <c r="AB19" s="285"/>
      <c r="AC19" s="286"/>
      <c r="AD19" s="281"/>
      <c r="AE19" s="285"/>
      <c r="AF19" s="286"/>
      <c r="AG19" s="281"/>
      <c r="AH19" s="285"/>
      <c r="AI19" s="287"/>
      <c r="AJ19" s="17"/>
      <c r="AK19" s="263" t="s">
        <v>117</v>
      </c>
      <c r="AL19" s="207"/>
      <c r="AM19" s="264"/>
      <c r="AN19" s="265"/>
      <c r="AO19" s="265"/>
      <c r="AP19" s="265"/>
      <c r="AQ19" s="265"/>
      <c r="AR19" s="265"/>
      <c r="AS19" s="266"/>
      <c r="AT19" s="217"/>
      <c r="AU19" s="217"/>
      <c r="AV19" s="217"/>
      <c r="AW19" s="217"/>
      <c r="AX19" s="217"/>
      <c r="AY19" s="217"/>
      <c r="AZ19" s="296"/>
      <c r="BA19" s="296"/>
      <c r="BB19" s="296"/>
      <c r="BC19" s="296"/>
      <c r="BD19" s="296"/>
      <c r="BE19" s="296"/>
      <c r="BF19" s="296"/>
      <c r="BG19" s="296"/>
      <c r="BH19" s="296"/>
      <c r="BI19" s="296"/>
      <c r="BJ19" s="296"/>
      <c r="BK19" s="296"/>
      <c r="BL19" s="296"/>
      <c r="BM19" s="296"/>
      <c r="BN19" s="296"/>
      <c r="BO19" s="296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5"/>
    </row>
    <row r="20" spans="1:109" ht="12" customHeight="1" thickBot="1" x14ac:dyDescent="0.3">
      <c r="A20" s="288" t="s">
        <v>126</v>
      </c>
      <c r="B20" s="289"/>
      <c r="C20" s="290"/>
      <c r="D20" s="291"/>
      <c r="E20" s="292"/>
      <c r="F20" s="293"/>
      <c r="G20" s="291"/>
      <c r="H20" s="292"/>
      <c r="I20" s="293"/>
      <c r="J20" s="291"/>
      <c r="K20" s="292"/>
      <c r="L20" s="293"/>
      <c r="M20" s="291"/>
      <c r="N20" s="292"/>
      <c r="O20" s="293"/>
      <c r="P20" s="291"/>
      <c r="Q20" s="292"/>
      <c r="R20" s="293"/>
      <c r="S20" s="291"/>
      <c r="T20" s="292"/>
      <c r="U20" s="293"/>
      <c r="V20" s="291"/>
      <c r="W20" s="292"/>
      <c r="X20" s="293"/>
      <c r="Y20" s="291"/>
      <c r="Z20" s="292"/>
      <c r="AA20" s="293"/>
      <c r="AB20" s="291"/>
      <c r="AC20" s="292"/>
      <c r="AD20" s="293"/>
      <c r="AE20" s="291"/>
      <c r="AF20" s="292"/>
      <c r="AG20" s="293"/>
      <c r="AH20" s="291"/>
      <c r="AI20" s="294"/>
      <c r="AJ20" s="17"/>
      <c r="AK20" s="270" t="s">
        <v>120</v>
      </c>
      <c r="AL20" s="26"/>
      <c r="AM20" s="271"/>
      <c r="AN20" s="271"/>
      <c r="AO20" s="271"/>
      <c r="AP20" s="271"/>
      <c r="AQ20" s="271"/>
      <c r="AR20" s="271"/>
      <c r="AS20" s="272"/>
      <c r="AT20" s="301"/>
      <c r="AU20" s="301"/>
      <c r="AV20" s="217"/>
      <c r="AW20" s="217"/>
      <c r="AX20" s="217"/>
      <c r="AY20" s="217"/>
      <c r="AZ20" s="296"/>
      <c r="BA20" s="296"/>
      <c r="BB20" s="296"/>
      <c r="BC20" s="296"/>
      <c r="BD20" s="296"/>
      <c r="BE20" s="296"/>
      <c r="BF20" s="296"/>
      <c r="BG20" s="296"/>
      <c r="BH20" s="296"/>
      <c r="BI20" s="296"/>
      <c r="BJ20" s="296"/>
      <c r="BK20" s="296"/>
      <c r="BL20" s="296"/>
      <c r="BM20" s="296"/>
      <c r="BN20" s="296"/>
      <c r="BO20" s="296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5"/>
    </row>
    <row r="21" spans="1:109" ht="11.5" x14ac:dyDescent="0.25">
      <c r="A21" s="241"/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17"/>
      <c r="AK21" s="270" t="s">
        <v>122</v>
      </c>
      <c r="AL21" s="26"/>
      <c r="AM21" s="271"/>
      <c r="AN21" s="271"/>
      <c r="AO21" s="271"/>
      <c r="AP21" s="271"/>
      <c r="AQ21" s="271"/>
      <c r="AR21" s="271"/>
      <c r="AS21" s="272"/>
      <c r="AT21" s="17"/>
      <c r="AU21" s="17"/>
      <c r="AV21" s="217"/>
      <c r="AW21" s="217"/>
      <c r="AX21" s="217"/>
      <c r="AY21" s="217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296"/>
      <c r="BL21" s="296"/>
      <c r="BM21" s="296"/>
      <c r="BN21" s="296"/>
      <c r="BO21" s="296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5"/>
    </row>
    <row r="22" spans="1:109" ht="12" customHeight="1" x14ac:dyDescent="0.25">
      <c r="A22" s="241"/>
      <c r="B22" s="15" t="s">
        <v>105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17"/>
      <c r="AK22" s="270" t="s">
        <v>123</v>
      </c>
      <c r="AL22" s="26"/>
      <c r="AM22" s="271"/>
      <c r="AN22" s="271"/>
      <c r="AO22" s="271"/>
      <c r="AP22" s="271"/>
      <c r="AQ22" s="271"/>
      <c r="AR22" s="271"/>
      <c r="AS22" s="272"/>
      <c r="AT22" s="217"/>
      <c r="AU22" s="217"/>
      <c r="AV22" s="217"/>
      <c r="AW22" s="217"/>
      <c r="AX22" s="217"/>
      <c r="AY22" s="217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296"/>
      <c r="BL22" s="296"/>
      <c r="BM22" s="296"/>
      <c r="BN22" s="296"/>
      <c r="BO22" s="29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5"/>
    </row>
    <row r="23" spans="1:109" ht="12" customHeight="1" x14ac:dyDescent="0.25">
      <c r="A23" s="239"/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17"/>
      <c r="AK23" s="270" t="s">
        <v>124</v>
      </c>
      <c r="AL23" s="26"/>
      <c r="AM23" s="271"/>
      <c r="AN23" s="271"/>
      <c r="AO23" s="271"/>
      <c r="AP23" s="271"/>
      <c r="AQ23" s="271"/>
      <c r="AR23" s="271"/>
      <c r="AS23" s="272"/>
      <c r="AT23" s="217"/>
      <c r="AU23" s="217"/>
      <c r="AV23" s="217"/>
      <c r="AW23" s="217"/>
      <c r="AX23" s="217"/>
      <c r="AY23" s="217"/>
      <c r="AZ23" s="296"/>
      <c r="BA23" s="296"/>
      <c r="BB23" s="296"/>
      <c r="BC23" s="296"/>
      <c r="BD23" s="296"/>
      <c r="BE23" s="296"/>
      <c r="BF23" s="296"/>
      <c r="BG23" s="296"/>
      <c r="BH23" s="296"/>
      <c r="BI23" s="296"/>
      <c r="BJ23" s="296"/>
      <c r="BK23" s="296"/>
      <c r="BL23" s="296"/>
      <c r="BM23" s="296"/>
      <c r="BN23" s="296"/>
      <c r="BO23" s="296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5"/>
    </row>
    <row r="24" spans="1:109" ht="12" customHeight="1" x14ac:dyDescent="0.25">
      <c r="A24" s="239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17"/>
      <c r="AK24" s="270" t="s">
        <v>125</v>
      </c>
      <c r="AL24" s="26"/>
      <c r="AM24" s="271"/>
      <c r="AN24" s="271"/>
      <c r="AO24" s="271"/>
      <c r="AP24" s="271"/>
      <c r="AQ24" s="271"/>
      <c r="AR24" s="271"/>
      <c r="AS24" s="272"/>
      <c r="AT24" s="217"/>
      <c r="AU24" s="217"/>
      <c r="AV24" s="217"/>
      <c r="AW24" s="217"/>
      <c r="AX24" s="129"/>
      <c r="AY24" s="129"/>
      <c r="AZ24" s="129"/>
      <c r="BA24" s="129"/>
      <c r="BB24" s="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17"/>
      <c r="BU24" s="17"/>
      <c r="BV24" s="17"/>
      <c r="BW24" s="17"/>
      <c r="BX24" s="17"/>
      <c r="BY24" s="17"/>
      <c r="BZ24" s="17"/>
      <c r="CA24" s="17"/>
      <c r="CB24" s="17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5"/>
    </row>
    <row r="25" spans="1:109" ht="12" customHeight="1" x14ac:dyDescent="0.25">
      <c r="A25" s="239"/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17"/>
      <c r="AK25" s="270" t="s">
        <v>127</v>
      </c>
      <c r="AL25" s="26"/>
      <c r="AM25" s="271"/>
      <c r="AN25" s="271"/>
      <c r="AO25" s="271"/>
      <c r="AP25" s="271"/>
      <c r="AQ25" s="271"/>
      <c r="AR25" s="271"/>
      <c r="AS25" s="272"/>
      <c r="AT25" s="217"/>
      <c r="AU25" s="217"/>
      <c r="AV25" s="217"/>
      <c r="AW25" s="217"/>
      <c r="AX25" s="129"/>
      <c r="AY25" s="129"/>
      <c r="AZ25" s="129"/>
      <c r="BA25" s="129"/>
      <c r="BB25" s="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17"/>
      <c r="BU25" s="17"/>
      <c r="BV25" s="17"/>
      <c r="BW25" s="17"/>
      <c r="BX25" s="17"/>
      <c r="BY25" s="17"/>
      <c r="BZ25" s="17"/>
      <c r="CA25" s="17"/>
      <c r="CB25" s="17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5"/>
    </row>
    <row r="26" spans="1:109" ht="12.75" customHeight="1" x14ac:dyDescent="0.25">
      <c r="A26" s="239"/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17"/>
      <c r="AK26" s="270" t="s">
        <v>128</v>
      </c>
      <c r="AL26" s="26"/>
      <c r="AM26" s="271"/>
      <c r="AN26" s="271"/>
      <c r="AO26" s="271"/>
      <c r="AP26" s="271"/>
      <c r="AQ26" s="271"/>
      <c r="AR26" s="271"/>
      <c r="AS26" s="272"/>
      <c r="AT26" s="217"/>
      <c r="AU26" s="217"/>
      <c r="AV26" s="217"/>
      <c r="AW26" s="217"/>
      <c r="AX26" s="129"/>
      <c r="AY26" s="129"/>
      <c r="AZ26" s="129"/>
      <c r="BA26" s="129"/>
      <c r="BB26" s="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17"/>
      <c r="BU26" s="17"/>
      <c r="BV26" s="17"/>
      <c r="BW26" s="17"/>
      <c r="BX26" s="17"/>
      <c r="BY26" s="17"/>
      <c r="BZ26" s="17"/>
      <c r="CA26" s="17"/>
      <c r="CB26" s="17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5"/>
    </row>
    <row r="27" spans="1:109" ht="12" customHeight="1" x14ac:dyDescent="0.25">
      <c r="A27" s="239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17"/>
      <c r="AK27" s="270" t="s">
        <v>130</v>
      </c>
      <c r="AL27" s="26"/>
      <c r="AM27" s="271"/>
      <c r="AN27" s="271"/>
      <c r="AO27" s="271"/>
      <c r="AP27" s="271"/>
      <c r="AQ27" s="271"/>
      <c r="AR27" s="271"/>
      <c r="AS27" s="272"/>
      <c r="AT27" s="217"/>
      <c r="AU27" s="217"/>
      <c r="AV27" s="217"/>
      <c r="AW27" s="217"/>
      <c r="AX27" s="129"/>
      <c r="AY27" s="129"/>
      <c r="AZ27" s="129"/>
      <c r="BA27" s="129"/>
      <c r="BB27" s="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17"/>
      <c r="BU27" s="17"/>
      <c r="BV27" s="17"/>
      <c r="BW27" s="17"/>
      <c r="BX27" s="17"/>
      <c r="BY27" s="17"/>
      <c r="BZ27" s="17"/>
      <c r="CA27" s="17"/>
      <c r="CB27" s="17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5"/>
    </row>
    <row r="28" spans="1:109" ht="12" customHeight="1" thickBot="1" x14ac:dyDescent="0.3">
      <c r="A28" s="239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17"/>
      <c r="AK28" s="297" t="s">
        <v>131</v>
      </c>
      <c r="AL28" s="298"/>
      <c r="AM28" s="299"/>
      <c r="AN28" s="299"/>
      <c r="AO28" s="299"/>
      <c r="AP28" s="299"/>
      <c r="AQ28" s="299"/>
      <c r="AR28" s="299"/>
      <c r="AS28" s="300"/>
      <c r="AT28" s="217"/>
      <c r="AU28" s="217"/>
      <c r="AV28" s="217"/>
      <c r="AW28" s="217"/>
      <c r="AX28" s="129"/>
      <c r="AY28" s="129"/>
      <c r="AZ28" s="129"/>
      <c r="BA28" s="129"/>
      <c r="BB28" s="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17"/>
      <c r="BU28" s="17"/>
      <c r="BV28" s="17"/>
      <c r="BW28" s="17"/>
      <c r="BX28" s="17"/>
      <c r="BY28" s="17"/>
      <c r="BZ28" s="17"/>
      <c r="CA28" s="17"/>
      <c r="CB28" s="17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5"/>
    </row>
    <row r="29" spans="1:109" ht="12" customHeight="1" x14ac:dyDescent="0.25">
      <c r="A29" s="239"/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17"/>
      <c r="AK29" s="17"/>
      <c r="AL29" s="17"/>
      <c r="AM29" s="17"/>
      <c r="AN29" s="17"/>
      <c r="AO29" s="17"/>
      <c r="AP29" s="217"/>
      <c r="AQ29" s="217"/>
      <c r="AR29" s="217"/>
      <c r="AS29" s="217"/>
      <c r="AT29" s="217"/>
      <c r="AU29" s="217"/>
      <c r="AV29" s="217"/>
      <c r="AW29" s="217"/>
      <c r="AX29" s="129"/>
      <c r="AY29" s="129"/>
      <c r="AZ29" s="129"/>
      <c r="BA29" s="129"/>
      <c r="BB29" s="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17"/>
      <c r="BU29" s="17"/>
      <c r="BV29" s="17"/>
      <c r="BW29" s="17"/>
      <c r="BX29" s="17"/>
      <c r="BY29" s="17"/>
      <c r="BZ29" s="17"/>
      <c r="CA29" s="17"/>
      <c r="CB29" s="17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5"/>
    </row>
    <row r="30" spans="1:109" ht="11.5" x14ac:dyDescent="0.25">
      <c r="A30" s="239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17"/>
      <c r="AK30" s="17"/>
      <c r="AL30" s="17"/>
      <c r="AM30" s="17"/>
      <c r="AN30" s="17"/>
      <c r="AO30" s="17"/>
      <c r="AP30" s="217"/>
      <c r="AQ30" s="217"/>
      <c r="AR30" s="217"/>
      <c r="AS30" s="217"/>
      <c r="AT30" s="217"/>
      <c r="AU30" s="217"/>
      <c r="AV30" s="217"/>
      <c r="AW30" s="217"/>
      <c r="AX30" s="129"/>
      <c r="AY30" s="129"/>
      <c r="AZ30" s="129"/>
      <c r="BA30" s="129"/>
      <c r="BB30" s="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17"/>
      <c r="BU30" s="17"/>
      <c r="BV30" s="17"/>
      <c r="BW30" s="17"/>
      <c r="BX30" s="17"/>
      <c r="BY30" s="17"/>
      <c r="BZ30" s="17"/>
      <c r="CA30" s="17"/>
      <c r="CB30" s="17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5"/>
    </row>
    <row r="31" spans="1:109" ht="12" customHeight="1" x14ac:dyDescent="0.25">
      <c r="A31" s="239"/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17"/>
      <c r="AK31" s="17"/>
      <c r="AL31" s="17"/>
      <c r="AM31" s="17"/>
      <c r="AN31" s="17"/>
      <c r="AO31" s="17"/>
      <c r="AP31" s="217"/>
      <c r="AQ31" s="217"/>
      <c r="AR31" s="217"/>
      <c r="AS31" s="217"/>
      <c r="AT31" s="217"/>
      <c r="AU31" s="217"/>
      <c r="AV31" s="217"/>
      <c r="AW31" s="217"/>
      <c r="AX31" s="129"/>
      <c r="AY31" s="129"/>
      <c r="AZ31" s="129"/>
      <c r="BA31" s="129"/>
      <c r="BB31" s="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17"/>
      <c r="BU31" s="17"/>
      <c r="BV31" s="17"/>
      <c r="BW31" s="17"/>
      <c r="BX31" s="17"/>
      <c r="BY31" s="17"/>
      <c r="BZ31" s="17"/>
      <c r="CA31" s="17"/>
      <c r="CB31" s="17"/>
      <c r="CC31" s="94"/>
      <c r="CD31" s="94"/>
      <c r="CE31" s="94"/>
      <c r="CF31" s="94"/>
      <c r="CG31" s="94"/>
    </row>
    <row r="32" spans="1:109" ht="11.5" x14ac:dyDescent="0.25">
      <c r="A32" s="303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17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17"/>
      <c r="AX32" s="17"/>
      <c r="AY32" s="17"/>
      <c r="AZ32" s="17"/>
      <c r="BA32" s="17"/>
      <c r="BB32" s="17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7"/>
      <c r="BU32" s="17"/>
      <c r="BV32" s="17"/>
      <c r="BW32" s="17"/>
      <c r="BX32" s="17"/>
      <c r="BY32" s="17"/>
      <c r="BZ32" s="17"/>
      <c r="CA32" s="17"/>
      <c r="CB32" s="17"/>
    </row>
    <row r="33" spans="1:80" ht="12.75" customHeight="1" x14ac:dyDescent="0.25">
      <c r="A33" s="239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17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7"/>
      <c r="AX33" s="17"/>
      <c r="AY33" s="17"/>
      <c r="AZ33" s="17"/>
      <c r="BA33" s="17"/>
      <c r="BB33" s="17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7"/>
      <c r="BU33" s="17"/>
      <c r="BV33" s="17"/>
      <c r="BW33" s="17"/>
      <c r="BX33" s="17"/>
      <c r="BY33" s="17"/>
      <c r="BZ33" s="17"/>
      <c r="CA33" s="17"/>
      <c r="CB33" s="17"/>
    </row>
    <row r="34" spans="1:80" ht="12.75" customHeight="1" x14ac:dyDescent="0.25">
      <c r="A34" s="239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17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</row>
    <row r="35" spans="1:80" ht="12" customHeight="1" x14ac:dyDescent="0.25">
      <c r="A35" s="239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17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</row>
    <row r="36" spans="1:80" ht="11.5" x14ac:dyDescent="0.25">
      <c r="A36" s="239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17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</row>
    <row r="37" spans="1:80" ht="11.5" x14ac:dyDescent="0.25">
      <c r="A37" s="239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</row>
    <row r="38" spans="1:80" ht="12.65" customHeight="1" x14ac:dyDescent="0.25">
      <c r="A38" s="239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17"/>
      <c r="AK38" s="305"/>
      <c r="AL38" s="217"/>
      <c r="AM38" s="217"/>
      <c r="AN38" s="217"/>
      <c r="AO38" s="217"/>
      <c r="AP38" s="217"/>
      <c r="AQ38" s="217"/>
      <c r="AR38" s="217"/>
      <c r="AS38" s="217"/>
      <c r="AT38" s="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217"/>
      <c r="BW38" s="217"/>
      <c r="BX38" s="217"/>
      <c r="BY38" s="217"/>
      <c r="BZ38" s="217"/>
      <c r="CA38" s="217"/>
      <c r="CB38" s="17"/>
    </row>
    <row r="39" spans="1:80" ht="12" customHeight="1" x14ac:dyDescent="0.25">
      <c r="A39" s="239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  <c r="AH39" s="242"/>
      <c r="AI39" s="242"/>
      <c r="AJ39" s="17"/>
      <c r="AK39" s="217"/>
      <c r="AL39" s="217"/>
      <c r="AM39" s="217"/>
      <c r="AN39" s="217"/>
      <c r="AO39" s="217"/>
      <c r="AP39" s="217"/>
      <c r="AQ39" s="217"/>
      <c r="AR39" s="217"/>
      <c r="AS39" s="217"/>
      <c r="AT39" s="17"/>
      <c r="AU39" s="17"/>
      <c r="AV39" s="17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7"/>
    </row>
    <row r="40" spans="1:80" ht="12" customHeight="1" x14ac:dyDescent="0.25">
      <c r="A40" s="239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17"/>
      <c r="AK40" s="18"/>
      <c r="AL40" s="217"/>
      <c r="AM40" s="217"/>
      <c r="AN40" s="217"/>
      <c r="AO40" s="217"/>
      <c r="AP40" s="217"/>
      <c r="AQ40" s="217"/>
      <c r="AR40" s="217"/>
      <c r="AS40" s="217"/>
      <c r="AT40" s="17"/>
      <c r="AU40" s="17"/>
      <c r="AV40" s="17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7"/>
    </row>
    <row r="41" spans="1:80" ht="12" customHeight="1" x14ac:dyDescent="0.25">
      <c r="A41" s="239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  <c r="AJ41" s="17"/>
      <c r="AK41" s="18"/>
      <c r="AL41" s="217"/>
      <c r="AM41" s="217"/>
      <c r="AN41" s="217"/>
      <c r="AO41" s="217"/>
      <c r="AP41" s="217"/>
      <c r="AQ41" s="217"/>
      <c r="AR41" s="217"/>
      <c r="AS41" s="217"/>
      <c r="AT41" s="17"/>
      <c r="AU41" s="17"/>
      <c r="AV41" s="17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7"/>
    </row>
    <row r="42" spans="1:80" ht="12" customHeight="1" x14ac:dyDescent="0.25">
      <c r="A42" s="239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17"/>
      <c r="AK42" s="18"/>
      <c r="AL42" s="217"/>
      <c r="AM42" s="217"/>
      <c r="AN42" s="217"/>
      <c r="AO42" s="217"/>
      <c r="AP42" s="217"/>
      <c r="AQ42" s="217"/>
      <c r="AR42" s="217"/>
      <c r="AS42" s="217"/>
      <c r="AT42" s="17"/>
      <c r="AU42" s="17"/>
      <c r="AV42" s="17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7"/>
    </row>
    <row r="43" spans="1:80" ht="12" customHeight="1" x14ac:dyDescent="0.25">
      <c r="A43" s="239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17"/>
      <c r="AK43" s="18"/>
      <c r="AL43" s="217"/>
      <c r="AM43" s="217"/>
      <c r="AN43" s="217"/>
      <c r="AO43" s="217"/>
      <c r="AP43" s="217"/>
      <c r="AQ43" s="217"/>
      <c r="AR43" s="217"/>
      <c r="AS43" s="217"/>
      <c r="AT43" s="17"/>
      <c r="AU43" s="17"/>
      <c r="AV43" s="17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7"/>
    </row>
    <row r="44" spans="1:80" ht="12" customHeight="1" x14ac:dyDescent="0.25">
      <c r="A44" s="239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17"/>
      <c r="AK44" s="18"/>
      <c r="AL44" s="217"/>
      <c r="AM44" s="217"/>
      <c r="AN44" s="217"/>
      <c r="AO44" s="217"/>
      <c r="AP44" s="217"/>
      <c r="AQ44" s="217"/>
      <c r="AR44" s="217"/>
      <c r="AS44" s="217"/>
      <c r="AT44" s="17"/>
      <c r="AU44" s="17"/>
      <c r="AV44" s="17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7"/>
    </row>
    <row r="45" spans="1:80" ht="12" customHeight="1" x14ac:dyDescent="0.25">
      <c r="A45" s="239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17"/>
      <c r="AK45" s="18"/>
      <c r="AL45" s="217"/>
      <c r="AM45" s="217"/>
      <c r="AN45" s="217"/>
      <c r="AO45" s="217"/>
      <c r="AP45" s="217"/>
      <c r="AQ45" s="217"/>
      <c r="AR45" s="217"/>
      <c r="AS45" s="217"/>
      <c r="AT45" s="17"/>
      <c r="AU45" s="17"/>
      <c r="AV45" s="17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7"/>
    </row>
    <row r="46" spans="1:80" ht="12" customHeight="1" x14ac:dyDescent="0.25">
      <c r="A46" s="239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17"/>
      <c r="AK46" s="18"/>
      <c r="AL46" s="217"/>
      <c r="AM46" s="217"/>
      <c r="AN46" s="217"/>
      <c r="AO46" s="217"/>
      <c r="AP46" s="217"/>
      <c r="AQ46" s="217"/>
      <c r="AR46" s="217"/>
      <c r="AS46" s="217"/>
      <c r="AT46" s="17"/>
      <c r="AU46" s="17"/>
      <c r="AV46" s="17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7"/>
    </row>
    <row r="47" spans="1:80" ht="12" customHeight="1" x14ac:dyDescent="0.25">
      <c r="A47" s="239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17"/>
      <c r="AK47" s="18"/>
      <c r="AL47" s="217"/>
      <c r="AM47" s="217"/>
      <c r="AN47" s="217"/>
      <c r="AO47" s="217"/>
      <c r="AP47" s="217"/>
      <c r="AQ47" s="217"/>
      <c r="AR47" s="217"/>
      <c r="AS47" s="217"/>
      <c r="AT47" s="17"/>
      <c r="AU47" s="17"/>
      <c r="AV47" s="17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7"/>
    </row>
    <row r="48" spans="1:80" ht="12" customHeight="1" x14ac:dyDescent="0.25">
      <c r="A48" s="239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17"/>
      <c r="AK48" s="18"/>
      <c r="AL48" s="217"/>
      <c r="AM48" s="217"/>
      <c r="AN48" s="217"/>
      <c r="AO48" s="217"/>
      <c r="AP48" s="217"/>
      <c r="AQ48" s="217"/>
      <c r="AR48" s="217"/>
      <c r="AS48" s="217"/>
      <c r="AT48" s="17"/>
      <c r="AU48" s="17"/>
      <c r="AV48" s="17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7"/>
    </row>
    <row r="49" spans="1:80" ht="12" customHeight="1" x14ac:dyDescent="0.25">
      <c r="A49" s="239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  <c r="AJ49" s="17"/>
      <c r="AK49" s="18"/>
      <c r="AL49" s="217"/>
      <c r="AM49" s="217"/>
      <c r="AN49" s="217"/>
      <c r="AO49" s="217"/>
      <c r="AP49" s="217"/>
      <c r="AQ49" s="217"/>
      <c r="AR49" s="217"/>
      <c r="AS49" s="217"/>
      <c r="AT49" s="17"/>
      <c r="AU49" s="17"/>
      <c r="AV49" s="17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7"/>
    </row>
    <row r="50" spans="1:80" ht="12" customHeight="1" x14ac:dyDescent="0.25">
      <c r="A50" s="239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17"/>
      <c r="AK50" s="18"/>
      <c r="AL50" s="217"/>
      <c r="AM50" s="217"/>
      <c r="AN50" s="217"/>
      <c r="AO50" s="217"/>
      <c r="AP50" s="217"/>
      <c r="AQ50" s="217"/>
      <c r="AR50" s="217"/>
      <c r="AS50" s="217"/>
      <c r="AT50" s="17"/>
      <c r="AU50" s="17"/>
      <c r="AV50" s="17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7"/>
    </row>
    <row r="51" spans="1:80" ht="12" customHeight="1" x14ac:dyDescent="0.25">
      <c r="A51" s="239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17"/>
      <c r="AK51" s="18"/>
      <c r="AL51" s="217"/>
      <c r="AM51" s="217"/>
      <c r="AN51" s="217"/>
      <c r="AO51" s="217"/>
      <c r="AP51" s="217"/>
      <c r="AQ51" s="217"/>
      <c r="AR51" s="217"/>
      <c r="AS51" s="217"/>
      <c r="AT51" s="17"/>
      <c r="AU51" s="17"/>
      <c r="AV51" s="17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7"/>
    </row>
    <row r="52" spans="1:80" ht="12" customHeight="1" x14ac:dyDescent="0.25">
      <c r="A52" s="239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17"/>
      <c r="AK52" s="17"/>
      <c r="AL52" s="217"/>
      <c r="AM52" s="217"/>
      <c r="AN52" s="217"/>
      <c r="AO52" s="217"/>
      <c r="AP52" s="217"/>
      <c r="AQ52" s="217"/>
      <c r="AR52" s="217"/>
      <c r="AS52" s="217"/>
      <c r="AT52" s="17"/>
      <c r="AU52" s="17"/>
      <c r="AV52" s="17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7"/>
    </row>
    <row r="53" spans="1:80" ht="12" customHeight="1" x14ac:dyDescent="0.25">
      <c r="A53" s="239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7"/>
    </row>
    <row r="54" spans="1:80" ht="12" customHeight="1" x14ac:dyDescent="0.25">
      <c r="A54" s="239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7"/>
    </row>
    <row r="55" spans="1:80" ht="12" customHeight="1" x14ac:dyDescent="0.25">
      <c r="A55" s="239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</row>
    <row r="56" spans="1:80" ht="12" customHeight="1" x14ac:dyDescent="0.25">
      <c r="A56" s="239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</row>
    <row r="57" spans="1:80" ht="12" customHeight="1" x14ac:dyDescent="0.25">
      <c r="A57" s="239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7"/>
    </row>
    <row r="58" spans="1:80" ht="12" customHeight="1" x14ac:dyDescent="0.25">
      <c r="A58" s="239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7"/>
    </row>
    <row r="59" spans="1:80" ht="12" customHeight="1" x14ac:dyDescent="0.25">
      <c r="A59" s="239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7"/>
    </row>
    <row r="60" spans="1:80" ht="12" customHeight="1" x14ac:dyDescent="0.25">
      <c r="A60" s="239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</row>
    <row r="61" spans="1:80" ht="12" customHeight="1" x14ac:dyDescent="0.2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</row>
    <row r="62" spans="1:80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</row>
  </sheetData>
  <mergeCells count="156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B48:AI48"/>
    <mergeCell ref="B49:AI49"/>
    <mergeCell ref="B50:AI50"/>
    <mergeCell ref="B51:AI51"/>
    <mergeCell ref="B52:AI52"/>
    <mergeCell ref="B53:AI53"/>
    <mergeCell ref="B42:AI42"/>
    <mergeCell ref="B43:AI43"/>
    <mergeCell ref="B44:AI44"/>
    <mergeCell ref="B45:AI45"/>
    <mergeCell ref="B46:AI46"/>
    <mergeCell ref="B47:AI47"/>
    <mergeCell ref="B36:AI36"/>
    <mergeCell ref="B37:AI37"/>
    <mergeCell ref="B38:AI38"/>
    <mergeCell ref="B39:AI39"/>
    <mergeCell ref="B40:AI40"/>
    <mergeCell ref="B41:AI41"/>
    <mergeCell ref="B29:AI29"/>
    <mergeCell ref="B31:AI31"/>
    <mergeCell ref="B32:AI32"/>
    <mergeCell ref="B33:AI33"/>
    <mergeCell ref="B34:AI34"/>
    <mergeCell ref="B35:AI35"/>
    <mergeCell ref="B27:AI27"/>
    <mergeCell ref="AK27:AL27"/>
    <mergeCell ref="AM27:AS27"/>
    <mergeCell ref="B28:AI28"/>
    <mergeCell ref="AK28:AL28"/>
    <mergeCell ref="AM28:AS28"/>
    <mergeCell ref="B25:AI25"/>
    <mergeCell ref="AK25:AL25"/>
    <mergeCell ref="AM25:AS25"/>
    <mergeCell ref="B26:AI26"/>
    <mergeCell ref="AK26:AL26"/>
    <mergeCell ref="AM26:AS26"/>
    <mergeCell ref="AK22:AL22"/>
    <mergeCell ref="AM22:AS22"/>
    <mergeCell ref="B23:AI23"/>
    <mergeCell ref="AK23:AL23"/>
    <mergeCell ref="AM23:AS23"/>
    <mergeCell ref="B24:AI24"/>
    <mergeCell ref="AK24:AL24"/>
    <mergeCell ref="AM24:AS24"/>
    <mergeCell ref="AM19:AS19"/>
    <mergeCell ref="A20:C20"/>
    <mergeCell ref="AK20:AL20"/>
    <mergeCell ref="AM20:AS20"/>
    <mergeCell ref="B21:AI21"/>
    <mergeCell ref="AK21:AL21"/>
    <mergeCell ref="AM21:AS21"/>
    <mergeCell ref="AD16:AD20"/>
    <mergeCell ref="AE16:AF16"/>
    <mergeCell ref="AG16:AG20"/>
    <mergeCell ref="AH16:AI16"/>
    <mergeCell ref="AK16:AL16"/>
    <mergeCell ref="AM16:AS16"/>
    <mergeCell ref="AE17:AF20"/>
    <mergeCell ref="AH17:AI20"/>
    <mergeCell ref="AK17:AS18"/>
    <mergeCell ref="AK19:AL19"/>
    <mergeCell ref="U16:U20"/>
    <mergeCell ref="V16:W16"/>
    <mergeCell ref="X16:X20"/>
    <mergeCell ref="Y16:Z16"/>
    <mergeCell ref="AA16:AA20"/>
    <mergeCell ref="AB16:AC16"/>
    <mergeCell ref="V17:W20"/>
    <mergeCell ref="Y17:Z20"/>
    <mergeCell ref="AB17:AC20"/>
    <mergeCell ref="L16:L20"/>
    <mergeCell ref="M16:N16"/>
    <mergeCell ref="O16:O20"/>
    <mergeCell ref="P16:Q16"/>
    <mergeCell ref="R16:R20"/>
    <mergeCell ref="S16:T16"/>
    <mergeCell ref="M17:N20"/>
    <mergeCell ref="P17:Q20"/>
    <mergeCell ref="S17:T20"/>
    <mergeCell ref="A16:C16"/>
    <mergeCell ref="D16:E16"/>
    <mergeCell ref="F16:F20"/>
    <mergeCell ref="G16:H16"/>
    <mergeCell ref="I16:I20"/>
    <mergeCell ref="J16:K16"/>
    <mergeCell ref="D17:E20"/>
    <mergeCell ref="G17:H20"/>
    <mergeCell ref="J17:K20"/>
    <mergeCell ref="A13:C13"/>
    <mergeCell ref="AK13:AL13"/>
    <mergeCell ref="AM13:AS13"/>
    <mergeCell ref="AK14:AL14"/>
    <mergeCell ref="AM14:AS14"/>
    <mergeCell ref="A15:AI15"/>
    <mergeCell ref="AK15:AL15"/>
    <mergeCell ref="AM15:AS15"/>
    <mergeCell ref="AE10:AF13"/>
    <mergeCell ref="AH10:AI13"/>
    <mergeCell ref="AK10:AL10"/>
    <mergeCell ref="AM10:AS10"/>
    <mergeCell ref="AK11:AL11"/>
    <mergeCell ref="AM11:AS11"/>
    <mergeCell ref="AK12:AL12"/>
    <mergeCell ref="AM12:AS12"/>
    <mergeCell ref="AE9:AF9"/>
    <mergeCell ref="AG9:AG13"/>
    <mergeCell ref="AH9:AI9"/>
    <mergeCell ref="AK9:AL9"/>
    <mergeCell ref="AM9:AS9"/>
    <mergeCell ref="D10:E13"/>
    <mergeCell ref="G10:H13"/>
    <mergeCell ref="J10:K13"/>
    <mergeCell ref="M10:N13"/>
    <mergeCell ref="P10:Q13"/>
    <mergeCell ref="V9:W9"/>
    <mergeCell ref="X9:X13"/>
    <mergeCell ref="Y9:Z9"/>
    <mergeCell ref="AA9:AA13"/>
    <mergeCell ref="AB9:AC9"/>
    <mergeCell ref="AD9:AD13"/>
    <mergeCell ref="V10:W13"/>
    <mergeCell ref="Y10:Z13"/>
    <mergeCell ref="AB10:AC13"/>
    <mergeCell ref="M9:N9"/>
    <mergeCell ref="O9:O13"/>
    <mergeCell ref="P9:Q9"/>
    <mergeCell ref="R9:R13"/>
    <mergeCell ref="S9:T9"/>
    <mergeCell ref="U9:U13"/>
    <mergeCell ref="S10:T13"/>
    <mergeCell ref="A8:AI8"/>
    <mergeCell ref="AK8:AL8"/>
    <mergeCell ref="AM8:AS8"/>
    <mergeCell ref="A9:C9"/>
    <mergeCell ref="D9:E9"/>
    <mergeCell ref="F9:F13"/>
    <mergeCell ref="G9:H9"/>
    <mergeCell ref="I9:I13"/>
    <mergeCell ref="J9:K9"/>
    <mergeCell ref="L9:L13"/>
    <mergeCell ref="AJ2:CB2"/>
    <mergeCell ref="M5:AI5"/>
    <mergeCell ref="AK5:AS6"/>
    <mergeCell ref="AU5:BC6"/>
    <mergeCell ref="AK7:AL7"/>
    <mergeCell ref="AM7:AS7"/>
    <mergeCell ref="AU7:BC7"/>
  </mergeCells>
  <conditionalFormatting sqref="V62:AI62">
    <cfRule type="containsBlanks" dxfId="117" priority="21">
      <formula>LEN(TRIM(V62))=0</formula>
    </cfRule>
  </conditionalFormatting>
  <conditionalFormatting sqref="F9:AG13">
    <cfRule type="containsBlanks" dxfId="116" priority="20">
      <formula>LEN(TRIM(F9))=0</formula>
    </cfRule>
  </conditionalFormatting>
  <conditionalFormatting sqref="D10:E13">
    <cfRule type="containsBlanks" dxfId="115" priority="19">
      <formula>LEN(TRIM(D10))=0</formula>
    </cfRule>
  </conditionalFormatting>
  <conditionalFormatting sqref="AH10:AI13 AE10:AF13 AB10:AC13 Y10:Z13 V10:W13 S10:T13 P10:Q13 M10:N13 J10:K13 G10:H13 D10:E13 AE17:AF20 AB17:AC20 Y17:Z20 V17:W20 S17:T20 P17:Q20 M17:N20 J17:K20 G17:H20 D17:E20">
    <cfRule type="expression" dxfId="114" priority="18">
      <formula>D$43&lt;&gt;""</formula>
    </cfRule>
  </conditionalFormatting>
  <conditionalFormatting sqref="D10:E13 G10:H13 J10:K13 M10:N13 P10:Q13 S10:T13 V10:W13 Y10:Z13 AB10:AC13 AE10:AF13 AH10:AI13">
    <cfRule type="notContainsBlanks" dxfId="113" priority="17">
      <formula>LEN(TRIM(D10))&gt;0</formula>
    </cfRule>
  </conditionalFormatting>
  <conditionalFormatting sqref="F9:F13 I9:I13 L9:L13 O9:O13 R9:R13 U9:U13 X9:X13 AA9:AA13 AD9:AD13 AG9:AG13">
    <cfRule type="notContainsBlanks" dxfId="112" priority="16">
      <formula>LEN(TRIM(F9))&gt;0</formula>
    </cfRule>
  </conditionalFormatting>
  <conditionalFormatting sqref="D9:E9">
    <cfRule type="containsBlanks" dxfId="111" priority="15">
      <formula>LEN(TRIM(D9))=0</formula>
    </cfRule>
  </conditionalFormatting>
  <conditionalFormatting sqref="D9:E9">
    <cfRule type="containsBlanks" dxfId="110" priority="14">
      <formula>LEN(TRIM(D9))=0</formula>
    </cfRule>
  </conditionalFormatting>
  <conditionalFormatting sqref="AH9:AI13">
    <cfRule type="containsBlanks" dxfId="109" priority="13">
      <formula>LEN(TRIM(AH9))=0</formula>
    </cfRule>
  </conditionalFormatting>
  <conditionalFormatting sqref="F16:AG20">
    <cfRule type="containsBlanks" dxfId="108" priority="12">
      <formula>LEN(TRIM(F16))=0</formula>
    </cfRule>
  </conditionalFormatting>
  <conditionalFormatting sqref="D17:E20">
    <cfRule type="containsBlanks" dxfId="107" priority="11">
      <formula>LEN(TRIM(D17))=0</formula>
    </cfRule>
  </conditionalFormatting>
  <conditionalFormatting sqref="AH17:AI20">
    <cfRule type="expression" dxfId="106" priority="10">
      <formula>AH$43&lt;&gt;""</formula>
    </cfRule>
  </conditionalFormatting>
  <conditionalFormatting sqref="D17:E20 G17:H20 J17:K20 M17:N20 P17:Q20 S17:T20 V17:W20 Y17:Z20 AB17:AC20 AE17:AF20 AH17:AI20">
    <cfRule type="notContainsBlanks" dxfId="105" priority="9">
      <formula>LEN(TRIM(D17))&gt;0</formula>
    </cfRule>
  </conditionalFormatting>
  <conditionalFormatting sqref="F16:F20 I16:I20 L16:L20 O16:O20 R16:R20 U16:U20 X16:X20 AA16:AA20 AD16:AD20 AG16:AG20">
    <cfRule type="notContainsBlanks" dxfId="104" priority="8">
      <formula>LEN(TRIM(F16))&gt;0</formula>
    </cfRule>
  </conditionalFormatting>
  <conditionalFormatting sqref="D16:E16">
    <cfRule type="containsBlanks" dxfId="103" priority="7">
      <formula>LEN(TRIM(D16))=0</formula>
    </cfRule>
  </conditionalFormatting>
  <conditionalFormatting sqref="D16:E16">
    <cfRule type="containsBlanks" dxfId="102" priority="6">
      <formula>LEN(TRIM(D16))=0</formula>
    </cfRule>
  </conditionalFormatting>
  <conditionalFormatting sqref="AH16:AI20">
    <cfRule type="containsBlanks" dxfId="101" priority="5">
      <formula>LEN(TRIM(AH16))=0</formula>
    </cfRule>
  </conditionalFormatting>
  <conditionalFormatting sqref="AM7:AS16">
    <cfRule type="notContainsBlanks" dxfId="100" priority="4">
      <formula>LEN(TRIM(AM7))&gt;0</formula>
    </cfRule>
  </conditionalFormatting>
  <conditionalFormatting sqref="AM19:AS28">
    <cfRule type="notContainsBlanks" dxfId="99" priority="3">
      <formula>LEN(TRIM(AM19))&gt;0</formula>
    </cfRule>
  </conditionalFormatting>
  <conditionalFormatting sqref="E62:K62">
    <cfRule type="containsBlanks" dxfId="98" priority="2">
      <formula>LEN(TRIM(E62))=0</formula>
    </cfRule>
  </conditionalFormatting>
  <conditionalFormatting sqref="A15:AI20">
    <cfRule type="expression" dxfId="97" priority="1">
      <formula>$AU$7="Single"</formula>
    </cfRule>
  </conditionalFormatting>
  <dataValidations count="18">
    <dataValidation type="list" allowBlank="1" showInputMessage="1" showErrorMessage="1" sqref="AU7:BC7" xr:uid="{9D7C3BED-CD59-4F4B-B9D9-C97F386EC158}">
      <formula1>"Single,Dual"</formula1>
    </dataValidation>
    <dataValidation type="list" allowBlank="1" showInputMessage="1" showErrorMessage="1" sqref="AM7:AS16 AM19:AS28" xr:uid="{F91DA0CD-698B-4AC5-B86A-32D327A43EBD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showErrorMessage="1" prompt="If EFF is unatainable use .90" sqref="AT16:AY16" xr:uid="{9AE93928-2A2E-45E8-8A57-CEEEACD7D63A}"/>
    <dataValidation allowBlank="1" showInputMessage="1" showErrorMessage="1" prompt="If PF is unattainable use .80" sqref="AT18:AU18" xr:uid="{11CDCBE5-0F44-4411-879B-8CA6DDD8C4DC}"/>
    <dataValidation type="list" allowBlank="1" showInputMessage="1" showErrorMessage="1" sqref="AE9:AF9 AE16:AF16" xr:uid="{9FAC024D-A3E5-4F62-A27D-E79723452A0F}">
      <formula1>"J"</formula1>
    </dataValidation>
    <dataValidation type="list" allowBlank="1" showInputMessage="1" showErrorMessage="1" sqref="AB9:AC9 AB16:AC16" xr:uid="{77F179EF-2AEE-4804-9C06-379B5D7D2A24}">
      <formula1>"I"</formula1>
    </dataValidation>
    <dataValidation type="list" allowBlank="1" showInputMessage="1" showErrorMessage="1" sqref="Y9:Z9 Y16:Z16" xr:uid="{DC43EFA0-6170-4431-A76A-28F50FA76279}">
      <formula1>"H"</formula1>
    </dataValidation>
    <dataValidation type="list" allowBlank="1" showInputMessage="1" showErrorMessage="1" sqref="V9:W9 V16:W16" xr:uid="{37379591-1260-4B3D-B94F-1D8933659C1F}">
      <formula1>"G"</formula1>
    </dataValidation>
    <dataValidation type="list" allowBlank="1" showInputMessage="1" showErrorMessage="1" sqref="S9:T9 S16:T16" xr:uid="{0F0ACF21-0872-4209-BF3E-520A7E6BAA6F}">
      <formula1>"F"</formula1>
    </dataValidation>
    <dataValidation type="list" allowBlank="1" showInputMessage="1" showErrorMessage="1" sqref="P9:Q9 P16:Q16" xr:uid="{C07F8C7E-F2F0-4C9C-A7A7-B9F3964C7995}">
      <formula1>"E"</formula1>
    </dataValidation>
    <dataValidation type="list" allowBlank="1" showInputMessage="1" showErrorMessage="1" sqref="M9:N9 M16:N16" xr:uid="{A9D51967-C613-491F-BC92-A7AA3A76EB2B}">
      <formula1>"D"</formula1>
    </dataValidation>
    <dataValidation type="list" allowBlank="1" showInputMessage="1" showErrorMessage="1" sqref="J9:K9 J16:K16" xr:uid="{FDD83566-FE06-4781-929E-D1B05D953D7D}">
      <formula1>"C"</formula1>
    </dataValidation>
    <dataValidation type="list" allowBlank="1" showInputMessage="1" showErrorMessage="1" sqref="G9:H9 G16:H16" xr:uid="{6A94774A-EB01-431B-B85E-E1AA4F66E91E}">
      <formula1>"B"</formula1>
    </dataValidation>
    <dataValidation type="list" allowBlank="1" showInputMessage="1" showErrorMessage="1" sqref="D9:E9 D16:E16" xr:uid="{7031C4C9-28F0-49EB-8702-38ED545D4718}">
      <formula1>"A"</formula1>
    </dataValidation>
    <dataValidation type="list" allowBlank="1" showInputMessage="1" showErrorMessage="1" sqref="AH9:AI9 AH16:AI16" xr:uid="{049AB5FF-7AEC-4802-9B5C-FF39A8348ADF}">
      <formula1>"K"</formula1>
    </dataValidation>
    <dataValidation type="list" allowBlank="1" showInputMessage="1" showErrorMessage="1" promptTitle="Phase Selection" prompt="Select Single or Three Phase" sqref="AT20:AU20" xr:uid="{166072CB-AD18-45A3-A3D6-F02D426BEB61}">
      <formula1>"Single Phase, Three Phase"</formula1>
    </dataValidation>
    <dataValidation type="list" allowBlank="1" showInputMessage="1" showErrorMessage="1" sqref="AK4:AO4" xr:uid="{DB5C54BF-57FC-4DEA-9AB9-DC4E8713641D}">
      <formula1>"Complete"</formula1>
    </dataValidation>
    <dataValidation allowBlank="1" showInputMessage="1" showErrorMessage="1" prompt="Note: Does not include completion of the &quot;STATIC PRESSURE PROFILE &quot;w.c. &quot; section or remarks." sqref="AP4:AS4 AT4:AT5" xr:uid="{D91AC714-D305-42E9-9588-4FF474481FD6}"/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1444-11BA-46E6-81D2-81F50E870AC0}">
  <sheetPr codeName="Sheet3">
    <pageSetUpPr fitToPage="1"/>
  </sheetPr>
  <dimension ref="A1:BV62"/>
  <sheetViews>
    <sheetView topLeftCell="A35" zoomScaleNormal="100" workbookViewId="0">
      <selection activeCell="N3" sqref="N3"/>
    </sheetView>
  </sheetViews>
  <sheetFormatPr defaultColWidth="0" defaultRowHeight="11.5" customHeight="1" zeroHeight="1" x14ac:dyDescent="0.25"/>
  <cols>
    <col min="1" max="6" width="2.7265625" style="3" customWidth="1"/>
    <col min="7" max="7" width="0.81640625" style="3" customWidth="1"/>
    <col min="8" max="34" width="2.7265625" style="3" customWidth="1"/>
    <col min="35" max="35" width="4.26953125" style="3" customWidth="1"/>
    <col min="36" max="74" width="2.7265625" style="3" hidden="1" customWidth="1"/>
    <col min="75" max="16384" width="9.1796875" style="3" hidden="1"/>
  </cols>
  <sheetData>
    <row r="1" spans="1:71" s="308" customFormat="1" ht="12" customHeight="1" x14ac:dyDescent="0.35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7"/>
      <c r="BN1" s="307"/>
      <c r="BO1" s="307"/>
      <c r="BP1" s="307"/>
      <c r="BQ1" s="307"/>
      <c r="BR1" s="307"/>
      <c r="BS1" s="307"/>
    </row>
    <row r="2" spans="1:7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N5" s="5"/>
      <c r="AO5" s="5"/>
      <c r="AP5" s="5"/>
    </row>
    <row r="6" spans="1:71" ht="15" customHeight="1" x14ac:dyDescent="0.25">
      <c r="A6" s="310" t="s">
        <v>135</v>
      </c>
      <c r="B6" s="311"/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N6" s="5"/>
      <c r="AO6" s="5"/>
      <c r="AP6" s="5"/>
    </row>
    <row r="7" spans="1:71" ht="13.5" customHeight="1" x14ac:dyDescent="0.25">
      <c r="A7" s="311"/>
      <c r="B7" s="311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N7" s="5"/>
      <c r="AO7" s="5"/>
      <c r="AP7" s="5"/>
    </row>
    <row r="8" spans="1:71" ht="12" customHeight="1" x14ac:dyDescent="0.25">
      <c r="A8" s="311"/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N8" s="5"/>
      <c r="AO8" s="5"/>
      <c r="AP8" s="5"/>
      <c r="AQ8" s="8"/>
      <c r="AR8" s="8"/>
      <c r="AS8" s="8"/>
    </row>
    <row r="9" spans="1:71" ht="12" customHeight="1" x14ac:dyDescent="0.25">
      <c r="A9" s="311"/>
      <c r="B9" s="311"/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5">
      <c r="A10" s="311"/>
      <c r="B10" s="311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5">
      <c r="A11" s="311"/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</row>
    <row r="12" spans="1:71" ht="12.75" customHeight="1" x14ac:dyDescent="0.25">
      <c r="A12" s="311"/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</row>
    <row r="13" spans="1:71" ht="12.75" customHeight="1" x14ac:dyDescent="0.25">
      <c r="A13" s="311"/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5">
      <c r="A14" s="311"/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T14" s="10"/>
      <c r="AU14" s="10"/>
      <c r="AV14" s="10"/>
      <c r="AW14" s="10"/>
    </row>
    <row r="15" spans="1:71" ht="12" customHeight="1" x14ac:dyDescent="0.25">
      <c r="A15" s="311"/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T15" s="11"/>
      <c r="AU15" s="11"/>
      <c r="AV15" s="11"/>
      <c r="AW15" s="11"/>
    </row>
    <row r="16" spans="1:71" ht="12.75" customHeight="1" x14ac:dyDescent="0.25">
      <c r="A16" s="311"/>
      <c r="B16" s="311"/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T16" s="8"/>
      <c r="AU16" s="8"/>
      <c r="AV16" s="8"/>
      <c r="AW16" s="8"/>
    </row>
    <row r="17" spans="1:35" ht="12" customHeight="1" x14ac:dyDescent="0.25">
      <c r="A17" s="311"/>
      <c r="B17" s="311"/>
      <c r="C17" s="311"/>
      <c r="D17" s="311"/>
      <c r="E17" s="311"/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</row>
    <row r="18" spans="1:35" ht="12" customHeight="1" x14ac:dyDescent="0.25">
      <c r="A18" s="311"/>
      <c r="B18" s="311"/>
      <c r="C18" s="311"/>
      <c r="D18" s="311"/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</row>
    <row r="19" spans="1:35" ht="12" customHeight="1" x14ac:dyDescent="0.25">
      <c r="A19" s="311"/>
      <c r="B19" s="311"/>
      <c r="C19" s="311"/>
      <c r="D19" s="311"/>
      <c r="E19" s="311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</row>
    <row r="20" spans="1:35" ht="12" customHeight="1" x14ac:dyDescent="0.25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</row>
    <row r="21" spans="1:35" ht="12" customHeight="1" x14ac:dyDescent="0.25">
      <c r="A21" s="311"/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</row>
    <row r="22" spans="1:35" ht="12" customHeight="1" x14ac:dyDescent="0.25">
      <c r="A22" s="311"/>
      <c r="B22" s="311"/>
      <c r="C22" s="311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</row>
    <row r="23" spans="1:35" ht="12" customHeight="1" x14ac:dyDescent="0.25">
      <c r="A23" s="311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</row>
    <row r="24" spans="1:35" ht="12" customHeight="1" x14ac:dyDescent="0.25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</row>
    <row r="25" spans="1:35" ht="12" customHeight="1" x14ac:dyDescent="0.25">
      <c r="A25" s="311"/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</row>
    <row r="26" spans="1:35" ht="12" customHeight="1" x14ac:dyDescent="0.25">
      <c r="A26" s="311"/>
      <c r="B26" s="311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</row>
    <row r="27" spans="1:35" ht="12" customHeight="1" x14ac:dyDescent="0.25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</row>
    <row r="28" spans="1:35" ht="12" customHeight="1" x14ac:dyDescent="0.25">
      <c r="A28" s="311"/>
      <c r="B28" s="311"/>
      <c r="C28" s="311"/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</row>
    <row r="29" spans="1:35" ht="12" customHeight="1" x14ac:dyDescent="0.25">
      <c r="A29" s="311"/>
      <c r="B29" s="311"/>
      <c r="C29" s="31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</row>
    <row r="30" spans="1:35" ht="12" customHeight="1" x14ac:dyDescent="0.25">
      <c r="A30" s="311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</row>
    <row r="31" spans="1:35" ht="12" customHeight="1" x14ac:dyDescent="0.25">
      <c r="A31" s="311"/>
      <c r="B31" s="311"/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</row>
    <row r="32" spans="1:35" ht="12" customHeight="1" x14ac:dyDescent="0.25">
      <c r="A32" s="311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</row>
    <row r="33" spans="1:35" ht="12" customHeight="1" x14ac:dyDescent="0.25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</row>
    <row r="34" spans="1:35" ht="1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4AF4-9FCC-45B2-909D-B853B766B25E}">
  <sheetPr codeName="Sheet34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90" width="2.7265625" customWidth="1"/>
    <col min="91" max="111" width="2.7265625" hidden="1" customWidth="1"/>
    <col min="112" max="16384" width="9.1796875" hidden="1"/>
  </cols>
  <sheetData>
    <row r="1" spans="1:90" ht="12" customHeight="1" x14ac:dyDescent="0.35">
      <c r="A1" s="3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313" t="s">
        <v>1</v>
      </c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</row>
    <row r="2" spans="1:90" ht="12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</row>
    <row r="3" spans="1:90" ht="12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</row>
    <row r="4" spans="1:90" ht="12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</row>
    <row r="5" spans="1:90" ht="12.75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182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</row>
    <row r="6" spans="1:90" ht="12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</row>
    <row r="7" spans="1:90" ht="12" customHeight="1" thickBot="1" x14ac:dyDescent="0.4">
      <c r="A7" s="41" t="s">
        <v>10</v>
      </c>
      <c r="B7" s="41"/>
      <c r="C7" s="41"/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1" t="s">
        <v>11</v>
      </c>
      <c r="AH7" s="41"/>
      <c r="AI7" s="41"/>
      <c r="AJ7" s="41"/>
      <c r="AK7" s="41"/>
      <c r="AL7" s="43" t="s">
        <v>183</v>
      </c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</row>
    <row r="8" spans="1:90" ht="12" customHeight="1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314"/>
      <c r="AY8" s="315" t="s">
        <v>136</v>
      </c>
      <c r="AZ8" s="316"/>
      <c r="BA8" s="316"/>
      <c r="BB8" s="316"/>
      <c r="BC8" s="316"/>
      <c r="BD8" s="316"/>
      <c r="BE8" s="316"/>
      <c r="BF8" s="317"/>
      <c r="BG8" s="318"/>
      <c r="BH8" s="17"/>
      <c r="BI8" s="319" t="s">
        <v>137</v>
      </c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1"/>
      <c r="CI8" s="17"/>
      <c r="CJ8" s="17"/>
      <c r="CK8" s="17"/>
      <c r="CL8" s="17"/>
    </row>
    <row r="9" spans="1:90" ht="12" customHeight="1" thickTop="1" x14ac:dyDescent="0.35">
      <c r="A9" s="41" t="s">
        <v>16</v>
      </c>
      <c r="B9" s="41"/>
      <c r="C9" s="41"/>
      <c r="D9" s="41"/>
      <c r="E9" s="41"/>
      <c r="F9" s="43" t="s">
        <v>184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41" t="s">
        <v>17</v>
      </c>
      <c r="AH9" s="41"/>
      <c r="AI9" s="41"/>
      <c r="AJ9" s="41"/>
      <c r="AK9" s="41"/>
      <c r="AL9" s="43" t="s">
        <v>185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17"/>
      <c r="AX9" s="322"/>
      <c r="AY9" s="323" t="s">
        <v>138</v>
      </c>
      <c r="AZ9" s="323"/>
      <c r="BA9" s="323"/>
      <c r="BB9" s="323"/>
      <c r="BC9" s="323"/>
      <c r="BD9" s="323"/>
      <c r="BE9" s="324"/>
      <c r="BF9" s="325"/>
      <c r="BG9" s="326"/>
      <c r="BH9" s="17"/>
      <c r="BI9" s="327" t="s">
        <v>139</v>
      </c>
      <c r="BJ9" s="328"/>
      <c r="BK9" s="328"/>
      <c r="BL9" s="328"/>
      <c r="BM9" s="35">
        <v>1</v>
      </c>
      <c r="BN9" s="35"/>
      <c r="BO9" s="35">
        <v>2</v>
      </c>
      <c r="BP9" s="35"/>
      <c r="BQ9" s="35">
        <v>3</v>
      </c>
      <c r="BR9" s="35"/>
      <c r="BS9" s="35">
        <v>4</v>
      </c>
      <c r="BT9" s="35"/>
      <c r="BU9" s="35">
        <v>5</v>
      </c>
      <c r="BV9" s="35"/>
      <c r="BW9" s="35">
        <v>6</v>
      </c>
      <c r="BX9" s="35"/>
      <c r="BY9" s="35">
        <v>7</v>
      </c>
      <c r="BZ9" s="35"/>
      <c r="CA9" s="35">
        <v>8</v>
      </c>
      <c r="CB9" s="35"/>
      <c r="CC9" s="35">
        <v>9</v>
      </c>
      <c r="CD9" s="35"/>
      <c r="CE9" s="35">
        <v>10</v>
      </c>
      <c r="CF9" s="329"/>
      <c r="CG9" s="330">
        <v>11</v>
      </c>
      <c r="CH9" s="329"/>
      <c r="CI9" s="17"/>
      <c r="CJ9" s="17"/>
      <c r="CK9" s="17"/>
      <c r="CL9" s="17"/>
    </row>
    <row r="10" spans="1:90" ht="12" customHeight="1" thickBot="1" x14ac:dyDescent="0.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"/>
      <c r="AX10" s="322"/>
      <c r="AY10" s="331" t="s">
        <v>140</v>
      </c>
      <c r="AZ10" s="331"/>
      <c r="BA10" s="331"/>
      <c r="BB10" s="331"/>
      <c r="BC10" s="331"/>
      <c r="BD10" s="331"/>
      <c r="BE10" s="332"/>
      <c r="BF10" s="333"/>
      <c r="BG10" s="334"/>
      <c r="BH10" s="17"/>
      <c r="BI10" s="327" t="s">
        <v>141</v>
      </c>
      <c r="BJ10" s="328"/>
      <c r="BK10" s="328" t="s">
        <v>142</v>
      </c>
      <c r="BL10" s="328"/>
      <c r="BM10" s="335" t="str">
        <f>E18</f>
        <v/>
      </c>
      <c r="BN10" s="335"/>
      <c r="BO10" s="335" t="str">
        <f>I18</f>
        <v/>
      </c>
      <c r="BP10" s="335"/>
      <c r="BQ10" s="335" t="str">
        <f>M18</f>
        <v/>
      </c>
      <c r="BR10" s="335"/>
      <c r="BS10" s="335" t="str">
        <f>Q18</f>
        <v/>
      </c>
      <c r="BT10" s="335"/>
      <c r="BU10" s="335" t="str">
        <f>U18</f>
        <v/>
      </c>
      <c r="BV10" s="335"/>
      <c r="BW10" s="335" t="str">
        <f>Y18</f>
        <v/>
      </c>
      <c r="BX10" s="335"/>
      <c r="BY10" s="335" t="str">
        <f>AC18</f>
        <v/>
      </c>
      <c r="BZ10" s="335"/>
      <c r="CA10" s="335" t="str">
        <f>AG18</f>
        <v/>
      </c>
      <c r="CB10" s="335"/>
      <c r="CC10" s="335" t="str">
        <f>AK18</f>
        <v/>
      </c>
      <c r="CD10" s="335"/>
      <c r="CE10" s="335" t="str">
        <f>AO18</f>
        <v/>
      </c>
      <c r="CF10" s="335"/>
      <c r="CG10" s="335" t="str">
        <f>AS18</f>
        <v/>
      </c>
      <c r="CH10" s="336"/>
      <c r="CI10" s="17"/>
      <c r="CJ10" s="17"/>
      <c r="CK10" s="17"/>
      <c r="CL10" s="17"/>
    </row>
    <row r="11" spans="1:90" ht="12" customHeight="1" thickBot="1" x14ac:dyDescent="0.4">
      <c r="A11" s="64" t="s">
        <v>143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6"/>
      <c r="AW11" s="17"/>
      <c r="AX11" s="337"/>
      <c r="AY11" s="338"/>
      <c r="AZ11" s="338"/>
      <c r="BA11" s="338"/>
      <c r="BB11" s="338"/>
      <c r="BC11" s="338"/>
      <c r="BD11" s="338"/>
      <c r="BE11" s="338"/>
      <c r="BF11" s="338"/>
      <c r="BG11" s="339"/>
      <c r="BH11" s="17"/>
      <c r="BI11" s="340">
        <v>1</v>
      </c>
      <c r="BJ11" s="35"/>
      <c r="BK11" s="341" t="str">
        <f t="shared" ref="BK11:BK20" si="0">C20</f>
        <v/>
      </c>
      <c r="BL11" s="342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</row>
    <row r="12" spans="1:90" ht="12.75" customHeight="1" thickTop="1" thickBot="1" x14ac:dyDescent="0.4">
      <c r="A12" s="343" t="s">
        <v>144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5" t="s">
        <v>145</v>
      </c>
      <c r="R12" s="345"/>
      <c r="S12" s="345"/>
      <c r="T12" s="345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5"/>
      <c r="AF12" s="345"/>
      <c r="AG12" s="345" t="s">
        <v>146</v>
      </c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6"/>
      <c r="AW12" s="17"/>
      <c r="AX12" s="347" t="s">
        <v>147</v>
      </c>
      <c r="AY12" s="348"/>
      <c r="AZ12" s="348"/>
      <c r="BA12" s="348"/>
      <c r="BB12" s="348"/>
      <c r="BC12" s="348"/>
      <c r="BD12" s="348"/>
      <c r="BE12" s="348"/>
      <c r="BF12" s="348"/>
      <c r="BG12" s="349"/>
      <c r="BH12" s="17"/>
      <c r="BI12" s="340">
        <v>2</v>
      </c>
      <c r="BJ12" s="35"/>
      <c r="BK12" s="341" t="str">
        <f t="shared" si="0"/>
        <v/>
      </c>
      <c r="BL12" s="342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</row>
    <row r="13" spans="1:90" ht="12" customHeight="1" thickTop="1" thickBot="1" x14ac:dyDescent="0.4">
      <c r="A13" s="350" t="s">
        <v>148</v>
      </c>
      <c r="B13" s="167"/>
      <c r="C13" s="167"/>
      <c r="D13" s="167"/>
      <c r="E13" s="351" t="s">
        <v>149</v>
      </c>
      <c r="F13" s="351"/>
      <c r="G13" s="351"/>
      <c r="H13" s="352" t="str">
        <f>BD18</f>
        <v/>
      </c>
      <c r="I13" s="352"/>
      <c r="J13" s="352"/>
      <c r="K13" s="102" t="s">
        <v>150</v>
      </c>
      <c r="L13" s="102"/>
      <c r="M13" s="102"/>
      <c r="N13" s="353" t="str">
        <f>IF(AND(B13&lt;&gt;0,B14&lt;&gt;0),ROUND(B13*B14/144,2),"")</f>
        <v/>
      </c>
      <c r="O13" s="353"/>
      <c r="P13" s="354"/>
      <c r="Q13" s="102" t="s">
        <v>151</v>
      </c>
      <c r="R13" s="102"/>
      <c r="S13" s="102"/>
      <c r="T13" s="355" t="str">
        <f>IFERROR((AB13/N13),"")</f>
        <v/>
      </c>
      <c r="U13" s="355"/>
      <c r="V13" s="355"/>
      <c r="W13" s="355"/>
      <c r="X13" s="356"/>
      <c r="Y13" s="357" t="s">
        <v>39</v>
      </c>
      <c r="Z13" s="102"/>
      <c r="AA13" s="102"/>
      <c r="AB13" s="358">
        <v>100</v>
      </c>
      <c r="AC13" s="358"/>
      <c r="AD13" s="358"/>
      <c r="AE13" s="358"/>
      <c r="AF13" s="359"/>
      <c r="AG13" s="357" t="s">
        <v>151</v>
      </c>
      <c r="AH13" s="102"/>
      <c r="AI13" s="102"/>
      <c r="AJ13" s="355" t="str">
        <f>AP37</f>
        <v/>
      </c>
      <c r="AK13" s="355"/>
      <c r="AL13" s="355"/>
      <c r="AM13" s="355"/>
      <c r="AN13" s="356"/>
      <c r="AO13" s="357" t="s">
        <v>39</v>
      </c>
      <c r="AP13" s="102"/>
      <c r="AQ13" s="102"/>
      <c r="AR13" s="355" t="str">
        <f>AP40</f>
        <v/>
      </c>
      <c r="AS13" s="355"/>
      <c r="AT13" s="355"/>
      <c r="AU13" s="355"/>
      <c r="AV13" s="360"/>
      <c r="AW13" s="17"/>
      <c r="AX13" s="36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62"/>
      <c r="AZ13" s="362"/>
      <c r="BA13" s="362"/>
      <c r="BB13" s="362"/>
      <c r="BC13" s="362"/>
      <c r="BD13" s="362"/>
      <c r="BE13" s="362"/>
      <c r="BF13" s="362"/>
      <c r="BG13" s="363"/>
      <c r="BH13" s="17"/>
      <c r="BI13" s="340">
        <v>3</v>
      </c>
      <c r="BJ13" s="35"/>
      <c r="BK13" s="341" t="str">
        <f t="shared" si="0"/>
        <v/>
      </c>
      <c r="BL13" s="342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</row>
    <row r="14" spans="1:90" ht="12" customHeight="1" thickBot="1" x14ac:dyDescent="0.4">
      <c r="A14" s="364" t="s">
        <v>152</v>
      </c>
      <c r="B14" s="177"/>
      <c r="C14" s="177"/>
      <c r="D14" s="177"/>
      <c r="E14" s="365" t="s">
        <v>149</v>
      </c>
      <c r="F14" s="365"/>
      <c r="G14" s="365"/>
      <c r="H14" s="355" t="str">
        <f>BD24</f>
        <v/>
      </c>
      <c r="I14" s="355"/>
      <c r="J14" s="360"/>
      <c r="K14" s="366"/>
      <c r="L14" s="367"/>
      <c r="M14" s="367"/>
      <c r="N14" s="367"/>
      <c r="O14" s="367"/>
      <c r="P14" s="367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340">
        <v>4</v>
      </c>
      <c r="BJ14" s="35"/>
      <c r="BK14" s="341" t="str">
        <f t="shared" si="0"/>
        <v/>
      </c>
      <c r="BL14" s="342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</row>
    <row r="15" spans="1:90" s="375" customFormat="1" ht="12" customHeight="1" thickBot="1" x14ac:dyDescent="0.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3" t="s">
        <v>153</v>
      </c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5"/>
      <c r="Y15" s="15"/>
      <c r="Z15" s="368" t="s">
        <v>154</v>
      </c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70" t="s">
        <v>155</v>
      </c>
      <c r="AM15" s="370"/>
      <c r="AN15" s="370"/>
      <c r="AO15" s="370"/>
      <c r="AP15" s="370"/>
      <c r="AQ15" s="370"/>
      <c r="AR15" s="370"/>
      <c r="AS15" s="370"/>
      <c r="AT15" s="370"/>
      <c r="AU15" s="370"/>
      <c r="AV15" s="371"/>
      <c r="AW15" s="17"/>
      <c r="AX15" s="372" t="s">
        <v>156</v>
      </c>
      <c r="AY15" s="373"/>
      <c r="AZ15" s="373"/>
      <c r="BA15" s="373"/>
      <c r="BB15" s="373"/>
      <c r="BC15" s="373"/>
      <c r="BD15" s="373"/>
      <c r="BE15" s="373"/>
      <c r="BF15" s="374"/>
      <c r="BG15" s="17"/>
      <c r="BH15" s="17"/>
      <c r="BI15" s="340">
        <v>5</v>
      </c>
      <c r="BJ15" s="35"/>
      <c r="BK15" s="341" t="str">
        <f t="shared" si="0"/>
        <v/>
      </c>
      <c r="BL15" s="342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</row>
    <row r="16" spans="1:90" ht="12.75" customHeight="1" thickTop="1" thickBot="1" x14ac:dyDescent="0.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376"/>
      <c r="N16" s="377"/>
      <c r="O16" s="377"/>
      <c r="P16" s="377"/>
      <c r="Q16" s="377"/>
      <c r="R16" s="377"/>
      <c r="S16" s="377"/>
      <c r="T16" s="377"/>
      <c r="U16" s="172"/>
      <c r="V16" s="173"/>
      <c r="W16" s="174"/>
      <c r="X16" s="17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"/>
      <c r="AX16" s="378"/>
      <c r="AY16" s="379"/>
      <c r="AZ16" s="379"/>
      <c r="BA16" s="379"/>
      <c r="BB16" s="379"/>
      <c r="BC16" s="379"/>
      <c r="BD16" s="379"/>
      <c r="BE16" s="379"/>
      <c r="BF16" s="380"/>
      <c r="BG16" s="17"/>
      <c r="BH16" s="17"/>
      <c r="BI16" s="340">
        <v>6</v>
      </c>
      <c r="BJ16" s="35"/>
      <c r="BK16" s="341" t="str">
        <f t="shared" si="0"/>
        <v/>
      </c>
      <c r="BL16" s="342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</row>
    <row r="17" spans="1:90" ht="12" customHeight="1" thickTop="1" thickBot="1" x14ac:dyDescent="0.4">
      <c r="A17" s="381" t="s">
        <v>157</v>
      </c>
      <c r="B17" s="382"/>
      <c r="C17" s="382"/>
      <c r="D17" s="382"/>
      <c r="E17" s="382"/>
      <c r="F17" s="382"/>
      <c r="G17" s="382"/>
      <c r="H17" s="382"/>
      <c r="I17" s="382"/>
      <c r="J17" s="383"/>
      <c r="K17" s="384"/>
      <c r="L17" s="385"/>
      <c r="M17" s="385"/>
      <c r="N17" s="385"/>
      <c r="O17" s="385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17"/>
      <c r="AX17" s="386" t="s">
        <v>158</v>
      </c>
      <c r="AY17" s="387"/>
      <c r="AZ17" s="387"/>
      <c r="BA17" s="387"/>
      <c r="BB17" s="387"/>
      <c r="BC17" s="388"/>
      <c r="BD17" s="389" t="str">
        <f>IF(B13&lt;&gt;0,B13,"")</f>
        <v/>
      </c>
      <c r="BE17" s="389"/>
      <c r="BF17" s="390"/>
      <c r="BG17" s="17"/>
      <c r="BH17" s="17"/>
      <c r="BI17" s="340">
        <v>7</v>
      </c>
      <c r="BJ17" s="35"/>
      <c r="BK17" s="341" t="str">
        <f t="shared" si="0"/>
        <v/>
      </c>
      <c r="BL17" s="342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</row>
    <row r="18" spans="1:90" ht="12" customHeight="1" x14ac:dyDescent="0.35">
      <c r="A18" s="391" t="s">
        <v>139</v>
      </c>
      <c r="B18" s="392"/>
      <c r="C18" s="392"/>
      <c r="D18" s="393"/>
      <c r="E18" s="394" t="str">
        <f>IFERROR(B13/H13/2,"")</f>
        <v/>
      </c>
      <c r="F18" s="395"/>
      <c r="G18" s="395"/>
      <c r="H18" s="396"/>
      <c r="I18" s="397" t="str">
        <f>IFERROR(IF(BO9&lt;=$BD$18,E18+$BD$19,""),"")</f>
        <v/>
      </c>
      <c r="J18" s="398"/>
      <c r="K18" s="398"/>
      <c r="L18" s="399"/>
      <c r="M18" s="397" t="str">
        <f>IFERROR(IF(BQ9&lt;=$BD$18,I18+$BD$19,""),"")</f>
        <v/>
      </c>
      <c r="N18" s="398"/>
      <c r="O18" s="398"/>
      <c r="P18" s="399"/>
      <c r="Q18" s="397" t="str">
        <f>IFERROR(IF(BS9&lt;=$BD$18,M18+$BD$19,""),"")</f>
        <v/>
      </c>
      <c r="R18" s="398"/>
      <c r="S18" s="398"/>
      <c r="T18" s="399"/>
      <c r="U18" s="397" t="str">
        <f>IFERROR(IF(BU9&lt;=$BD$18,Q18+$BD$19,""),"")</f>
        <v/>
      </c>
      <c r="V18" s="398"/>
      <c r="W18" s="398"/>
      <c r="X18" s="399"/>
      <c r="Y18" s="397" t="str">
        <f>IFERROR(IF(BW9&lt;=$BD$18,U18+$BD$19,""),"")</f>
        <v/>
      </c>
      <c r="Z18" s="398"/>
      <c r="AA18" s="398"/>
      <c r="AB18" s="399"/>
      <c r="AC18" s="397" t="str">
        <f>IFERROR(IF(BY9&lt;=$BD$18,Y18+$BD$19,""),"")</f>
        <v/>
      </c>
      <c r="AD18" s="398"/>
      <c r="AE18" s="398"/>
      <c r="AF18" s="399"/>
      <c r="AG18" s="397" t="str">
        <f>IFERROR(IF(CA9&lt;=$BD$18,AC18+$BD$19,""),"")</f>
        <v/>
      </c>
      <c r="AH18" s="398"/>
      <c r="AI18" s="398"/>
      <c r="AJ18" s="399"/>
      <c r="AK18" s="397" t="str">
        <f>IFERROR(IF(CC9&lt;=$BD$18,AG18+$BD$19,""),"")</f>
        <v/>
      </c>
      <c r="AL18" s="398"/>
      <c r="AM18" s="398"/>
      <c r="AN18" s="399"/>
      <c r="AO18" s="397" t="str">
        <f>IFERROR(IF(CE9&lt;=$BD$18,AK18+$BD$19,""),"")</f>
        <v/>
      </c>
      <c r="AP18" s="398"/>
      <c r="AQ18" s="398"/>
      <c r="AR18" s="399"/>
      <c r="AS18" s="400" t="str">
        <f>IFERROR(IF(CG9&lt;=$BD$18,AO18+$BD$19,""),"")</f>
        <v/>
      </c>
      <c r="AT18" s="401"/>
      <c r="AU18" s="401"/>
      <c r="AV18" s="402"/>
      <c r="AW18" s="17"/>
      <c r="AX18" s="23" t="s">
        <v>159</v>
      </c>
      <c r="AY18" s="24"/>
      <c r="AZ18" s="24"/>
      <c r="BA18" s="24"/>
      <c r="BB18" s="24"/>
      <c r="BC18" s="25"/>
      <c r="BD18" s="45" t="str">
        <f>IFERROR(IF(BD17&lt;=20,4,ROUNDUP(BD17/6,0)),"")</f>
        <v/>
      </c>
      <c r="BE18" s="45"/>
      <c r="BF18" s="143"/>
      <c r="BG18" s="17"/>
      <c r="BH18" s="17"/>
      <c r="BI18" s="340">
        <v>8</v>
      </c>
      <c r="BJ18" s="35"/>
      <c r="BK18" s="341" t="str">
        <f t="shared" si="0"/>
        <v/>
      </c>
      <c r="BL18" s="342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ht="12" customHeight="1" thickBot="1" x14ac:dyDescent="0.4">
      <c r="A19" s="403" t="s">
        <v>141</v>
      </c>
      <c r="B19" s="404"/>
      <c r="C19" s="405" t="s">
        <v>142</v>
      </c>
      <c r="D19" s="404"/>
      <c r="E19" s="406" t="s">
        <v>160</v>
      </c>
      <c r="F19" s="406"/>
      <c r="G19" s="406" t="s">
        <v>161</v>
      </c>
      <c r="H19" s="406"/>
      <c r="I19" s="406" t="s">
        <v>160</v>
      </c>
      <c r="J19" s="406"/>
      <c r="K19" s="406" t="s">
        <v>161</v>
      </c>
      <c r="L19" s="406"/>
      <c r="M19" s="406" t="s">
        <v>160</v>
      </c>
      <c r="N19" s="406"/>
      <c r="O19" s="406" t="s">
        <v>161</v>
      </c>
      <c r="P19" s="406"/>
      <c r="Q19" s="406" t="s">
        <v>160</v>
      </c>
      <c r="R19" s="406"/>
      <c r="S19" s="406" t="s">
        <v>161</v>
      </c>
      <c r="T19" s="406"/>
      <c r="U19" s="406" t="s">
        <v>160</v>
      </c>
      <c r="V19" s="406"/>
      <c r="W19" s="406" t="s">
        <v>161</v>
      </c>
      <c r="X19" s="406"/>
      <c r="Y19" s="406" t="s">
        <v>160</v>
      </c>
      <c r="Z19" s="406"/>
      <c r="AA19" s="406" t="s">
        <v>161</v>
      </c>
      <c r="AB19" s="406"/>
      <c r="AC19" s="406" t="s">
        <v>160</v>
      </c>
      <c r="AD19" s="406"/>
      <c r="AE19" s="406" t="s">
        <v>161</v>
      </c>
      <c r="AF19" s="406"/>
      <c r="AG19" s="406" t="s">
        <v>160</v>
      </c>
      <c r="AH19" s="406"/>
      <c r="AI19" s="406" t="s">
        <v>161</v>
      </c>
      <c r="AJ19" s="406"/>
      <c r="AK19" s="406" t="s">
        <v>160</v>
      </c>
      <c r="AL19" s="406"/>
      <c r="AM19" s="406" t="s">
        <v>161</v>
      </c>
      <c r="AN19" s="406"/>
      <c r="AO19" s="406" t="s">
        <v>160</v>
      </c>
      <c r="AP19" s="406"/>
      <c r="AQ19" s="406" t="s">
        <v>161</v>
      </c>
      <c r="AR19" s="406"/>
      <c r="AS19" s="407" t="s">
        <v>160</v>
      </c>
      <c r="AT19" s="406"/>
      <c r="AU19" s="406" t="s">
        <v>161</v>
      </c>
      <c r="AV19" s="408"/>
      <c r="AW19" s="17"/>
      <c r="AX19" s="243" t="s">
        <v>162</v>
      </c>
      <c r="AY19" s="244"/>
      <c r="AZ19" s="244"/>
      <c r="BA19" s="244"/>
      <c r="BB19" s="244"/>
      <c r="BC19" s="409"/>
      <c r="BD19" s="410" t="str">
        <f>IFERROR(IF(BD18&lt;=20,((BD17-(BD17/BD18))/(BD18-1)),(BD17-6)/(BD18-1)),"")</f>
        <v/>
      </c>
      <c r="BE19" s="410"/>
      <c r="BF19" s="411"/>
      <c r="BG19" s="17"/>
      <c r="BH19" s="17"/>
      <c r="BI19" s="340">
        <v>9</v>
      </c>
      <c r="BJ19" s="35"/>
      <c r="BK19" s="341" t="str">
        <f t="shared" si="0"/>
        <v/>
      </c>
      <c r="BL19" s="342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</row>
    <row r="20" spans="1:90" ht="12" customHeight="1" thickTop="1" thickBot="1" x14ac:dyDescent="0.4">
      <c r="A20" s="412">
        <v>1</v>
      </c>
      <c r="B20" s="413"/>
      <c r="C20" s="414" t="str">
        <f>IFERROR(B14/H14/2,"")</f>
        <v/>
      </c>
      <c r="D20" s="415"/>
      <c r="E20" s="416"/>
      <c r="F20" s="417"/>
      <c r="G20" s="418" t="str">
        <f>IF(E20="","",ROUND(SQRT(E20)*4005,0))</f>
        <v/>
      </c>
      <c r="H20" s="418"/>
      <c r="I20" s="419"/>
      <c r="J20" s="419"/>
      <c r="K20" s="418" t="str">
        <f>IF(I20="","",ROUND(SQRT(I20)*4005,0))</f>
        <v/>
      </c>
      <c r="L20" s="418"/>
      <c r="M20" s="419"/>
      <c r="N20" s="419"/>
      <c r="O20" s="418" t="str">
        <f>IF(M20="","",ROUND(SQRT(M20)*4005,0))</f>
        <v/>
      </c>
      <c r="P20" s="418"/>
      <c r="Q20" s="419"/>
      <c r="R20" s="419"/>
      <c r="S20" s="418" t="str">
        <f>IF(Q20="","",ROUND(SQRT(Q20)*4005,0))</f>
        <v/>
      </c>
      <c r="T20" s="418"/>
      <c r="U20" s="419"/>
      <c r="V20" s="419"/>
      <c r="W20" s="418" t="str">
        <f>IF(U20="","",ROUND(SQRT(U20)*4005,0))</f>
        <v/>
      </c>
      <c r="X20" s="418"/>
      <c r="Y20" s="419"/>
      <c r="Z20" s="419"/>
      <c r="AA20" s="418" t="str">
        <f>IF(Y20="","",ROUND(SQRT(Y20)*4005,0))</f>
        <v/>
      </c>
      <c r="AB20" s="418"/>
      <c r="AC20" s="419"/>
      <c r="AD20" s="419"/>
      <c r="AE20" s="418" t="str">
        <f>IF(AC20="","",ROUND(SQRT(AC20)*4005,0))</f>
        <v/>
      </c>
      <c r="AF20" s="418"/>
      <c r="AG20" s="419"/>
      <c r="AH20" s="419"/>
      <c r="AI20" s="418" t="str">
        <f>IF(AG20="","",ROUND(SQRT(AG20)*4005,0))</f>
        <v/>
      </c>
      <c r="AJ20" s="418"/>
      <c r="AK20" s="419"/>
      <c r="AL20" s="419"/>
      <c r="AM20" s="418" t="str">
        <f>IF(AK20="","",ROUND(SQRT(AK20)*4005,0))</f>
        <v/>
      </c>
      <c r="AN20" s="418"/>
      <c r="AO20" s="419"/>
      <c r="AP20" s="419"/>
      <c r="AQ20" s="418" t="str">
        <f>IF(AO20="","",ROUND(SQRT(AO20)*4005,0))</f>
        <v/>
      </c>
      <c r="AR20" s="418"/>
      <c r="AS20" s="420"/>
      <c r="AT20" s="419"/>
      <c r="AU20" s="418" t="str">
        <f>IF(AS20="","",ROUND(SQRT(AS20)*4005,0))</f>
        <v/>
      </c>
      <c r="AV20" s="421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422">
        <v>10</v>
      </c>
      <c r="BJ20" s="423"/>
      <c r="BK20" s="335" t="str">
        <f t="shared" si="0"/>
        <v/>
      </c>
      <c r="BL20" s="336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</row>
    <row r="21" spans="1:90" ht="12.75" customHeight="1" x14ac:dyDescent="0.35">
      <c r="A21" s="424">
        <v>2</v>
      </c>
      <c r="B21" s="425"/>
      <c r="C21" s="394" t="str">
        <f t="shared" ref="C21:C29" si="1">IFERROR(IF($A21&lt;=$BD$24,C20+$BD$25,""),"")</f>
        <v/>
      </c>
      <c r="D21" s="396"/>
      <c r="E21" s="419"/>
      <c r="F21" s="419"/>
      <c r="G21" s="418" t="str">
        <f t="shared" ref="G21:G29" si="2">IF(E21="","",ROUND(SQRT(E21)*4005,0))</f>
        <v/>
      </c>
      <c r="H21" s="418"/>
      <c r="I21" s="419"/>
      <c r="J21" s="419"/>
      <c r="K21" s="418" t="str">
        <f t="shared" ref="K21:K29" si="3">IF(I21="","",ROUND(SQRT(I21)*4005,0))</f>
        <v/>
      </c>
      <c r="L21" s="418"/>
      <c r="M21" s="419"/>
      <c r="N21" s="419"/>
      <c r="O21" s="418" t="str">
        <f t="shared" ref="O21:O29" si="4">IF(M21="","",ROUND(SQRT(M21)*4005,0))</f>
        <v/>
      </c>
      <c r="P21" s="418"/>
      <c r="Q21" s="419"/>
      <c r="R21" s="419"/>
      <c r="S21" s="418" t="str">
        <f t="shared" ref="S21:S29" si="5">IF(Q21="","",ROUND(SQRT(Q21)*4005,0))</f>
        <v/>
      </c>
      <c r="T21" s="418"/>
      <c r="U21" s="419"/>
      <c r="V21" s="419"/>
      <c r="W21" s="418" t="str">
        <f t="shared" ref="W21:W29" si="6">IF(U21="","",ROUND(SQRT(U21)*4005,0))</f>
        <v/>
      </c>
      <c r="X21" s="418"/>
      <c r="Y21" s="419"/>
      <c r="Z21" s="419"/>
      <c r="AA21" s="418" t="str">
        <f t="shared" ref="AA21:AA29" si="7">IF(Y21="","",ROUND(SQRT(Y21)*4005,0))</f>
        <v/>
      </c>
      <c r="AB21" s="418"/>
      <c r="AC21" s="419"/>
      <c r="AD21" s="419"/>
      <c r="AE21" s="418" t="str">
        <f t="shared" ref="AE21:AE29" si="8">IF(AC21="","",ROUND(SQRT(AC21)*4005,0))</f>
        <v/>
      </c>
      <c r="AF21" s="418"/>
      <c r="AG21" s="419"/>
      <c r="AH21" s="419"/>
      <c r="AI21" s="418" t="str">
        <f t="shared" ref="AI21:AI29" si="9">IF(AG21="","",ROUND(SQRT(AG21)*4005,0))</f>
        <v/>
      </c>
      <c r="AJ21" s="418"/>
      <c r="AK21" s="419"/>
      <c r="AL21" s="419"/>
      <c r="AM21" s="418" t="str">
        <f t="shared" ref="AM21:AM29" si="10">IF(AK21="","",ROUND(SQRT(AK21)*4005,0))</f>
        <v/>
      </c>
      <c r="AN21" s="418"/>
      <c r="AO21" s="419"/>
      <c r="AP21" s="419"/>
      <c r="AQ21" s="418" t="str">
        <f t="shared" ref="AQ21:AQ29" si="11">IF(AO21="","",ROUND(SQRT(AO21)*4005,0))</f>
        <v/>
      </c>
      <c r="AR21" s="418"/>
      <c r="AS21" s="420"/>
      <c r="AT21" s="419"/>
      <c r="AU21" s="418" t="str">
        <f t="shared" ref="AU21:AU29" si="12">IF(AS21="","",ROUND(SQRT(AS21)*4005,0))</f>
        <v/>
      </c>
      <c r="AV21" s="421"/>
      <c r="AW21" s="17"/>
      <c r="AX21" s="372" t="s">
        <v>163</v>
      </c>
      <c r="AY21" s="373"/>
      <c r="AZ21" s="373"/>
      <c r="BA21" s="373"/>
      <c r="BB21" s="373"/>
      <c r="BC21" s="373"/>
      <c r="BD21" s="373"/>
      <c r="BE21" s="373"/>
      <c r="BF21" s="374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</row>
    <row r="22" spans="1:90" ht="12" customHeight="1" thickBot="1" x14ac:dyDescent="0.4">
      <c r="A22" s="424">
        <v>3</v>
      </c>
      <c r="B22" s="425"/>
      <c r="C22" s="394" t="str">
        <f t="shared" si="1"/>
        <v/>
      </c>
      <c r="D22" s="396"/>
      <c r="E22" s="419"/>
      <c r="F22" s="419"/>
      <c r="G22" s="418" t="str">
        <f t="shared" si="2"/>
        <v/>
      </c>
      <c r="H22" s="418"/>
      <c r="I22" s="419"/>
      <c r="J22" s="419"/>
      <c r="K22" s="418" t="str">
        <f t="shared" si="3"/>
        <v/>
      </c>
      <c r="L22" s="418"/>
      <c r="M22" s="419"/>
      <c r="N22" s="419"/>
      <c r="O22" s="418" t="str">
        <f t="shared" si="4"/>
        <v/>
      </c>
      <c r="P22" s="418"/>
      <c r="Q22" s="419"/>
      <c r="R22" s="419"/>
      <c r="S22" s="418" t="str">
        <f t="shared" si="5"/>
        <v/>
      </c>
      <c r="T22" s="418"/>
      <c r="U22" s="419"/>
      <c r="V22" s="419"/>
      <c r="W22" s="418" t="str">
        <f t="shared" si="6"/>
        <v/>
      </c>
      <c r="X22" s="418"/>
      <c r="Y22" s="419"/>
      <c r="Z22" s="419"/>
      <c r="AA22" s="418" t="str">
        <f t="shared" si="7"/>
        <v/>
      </c>
      <c r="AB22" s="418"/>
      <c r="AC22" s="419"/>
      <c r="AD22" s="419"/>
      <c r="AE22" s="418" t="str">
        <f t="shared" si="8"/>
        <v/>
      </c>
      <c r="AF22" s="418"/>
      <c r="AG22" s="419"/>
      <c r="AH22" s="419"/>
      <c r="AI22" s="418" t="str">
        <f t="shared" si="9"/>
        <v/>
      </c>
      <c r="AJ22" s="418"/>
      <c r="AK22" s="419"/>
      <c r="AL22" s="419"/>
      <c r="AM22" s="418" t="str">
        <f t="shared" si="10"/>
        <v/>
      </c>
      <c r="AN22" s="418"/>
      <c r="AO22" s="419"/>
      <c r="AP22" s="419"/>
      <c r="AQ22" s="418" t="str">
        <f t="shared" si="11"/>
        <v/>
      </c>
      <c r="AR22" s="418"/>
      <c r="AS22" s="420"/>
      <c r="AT22" s="419"/>
      <c r="AU22" s="418" t="str">
        <f t="shared" si="12"/>
        <v/>
      </c>
      <c r="AV22" s="421"/>
      <c r="AW22" s="17"/>
      <c r="AX22" s="378"/>
      <c r="AY22" s="379"/>
      <c r="AZ22" s="379"/>
      <c r="BA22" s="379"/>
      <c r="BB22" s="379"/>
      <c r="BC22" s="379"/>
      <c r="BD22" s="379"/>
      <c r="BE22" s="379"/>
      <c r="BF22" s="380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</row>
    <row r="23" spans="1:90" ht="12" customHeight="1" thickTop="1" x14ac:dyDescent="0.35">
      <c r="A23" s="424">
        <v>4</v>
      </c>
      <c r="B23" s="425"/>
      <c r="C23" s="394" t="str">
        <f t="shared" si="1"/>
        <v/>
      </c>
      <c r="D23" s="396"/>
      <c r="E23" s="419"/>
      <c r="F23" s="419"/>
      <c r="G23" s="418" t="str">
        <f t="shared" si="2"/>
        <v/>
      </c>
      <c r="H23" s="418"/>
      <c r="I23" s="419"/>
      <c r="J23" s="419"/>
      <c r="K23" s="418" t="str">
        <f t="shared" si="3"/>
        <v/>
      </c>
      <c r="L23" s="418"/>
      <c r="M23" s="419"/>
      <c r="N23" s="419"/>
      <c r="O23" s="418" t="str">
        <f t="shared" si="4"/>
        <v/>
      </c>
      <c r="P23" s="418"/>
      <c r="Q23" s="419"/>
      <c r="R23" s="419"/>
      <c r="S23" s="418" t="str">
        <f t="shared" si="5"/>
        <v/>
      </c>
      <c r="T23" s="418"/>
      <c r="U23" s="419"/>
      <c r="V23" s="419"/>
      <c r="W23" s="418" t="str">
        <f t="shared" si="6"/>
        <v/>
      </c>
      <c r="X23" s="418"/>
      <c r="Y23" s="419"/>
      <c r="Z23" s="419"/>
      <c r="AA23" s="418" t="str">
        <f t="shared" si="7"/>
        <v/>
      </c>
      <c r="AB23" s="418"/>
      <c r="AC23" s="419"/>
      <c r="AD23" s="419"/>
      <c r="AE23" s="418" t="str">
        <f t="shared" si="8"/>
        <v/>
      </c>
      <c r="AF23" s="418"/>
      <c r="AG23" s="419"/>
      <c r="AH23" s="419"/>
      <c r="AI23" s="418" t="str">
        <f t="shared" si="9"/>
        <v/>
      </c>
      <c r="AJ23" s="418"/>
      <c r="AK23" s="419"/>
      <c r="AL23" s="419"/>
      <c r="AM23" s="418" t="str">
        <f t="shared" si="10"/>
        <v/>
      </c>
      <c r="AN23" s="418"/>
      <c r="AO23" s="419"/>
      <c r="AP23" s="419"/>
      <c r="AQ23" s="418" t="str">
        <f t="shared" si="11"/>
        <v/>
      </c>
      <c r="AR23" s="418"/>
      <c r="AS23" s="420"/>
      <c r="AT23" s="419"/>
      <c r="AU23" s="418" t="str">
        <f t="shared" si="12"/>
        <v/>
      </c>
      <c r="AV23" s="421"/>
      <c r="AW23" s="17"/>
      <c r="AX23" s="426" t="s">
        <v>164</v>
      </c>
      <c r="AY23" s="427"/>
      <c r="AZ23" s="427"/>
      <c r="BA23" s="427"/>
      <c r="BB23" s="427"/>
      <c r="BC23" s="428"/>
      <c r="BD23" s="389" t="str">
        <f>IF(B14&lt;&gt;0,B14,"")</f>
        <v/>
      </c>
      <c r="BE23" s="389"/>
      <c r="BF23" s="390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</row>
    <row r="24" spans="1:90" ht="12" customHeight="1" x14ac:dyDescent="0.35">
      <c r="A24" s="424">
        <v>5</v>
      </c>
      <c r="B24" s="425"/>
      <c r="C24" s="394" t="str">
        <f t="shared" si="1"/>
        <v/>
      </c>
      <c r="D24" s="396"/>
      <c r="E24" s="419"/>
      <c r="F24" s="419"/>
      <c r="G24" s="418" t="str">
        <f t="shared" si="2"/>
        <v/>
      </c>
      <c r="H24" s="418"/>
      <c r="I24" s="419"/>
      <c r="J24" s="419"/>
      <c r="K24" s="418" t="str">
        <f t="shared" si="3"/>
        <v/>
      </c>
      <c r="L24" s="418"/>
      <c r="M24" s="419"/>
      <c r="N24" s="419"/>
      <c r="O24" s="418" t="str">
        <f t="shared" si="4"/>
        <v/>
      </c>
      <c r="P24" s="418"/>
      <c r="Q24" s="419"/>
      <c r="R24" s="419"/>
      <c r="S24" s="418" t="str">
        <f t="shared" si="5"/>
        <v/>
      </c>
      <c r="T24" s="418"/>
      <c r="U24" s="419"/>
      <c r="V24" s="419"/>
      <c r="W24" s="418" t="str">
        <f t="shared" si="6"/>
        <v/>
      </c>
      <c r="X24" s="418"/>
      <c r="Y24" s="419"/>
      <c r="Z24" s="419"/>
      <c r="AA24" s="418" t="str">
        <f t="shared" si="7"/>
        <v/>
      </c>
      <c r="AB24" s="418"/>
      <c r="AC24" s="419"/>
      <c r="AD24" s="419"/>
      <c r="AE24" s="418" t="str">
        <f t="shared" si="8"/>
        <v/>
      </c>
      <c r="AF24" s="418"/>
      <c r="AG24" s="419"/>
      <c r="AH24" s="419"/>
      <c r="AI24" s="418" t="str">
        <f t="shared" si="9"/>
        <v/>
      </c>
      <c r="AJ24" s="418"/>
      <c r="AK24" s="419"/>
      <c r="AL24" s="419"/>
      <c r="AM24" s="418" t="str">
        <f t="shared" si="10"/>
        <v/>
      </c>
      <c r="AN24" s="418"/>
      <c r="AO24" s="419"/>
      <c r="AP24" s="419"/>
      <c r="AQ24" s="418" t="str">
        <f t="shared" si="11"/>
        <v/>
      </c>
      <c r="AR24" s="418"/>
      <c r="AS24" s="420"/>
      <c r="AT24" s="419"/>
      <c r="AU24" s="418" t="str">
        <f t="shared" si="12"/>
        <v/>
      </c>
      <c r="AV24" s="421"/>
      <c r="AW24" s="17"/>
      <c r="AX24" s="23" t="s">
        <v>159</v>
      </c>
      <c r="AY24" s="24"/>
      <c r="AZ24" s="24"/>
      <c r="BA24" s="24"/>
      <c r="BB24" s="24"/>
      <c r="BC24" s="25"/>
      <c r="BD24" s="45" t="str">
        <f>IFERROR(IF(BD23&lt;=20,4,ROUNDUP(BD23/6,0)),"")</f>
        <v/>
      </c>
      <c r="BE24" s="45"/>
      <c r="BF24" s="143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</row>
    <row r="25" spans="1:90" ht="12" customHeight="1" thickBot="1" x14ac:dyDescent="0.4">
      <c r="A25" s="424">
        <v>6</v>
      </c>
      <c r="B25" s="425"/>
      <c r="C25" s="394" t="str">
        <f t="shared" si="1"/>
        <v/>
      </c>
      <c r="D25" s="396"/>
      <c r="E25" s="419"/>
      <c r="F25" s="419"/>
      <c r="G25" s="418" t="str">
        <f t="shared" si="2"/>
        <v/>
      </c>
      <c r="H25" s="418"/>
      <c r="I25" s="419"/>
      <c r="J25" s="419"/>
      <c r="K25" s="418" t="str">
        <f t="shared" si="3"/>
        <v/>
      </c>
      <c r="L25" s="418"/>
      <c r="M25" s="419"/>
      <c r="N25" s="419"/>
      <c r="O25" s="418" t="str">
        <f t="shared" si="4"/>
        <v/>
      </c>
      <c r="P25" s="418"/>
      <c r="Q25" s="419"/>
      <c r="R25" s="419"/>
      <c r="S25" s="418" t="str">
        <f t="shared" si="5"/>
        <v/>
      </c>
      <c r="T25" s="418"/>
      <c r="U25" s="419"/>
      <c r="V25" s="419"/>
      <c r="W25" s="418" t="str">
        <f t="shared" si="6"/>
        <v/>
      </c>
      <c r="X25" s="418"/>
      <c r="Y25" s="419"/>
      <c r="Z25" s="419"/>
      <c r="AA25" s="418" t="str">
        <f t="shared" si="7"/>
        <v/>
      </c>
      <c r="AB25" s="418"/>
      <c r="AC25" s="419"/>
      <c r="AD25" s="419"/>
      <c r="AE25" s="418" t="str">
        <f t="shared" si="8"/>
        <v/>
      </c>
      <c r="AF25" s="418"/>
      <c r="AG25" s="419"/>
      <c r="AH25" s="419"/>
      <c r="AI25" s="418" t="str">
        <f t="shared" si="9"/>
        <v/>
      </c>
      <c r="AJ25" s="418"/>
      <c r="AK25" s="419"/>
      <c r="AL25" s="419"/>
      <c r="AM25" s="418" t="str">
        <f t="shared" si="10"/>
        <v/>
      </c>
      <c r="AN25" s="418"/>
      <c r="AO25" s="419"/>
      <c r="AP25" s="419"/>
      <c r="AQ25" s="418" t="str">
        <f t="shared" si="11"/>
        <v/>
      </c>
      <c r="AR25" s="418"/>
      <c r="AS25" s="420"/>
      <c r="AT25" s="419"/>
      <c r="AU25" s="418" t="str">
        <f t="shared" si="12"/>
        <v/>
      </c>
      <c r="AV25" s="421"/>
      <c r="AW25" s="17"/>
      <c r="AX25" s="243" t="s">
        <v>162</v>
      </c>
      <c r="AY25" s="244"/>
      <c r="AZ25" s="244"/>
      <c r="BA25" s="244"/>
      <c r="BB25" s="244"/>
      <c r="BC25" s="409"/>
      <c r="BD25" s="410" t="str">
        <f>IFERROR(IF(BD24&lt;=20,((BD23-(BD23/BD24))/(BD24-1)),(BD23-6)/(BD24-1)),"")</f>
        <v/>
      </c>
      <c r="BE25" s="410"/>
      <c r="BF25" s="411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</row>
    <row r="26" spans="1:90" ht="12" customHeight="1" thickBot="1" x14ac:dyDescent="0.4">
      <c r="A26" s="424">
        <v>7</v>
      </c>
      <c r="B26" s="425"/>
      <c r="C26" s="394" t="str">
        <f t="shared" si="1"/>
        <v/>
      </c>
      <c r="D26" s="396"/>
      <c r="E26" s="419"/>
      <c r="F26" s="419"/>
      <c r="G26" s="418" t="str">
        <f t="shared" si="2"/>
        <v/>
      </c>
      <c r="H26" s="418"/>
      <c r="I26" s="419"/>
      <c r="J26" s="419"/>
      <c r="K26" s="418" t="str">
        <f t="shared" si="3"/>
        <v/>
      </c>
      <c r="L26" s="418"/>
      <c r="M26" s="419"/>
      <c r="N26" s="419"/>
      <c r="O26" s="418" t="str">
        <f t="shared" si="4"/>
        <v/>
      </c>
      <c r="P26" s="418"/>
      <c r="Q26" s="419"/>
      <c r="R26" s="419"/>
      <c r="S26" s="418" t="str">
        <f t="shared" si="5"/>
        <v/>
      </c>
      <c r="T26" s="418"/>
      <c r="U26" s="419"/>
      <c r="V26" s="419"/>
      <c r="W26" s="418" t="str">
        <f t="shared" si="6"/>
        <v/>
      </c>
      <c r="X26" s="418"/>
      <c r="Y26" s="419"/>
      <c r="Z26" s="419"/>
      <c r="AA26" s="418" t="str">
        <f t="shared" si="7"/>
        <v/>
      </c>
      <c r="AB26" s="418"/>
      <c r="AC26" s="419"/>
      <c r="AD26" s="419"/>
      <c r="AE26" s="418" t="str">
        <f t="shared" si="8"/>
        <v/>
      </c>
      <c r="AF26" s="418"/>
      <c r="AG26" s="419"/>
      <c r="AH26" s="419"/>
      <c r="AI26" s="418" t="str">
        <f t="shared" si="9"/>
        <v/>
      </c>
      <c r="AJ26" s="418"/>
      <c r="AK26" s="419"/>
      <c r="AL26" s="419"/>
      <c r="AM26" s="418" t="str">
        <f t="shared" si="10"/>
        <v/>
      </c>
      <c r="AN26" s="418"/>
      <c r="AO26" s="419"/>
      <c r="AP26" s="419"/>
      <c r="AQ26" s="418" t="str">
        <f t="shared" si="11"/>
        <v/>
      </c>
      <c r="AR26" s="418"/>
      <c r="AS26" s="420"/>
      <c r="AT26" s="419"/>
      <c r="AU26" s="418" t="str">
        <f t="shared" si="12"/>
        <v/>
      </c>
      <c r="AV26" s="421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</row>
    <row r="27" spans="1:90" ht="12" customHeight="1" thickBot="1" x14ac:dyDescent="0.4">
      <c r="A27" s="424">
        <v>8</v>
      </c>
      <c r="B27" s="425"/>
      <c r="C27" s="394" t="str">
        <f t="shared" si="1"/>
        <v/>
      </c>
      <c r="D27" s="396"/>
      <c r="E27" s="419"/>
      <c r="F27" s="419"/>
      <c r="G27" s="418" t="str">
        <f t="shared" si="2"/>
        <v/>
      </c>
      <c r="H27" s="418"/>
      <c r="I27" s="419"/>
      <c r="J27" s="419"/>
      <c r="K27" s="418" t="str">
        <f t="shared" si="3"/>
        <v/>
      </c>
      <c r="L27" s="418"/>
      <c r="M27" s="419"/>
      <c r="N27" s="419"/>
      <c r="O27" s="418" t="str">
        <f t="shared" si="4"/>
        <v/>
      </c>
      <c r="P27" s="418"/>
      <c r="Q27" s="419"/>
      <c r="R27" s="419"/>
      <c r="S27" s="418" t="str">
        <f t="shared" si="5"/>
        <v/>
      </c>
      <c r="T27" s="418"/>
      <c r="U27" s="419"/>
      <c r="V27" s="419"/>
      <c r="W27" s="418" t="str">
        <f t="shared" si="6"/>
        <v/>
      </c>
      <c r="X27" s="418"/>
      <c r="Y27" s="419"/>
      <c r="Z27" s="419"/>
      <c r="AA27" s="418" t="str">
        <f t="shared" si="7"/>
        <v/>
      </c>
      <c r="AB27" s="418"/>
      <c r="AC27" s="419"/>
      <c r="AD27" s="419"/>
      <c r="AE27" s="418" t="str">
        <f t="shared" si="8"/>
        <v/>
      </c>
      <c r="AF27" s="418"/>
      <c r="AG27" s="419"/>
      <c r="AH27" s="419"/>
      <c r="AI27" s="418" t="str">
        <f t="shared" si="9"/>
        <v/>
      </c>
      <c r="AJ27" s="418"/>
      <c r="AK27" s="419"/>
      <c r="AL27" s="419"/>
      <c r="AM27" s="418" t="str">
        <f t="shared" si="10"/>
        <v/>
      </c>
      <c r="AN27" s="418"/>
      <c r="AO27" s="419"/>
      <c r="AP27" s="419"/>
      <c r="AQ27" s="418" t="str">
        <f t="shared" si="11"/>
        <v/>
      </c>
      <c r="AR27" s="418"/>
      <c r="AS27" s="420"/>
      <c r="AT27" s="419"/>
      <c r="AU27" s="418" t="str">
        <f t="shared" si="12"/>
        <v/>
      </c>
      <c r="AV27" s="421"/>
      <c r="AW27" s="17"/>
      <c r="AX27" s="198" t="s">
        <v>165</v>
      </c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200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</row>
    <row r="28" spans="1:90" ht="12" customHeight="1" thickTop="1" x14ac:dyDescent="0.35">
      <c r="A28" s="424">
        <v>9</v>
      </c>
      <c r="B28" s="425"/>
      <c r="C28" s="394" t="str">
        <f t="shared" si="1"/>
        <v/>
      </c>
      <c r="D28" s="396"/>
      <c r="E28" s="419"/>
      <c r="F28" s="419"/>
      <c r="G28" s="418" t="str">
        <f t="shared" si="2"/>
        <v/>
      </c>
      <c r="H28" s="418"/>
      <c r="I28" s="419"/>
      <c r="J28" s="419"/>
      <c r="K28" s="418" t="str">
        <f t="shared" si="3"/>
        <v/>
      </c>
      <c r="L28" s="418"/>
      <c r="M28" s="419"/>
      <c r="N28" s="419"/>
      <c r="O28" s="418" t="str">
        <f t="shared" si="4"/>
        <v/>
      </c>
      <c r="P28" s="418"/>
      <c r="Q28" s="419"/>
      <c r="R28" s="419"/>
      <c r="S28" s="418" t="str">
        <f t="shared" si="5"/>
        <v/>
      </c>
      <c r="T28" s="418"/>
      <c r="U28" s="419"/>
      <c r="V28" s="419"/>
      <c r="W28" s="418" t="str">
        <f t="shared" si="6"/>
        <v/>
      </c>
      <c r="X28" s="418"/>
      <c r="Y28" s="419"/>
      <c r="Z28" s="419"/>
      <c r="AA28" s="418" t="str">
        <f t="shared" si="7"/>
        <v/>
      </c>
      <c r="AB28" s="418"/>
      <c r="AC28" s="419"/>
      <c r="AD28" s="419"/>
      <c r="AE28" s="418" t="str">
        <f t="shared" si="8"/>
        <v/>
      </c>
      <c r="AF28" s="418"/>
      <c r="AG28" s="419"/>
      <c r="AH28" s="419"/>
      <c r="AI28" s="418" t="str">
        <f t="shared" si="9"/>
        <v/>
      </c>
      <c r="AJ28" s="418"/>
      <c r="AK28" s="419"/>
      <c r="AL28" s="419"/>
      <c r="AM28" s="418" t="str">
        <f t="shared" si="10"/>
        <v/>
      </c>
      <c r="AN28" s="418"/>
      <c r="AO28" s="419"/>
      <c r="AP28" s="419"/>
      <c r="AQ28" s="418" t="str">
        <f t="shared" si="11"/>
        <v/>
      </c>
      <c r="AR28" s="418"/>
      <c r="AS28" s="420"/>
      <c r="AT28" s="419"/>
      <c r="AU28" s="418" t="str">
        <f t="shared" si="12"/>
        <v/>
      </c>
      <c r="AV28" s="421"/>
      <c r="AW28" s="17"/>
      <c r="AX28" s="205"/>
      <c r="AY28" s="429"/>
      <c r="AZ28" s="429"/>
      <c r="BA28" s="429"/>
      <c r="BB28" s="206"/>
      <c r="BC28" s="430"/>
      <c r="BD28" s="429"/>
      <c r="BE28" s="429"/>
      <c r="BF28" s="429"/>
      <c r="BG28" s="206"/>
      <c r="BH28" s="430"/>
      <c r="BI28" s="429"/>
      <c r="BJ28" s="429"/>
      <c r="BK28" s="429"/>
      <c r="BL28" s="431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</row>
    <row r="29" spans="1:90" ht="12" customHeight="1" thickBot="1" x14ac:dyDescent="0.4">
      <c r="A29" s="424">
        <v>10</v>
      </c>
      <c r="B29" s="425"/>
      <c r="C29" s="394" t="str">
        <f t="shared" si="1"/>
        <v/>
      </c>
      <c r="D29" s="396"/>
      <c r="E29" s="432"/>
      <c r="F29" s="432"/>
      <c r="G29" s="433" t="str">
        <f t="shared" si="2"/>
        <v/>
      </c>
      <c r="H29" s="433"/>
      <c r="I29" s="432"/>
      <c r="J29" s="432"/>
      <c r="K29" s="433" t="str">
        <f t="shared" si="3"/>
        <v/>
      </c>
      <c r="L29" s="433"/>
      <c r="M29" s="419"/>
      <c r="N29" s="419"/>
      <c r="O29" s="418" t="str">
        <f t="shared" si="4"/>
        <v/>
      </c>
      <c r="P29" s="418"/>
      <c r="Q29" s="419"/>
      <c r="R29" s="419"/>
      <c r="S29" s="418" t="str">
        <f t="shared" si="5"/>
        <v/>
      </c>
      <c r="T29" s="418"/>
      <c r="U29" s="419"/>
      <c r="V29" s="419"/>
      <c r="W29" s="418" t="str">
        <f t="shared" si="6"/>
        <v/>
      </c>
      <c r="X29" s="418"/>
      <c r="Y29" s="419"/>
      <c r="Z29" s="419"/>
      <c r="AA29" s="418" t="str">
        <f t="shared" si="7"/>
        <v/>
      </c>
      <c r="AB29" s="418"/>
      <c r="AC29" s="419"/>
      <c r="AD29" s="419"/>
      <c r="AE29" s="418" t="str">
        <f t="shared" si="8"/>
        <v/>
      </c>
      <c r="AF29" s="418"/>
      <c r="AG29" s="419"/>
      <c r="AH29" s="419"/>
      <c r="AI29" s="418" t="str">
        <f t="shared" si="9"/>
        <v/>
      </c>
      <c r="AJ29" s="418"/>
      <c r="AK29" s="419"/>
      <c r="AL29" s="419"/>
      <c r="AM29" s="418" t="str">
        <f t="shared" si="10"/>
        <v/>
      </c>
      <c r="AN29" s="418"/>
      <c r="AO29" s="419"/>
      <c r="AP29" s="419"/>
      <c r="AQ29" s="418" t="str">
        <f t="shared" si="11"/>
        <v/>
      </c>
      <c r="AR29" s="418"/>
      <c r="AS29" s="420"/>
      <c r="AT29" s="419"/>
      <c r="AU29" s="418" t="str">
        <f t="shared" si="12"/>
        <v/>
      </c>
      <c r="AV29" s="421"/>
      <c r="AW29" s="17"/>
      <c r="AX29" s="434"/>
      <c r="AY29" s="435"/>
      <c r="AZ29" s="435"/>
      <c r="BA29" s="435"/>
      <c r="BB29" s="436"/>
      <c r="BC29" s="437"/>
      <c r="BD29" s="435"/>
      <c r="BE29" s="435"/>
      <c r="BF29" s="435"/>
      <c r="BG29" s="436"/>
      <c r="BH29" s="437"/>
      <c r="BI29" s="435"/>
      <c r="BJ29" s="435"/>
      <c r="BK29" s="435"/>
      <c r="BL29" s="438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</row>
    <row r="30" spans="1:90" ht="12" customHeight="1" thickTop="1" thickBot="1" x14ac:dyDescent="0.4">
      <c r="A30" s="439" t="s">
        <v>166</v>
      </c>
      <c r="B30" s="440"/>
      <c r="C30" s="440"/>
      <c r="D30" s="440"/>
      <c r="E30" s="441"/>
      <c r="F30" s="442"/>
      <c r="G30" s="443" t="str">
        <f>IF(E18="","",ROUND(SUM(G20:H29),0))</f>
        <v/>
      </c>
      <c r="H30" s="444"/>
      <c r="I30" s="445"/>
      <c r="J30" s="442"/>
      <c r="K30" s="443" t="str">
        <f>IF(I18="","",ROUND(SUM(K20:L29),0))</f>
        <v/>
      </c>
      <c r="L30" s="446"/>
      <c r="M30" s="445"/>
      <c r="N30" s="447"/>
      <c r="O30" s="443" t="str">
        <f>IF(M18="","",ROUND(SUM(O20:P29),0))</f>
        <v/>
      </c>
      <c r="P30" s="444"/>
      <c r="Q30" s="445"/>
      <c r="R30" s="442"/>
      <c r="S30" s="443" t="str">
        <f>IF(Q18="","",ROUND(SUM(S20:T29),0))</f>
        <v/>
      </c>
      <c r="T30" s="446"/>
      <c r="U30" s="442"/>
      <c r="V30" s="442"/>
      <c r="W30" s="443" t="str">
        <f>IF(U18="","",ROUND(SUM(W20:X29),0))</f>
        <v/>
      </c>
      <c r="X30" s="444"/>
      <c r="Y30" s="445"/>
      <c r="Z30" s="442"/>
      <c r="AA30" s="443" t="str">
        <f>IF(Y18="","",ROUND(SUM(AA20:AB29),0))</f>
        <v/>
      </c>
      <c r="AB30" s="446"/>
      <c r="AC30" s="442"/>
      <c r="AD30" s="442"/>
      <c r="AE30" s="443" t="str">
        <f>IF(AC18="","",ROUND(SUM(AE20:AF29),0))</f>
        <v/>
      </c>
      <c r="AF30" s="444"/>
      <c r="AG30" s="445"/>
      <c r="AH30" s="442"/>
      <c r="AI30" s="443" t="str">
        <f>IF(AG18="","",ROUND(SUM(AI20:AJ29),0))</f>
        <v/>
      </c>
      <c r="AJ30" s="444"/>
      <c r="AK30" s="445"/>
      <c r="AL30" s="447"/>
      <c r="AM30" s="443" t="str">
        <f>IF(AK18="","",ROUND(SUM(AM20:AN29),0))</f>
        <v/>
      </c>
      <c r="AN30" s="444"/>
      <c r="AO30" s="445"/>
      <c r="AP30" s="447"/>
      <c r="AQ30" s="443" t="str">
        <f>IF(AO18="","",ROUND(SUM(AQ20:AR29),0))</f>
        <v/>
      </c>
      <c r="AR30" s="446"/>
      <c r="AS30" s="442"/>
      <c r="AT30" s="447"/>
      <c r="AU30" s="443" t="str">
        <f>IF(AS18="","",ROUND(SUM(AU20:AV29),0))</f>
        <v/>
      </c>
      <c r="AV30" s="448"/>
      <c r="AW30" s="17"/>
      <c r="AX30" s="434"/>
      <c r="AY30" s="435"/>
      <c r="AZ30" s="435"/>
      <c r="BA30" s="435"/>
      <c r="BB30" s="436"/>
      <c r="BC30" s="437"/>
      <c r="BD30" s="435"/>
      <c r="BE30" s="435"/>
      <c r="BF30" s="435"/>
      <c r="BG30" s="436"/>
      <c r="BH30" s="437"/>
      <c r="BI30" s="435"/>
      <c r="BJ30" s="435"/>
      <c r="BK30" s="435"/>
      <c r="BL30" s="438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</row>
    <row r="31" spans="1:90" ht="12.75" customHeight="1" x14ac:dyDescent="0.35">
      <c r="A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7"/>
      <c r="AX31" s="434"/>
      <c r="AY31" s="435"/>
      <c r="AZ31" s="435"/>
      <c r="BA31" s="435"/>
      <c r="BB31" s="436"/>
      <c r="BC31" s="437"/>
      <c r="BD31" s="435"/>
      <c r="BE31" s="435"/>
      <c r="BF31" s="435"/>
      <c r="BG31" s="436"/>
      <c r="BH31" s="437"/>
      <c r="BI31" s="435"/>
      <c r="BJ31" s="435"/>
      <c r="BK31" s="435"/>
      <c r="BL31" s="438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</row>
    <row r="32" spans="1:90" ht="12" customHeight="1" thickBot="1" x14ac:dyDescent="0.4">
      <c r="A32" s="15"/>
      <c r="B32" s="15" t="s">
        <v>105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"/>
      <c r="AX32" s="434"/>
      <c r="AY32" s="435"/>
      <c r="AZ32" s="435"/>
      <c r="BA32" s="435"/>
      <c r="BB32" s="436"/>
      <c r="BC32" s="437"/>
      <c r="BD32" s="435"/>
      <c r="BE32" s="435"/>
      <c r="BF32" s="435"/>
      <c r="BG32" s="436"/>
      <c r="BH32" s="437"/>
      <c r="BI32" s="435"/>
      <c r="BJ32" s="435"/>
      <c r="BK32" s="435"/>
      <c r="BL32" s="438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</row>
    <row r="33" spans="1:90" ht="12" customHeight="1" thickBot="1" x14ac:dyDescent="0.4">
      <c r="A33" s="239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15"/>
      <c r="AF33" s="449" t="s">
        <v>167</v>
      </c>
      <c r="AG33" s="450"/>
      <c r="AH33" s="450"/>
      <c r="AI33" s="450"/>
      <c r="AJ33" s="450"/>
      <c r="AK33" s="450"/>
      <c r="AL33" s="450"/>
      <c r="AM33" s="450"/>
      <c r="AN33" s="450"/>
      <c r="AO33" s="450"/>
      <c r="AP33" s="451"/>
      <c r="AQ33" s="452" t="s">
        <v>168</v>
      </c>
      <c r="AR33" s="453"/>
      <c r="AS33" s="453"/>
      <c r="AT33" s="454" t="s">
        <v>169</v>
      </c>
      <c r="AU33" s="453"/>
      <c r="AV33" s="455"/>
      <c r="AW33" s="17"/>
      <c r="AX33" s="456"/>
      <c r="AY33" s="457"/>
      <c r="AZ33" s="457"/>
      <c r="BA33" s="457"/>
      <c r="BB33" s="458"/>
      <c r="BC33" s="459"/>
      <c r="BD33" s="457"/>
      <c r="BE33" s="457"/>
      <c r="BF33" s="457"/>
      <c r="BG33" s="458"/>
      <c r="BH33" s="459"/>
      <c r="BI33" s="457"/>
      <c r="BJ33" s="457"/>
      <c r="BK33" s="457"/>
      <c r="BL33" s="460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</row>
    <row r="34" spans="1:90" ht="12" customHeight="1" x14ac:dyDescent="0.35">
      <c r="A34" s="239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15"/>
      <c r="AF34" s="84" t="s">
        <v>170</v>
      </c>
      <c r="AG34" s="85"/>
      <c r="AH34" s="85"/>
      <c r="AI34" s="85"/>
      <c r="AJ34" s="85"/>
      <c r="AK34" s="85"/>
      <c r="AL34" s="85"/>
      <c r="AM34" s="85"/>
      <c r="AN34" s="85"/>
      <c r="AO34" s="85"/>
      <c r="AP34" s="461"/>
      <c r="AQ34" s="462"/>
      <c r="AR34" s="462"/>
      <c r="AS34" s="462"/>
      <c r="AT34" s="80" t="s">
        <v>171</v>
      </c>
      <c r="AU34" s="80"/>
      <c r="AV34" s="463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</row>
    <row r="35" spans="1:90" ht="12" customHeight="1" x14ac:dyDescent="0.35">
      <c r="A35" s="239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15"/>
      <c r="AF35" s="84" t="s">
        <v>172</v>
      </c>
      <c r="AG35" s="85"/>
      <c r="AH35" s="85"/>
      <c r="AI35" s="85"/>
      <c r="AJ35" s="85"/>
      <c r="AK35" s="85"/>
      <c r="AL35" s="85"/>
      <c r="AM35" s="85"/>
      <c r="AN35" s="85"/>
      <c r="AO35" s="85"/>
      <c r="AP35" s="464" t="str">
        <f>IF((SUM(E30:AV30)+ SUM(E40:L40))&lt;&gt;0,(SUM(E30:AV30)+ SUM(E40:L40)),"")</f>
        <v/>
      </c>
      <c r="AQ35" s="465"/>
      <c r="AR35" s="465"/>
      <c r="AS35" s="465"/>
      <c r="AT35" s="80" t="s">
        <v>151</v>
      </c>
      <c r="AU35" s="80"/>
      <c r="AV35" s="463"/>
      <c r="AW35" s="17"/>
      <c r="AX35" s="466" t="s">
        <v>173</v>
      </c>
      <c r="AY35" s="466"/>
      <c r="AZ35" s="466"/>
      <c r="BA35" s="466"/>
      <c r="BB35" s="466"/>
      <c r="BC35" s="466"/>
      <c r="BD35" s="466"/>
      <c r="BE35" s="466"/>
      <c r="BF35" s="466"/>
      <c r="BG35" s="466"/>
      <c r="BH35" s="466"/>
      <c r="BI35" s="466"/>
      <c r="BJ35" s="466"/>
      <c r="BK35" s="466"/>
      <c r="BL35" s="466"/>
      <c r="BM35" s="466"/>
      <c r="BN35" s="466"/>
      <c r="BO35" s="466"/>
      <c r="BP35" s="466"/>
      <c r="BQ35" s="466"/>
      <c r="BR35" s="466"/>
      <c r="BS35" s="466"/>
      <c r="BT35" s="466"/>
      <c r="BU35" s="466"/>
      <c r="BV35" s="466"/>
      <c r="BW35" s="466"/>
      <c r="BX35" s="466"/>
      <c r="BY35" s="466"/>
      <c r="BZ35" s="46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</row>
    <row r="36" spans="1:90" ht="12" customHeight="1" x14ac:dyDescent="0.35">
      <c r="A36" s="239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15"/>
      <c r="AF36" s="84" t="s">
        <v>174</v>
      </c>
      <c r="AG36" s="85"/>
      <c r="AH36" s="85"/>
      <c r="AI36" s="85"/>
      <c r="AJ36" s="85"/>
      <c r="AK36" s="85"/>
      <c r="AL36" s="85"/>
      <c r="AM36" s="85"/>
      <c r="AN36" s="85"/>
      <c r="AO36" s="85"/>
      <c r="AP36" s="468" t="str">
        <f>IF(((COUNT(E20:AV29)/2) + (COUNT(E31:L39)/2))&lt;&gt;0,((COUNT(E20:AV29)/2) + (COUNT(E31:L39)/2)),"")</f>
        <v/>
      </c>
      <c r="AQ36" s="352"/>
      <c r="AR36" s="352"/>
      <c r="AS36" s="352"/>
      <c r="AT36" s="352"/>
      <c r="AU36" s="352"/>
      <c r="AV36" s="469"/>
      <c r="AW36" s="17"/>
      <c r="AX36" s="466"/>
      <c r="AY36" s="466"/>
      <c r="AZ36" s="466"/>
      <c r="BA36" s="466"/>
      <c r="BB36" s="466"/>
      <c r="BC36" s="466"/>
      <c r="BD36" s="466"/>
      <c r="BE36" s="466"/>
      <c r="BF36" s="466"/>
      <c r="BG36" s="466"/>
      <c r="BH36" s="466"/>
      <c r="BI36" s="466"/>
      <c r="BJ36" s="466"/>
      <c r="BK36" s="466"/>
      <c r="BL36" s="466"/>
      <c r="BM36" s="466"/>
      <c r="BN36" s="466"/>
      <c r="BO36" s="466"/>
      <c r="BP36" s="466"/>
      <c r="BQ36" s="466"/>
      <c r="BR36" s="466"/>
      <c r="BS36" s="466"/>
      <c r="BT36" s="466"/>
      <c r="BU36" s="466"/>
      <c r="BV36" s="466"/>
      <c r="BW36" s="466"/>
      <c r="BX36" s="466"/>
      <c r="BY36" s="466"/>
      <c r="BZ36" s="46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</row>
    <row r="37" spans="1:90" ht="12" customHeight="1" x14ac:dyDescent="0.35">
      <c r="A37" s="239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15"/>
      <c r="AF37" s="84" t="s">
        <v>175</v>
      </c>
      <c r="AG37" s="85"/>
      <c r="AH37" s="85"/>
      <c r="AI37" s="85"/>
      <c r="AJ37" s="85"/>
      <c r="AK37" s="85"/>
      <c r="AL37" s="85"/>
      <c r="AM37" s="85"/>
      <c r="AN37" s="85"/>
      <c r="AO37" s="85"/>
      <c r="AP37" s="464" t="str">
        <f>IFERROR(ROUND(AP35/AP36,2),"")</f>
        <v/>
      </c>
      <c r="AQ37" s="465"/>
      <c r="AR37" s="465"/>
      <c r="AS37" s="465"/>
      <c r="AT37" s="80" t="s">
        <v>151</v>
      </c>
      <c r="AU37" s="80"/>
      <c r="AV37" s="463"/>
      <c r="AW37" s="17"/>
      <c r="AX37" s="466" t="s">
        <v>176</v>
      </c>
      <c r="AY37" s="466"/>
      <c r="AZ37" s="466"/>
      <c r="BA37" s="466"/>
      <c r="BB37" s="466"/>
      <c r="BC37" s="466"/>
      <c r="BD37" s="466"/>
      <c r="BE37" s="466"/>
      <c r="BF37" s="466"/>
      <c r="BG37" s="466"/>
      <c r="BH37" s="466"/>
      <c r="BI37" s="466"/>
      <c r="BJ37" s="466"/>
      <c r="BK37" s="466"/>
      <c r="BL37" s="466"/>
      <c r="BM37" s="466"/>
      <c r="BN37" s="466"/>
      <c r="BO37" s="466"/>
      <c r="BP37" s="466"/>
      <c r="BQ37" s="466"/>
      <c r="BR37" s="466"/>
      <c r="BS37" s="466"/>
      <c r="BT37" s="466"/>
      <c r="BU37" s="466"/>
      <c r="BV37" s="466"/>
      <c r="BW37" s="466"/>
      <c r="BX37" s="466"/>
      <c r="BY37" s="466"/>
      <c r="BZ37" s="46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</row>
    <row r="38" spans="1:90" ht="12" customHeight="1" x14ac:dyDescent="0.35">
      <c r="A38" s="239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15"/>
      <c r="AF38" s="470" t="s">
        <v>177</v>
      </c>
      <c r="AG38" s="471"/>
      <c r="AH38" s="471"/>
      <c r="AI38" s="471"/>
      <c r="AJ38" s="471"/>
      <c r="AK38" s="471"/>
      <c r="AL38" s="471"/>
      <c r="AM38" s="471"/>
      <c r="AN38" s="471"/>
      <c r="AO38" s="472"/>
      <c r="AP38" s="166"/>
      <c r="AQ38" s="167"/>
      <c r="AR38" s="167"/>
      <c r="AS38" s="167"/>
      <c r="AT38" s="167"/>
      <c r="AU38" s="167"/>
      <c r="AV38" s="473"/>
      <c r="AW38" s="17"/>
      <c r="AX38" s="466"/>
      <c r="AY38" s="466"/>
      <c r="AZ38" s="466"/>
      <c r="BA38" s="466"/>
      <c r="BB38" s="466"/>
      <c r="BC38" s="466"/>
      <c r="BD38" s="466"/>
      <c r="BE38" s="466"/>
      <c r="BF38" s="466"/>
      <c r="BG38" s="466"/>
      <c r="BH38" s="466"/>
      <c r="BI38" s="466"/>
      <c r="BJ38" s="466"/>
      <c r="BK38" s="466"/>
      <c r="BL38" s="466"/>
      <c r="BM38" s="466"/>
      <c r="BN38" s="466"/>
      <c r="BO38" s="466"/>
      <c r="BP38" s="466"/>
      <c r="BQ38" s="466"/>
      <c r="BR38" s="466"/>
      <c r="BS38" s="466"/>
      <c r="BT38" s="466"/>
      <c r="BU38" s="466"/>
      <c r="BV38" s="466"/>
      <c r="BW38" s="466"/>
      <c r="BX38" s="466"/>
      <c r="BY38" s="466"/>
      <c r="BZ38" s="46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</row>
    <row r="39" spans="1:90" ht="12" customHeight="1" x14ac:dyDescent="0.35">
      <c r="A39" s="239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15"/>
      <c r="AF39" s="84" t="s">
        <v>178</v>
      </c>
      <c r="AG39" s="85"/>
      <c r="AH39" s="85"/>
      <c r="AI39" s="85"/>
      <c r="AJ39" s="85"/>
      <c r="AK39" s="85"/>
      <c r="AL39" s="85"/>
      <c r="AM39" s="85"/>
      <c r="AN39" s="85"/>
      <c r="AO39" s="85"/>
      <c r="AP39" s="474" t="str">
        <f>IF(OR(AP38&lt;&gt;0,AP38&lt;&gt;""),N13*IF(AP38&lt;&gt;"N/A",AP38,1),N13)</f>
        <v/>
      </c>
      <c r="AQ39" s="475"/>
      <c r="AR39" s="475"/>
      <c r="AS39" s="475"/>
      <c r="AT39" s="80" t="s">
        <v>150</v>
      </c>
      <c r="AU39" s="80"/>
      <c r="AV39" s="463"/>
      <c r="AW39" s="17"/>
      <c r="AX39" s="476" t="s">
        <v>179</v>
      </c>
      <c r="AY39" s="476"/>
      <c r="AZ39" s="476"/>
      <c r="BA39" s="476"/>
      <c r="BB39" s="476"/>
      <c r="BC39" s="476"/>
      <c r="BD39" s="476"/>
      <c r="BE39" s="476"/>
      <c r="BF39" s="476"/>
      <c r="BG39" s="476"/>
      <c r="BH39" s="476"/>
      <c r="BI39" s="476"/>
      <c r="BJ39" s="476"/>
      <c r="BK39" s="476"/>
      <c r="BL39" s="476"/>
      <c r="BM39" s="476"/>
      <c r="BN39" s="476"/>
      <c r="BO39" s="476"/>
      <c r="BP39" s="476"/>
      <c r="BQ39" s="476"/>
      <c r="BR39" s="476"/>
      <c r="BS39" s="476"/>
      <c r="BT39" s="476"/>
      <c r="BU39" s="476"/>
      <c r="BV39" s="476"/>
      <c r="BW39" s="476"/>
      <c r="BX39" s="476"/>
      <c r="BY39" s="476"/>
      <c r="BZ39" s="476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 ht="12" customHeight="1" thickBot="1" x14ac:dyDescent="0.4">
      <c r="A40" s="239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15"/>
      <c r="AF40" s="111" t="s">
        <v>180</v>
      </c>
      <c r="AG40" s="112"/>
      <c r="AH40" s="112"/>
      <c r="AI40" s="112"/>
      <c r="AJ40" s="112"/>
      <c r="AK40" s="112"/>
      <c r="AL40" s="112"/>
      <c r="AM40" s="112"/>
      <c r="AN40" s="112"/>
      <c r="AO40" s="112"/>
      <c r="AP40" s="477" t="str">
        <f>IFERROR(AP39*AP37,"")</f>
        <v/>
      </c>
      <c r="AQ40" s="478"/>
      <c r="AR40" s="478"/>
      <c r="AS40" s="478"/>
      <c r="AT40" s="102" t="s">
        <v>39</v>
      </c>
      <c r="AU40" s="102"/>
      <c r="AV40" s="479"/>
      <c r="AW40" s="17"/>
      <c r="AX40" s="467" t="s">
        <v>181</v>
      </c>
      <c r="AY40" s="467"/>
      <c r="AZ40" s="467"/>
      <c r="BA40" s="467"/>
      <c r="BB40" s="467"/>
      <c r="BC40" s="467"/>
      <c r="BD40" s="467"/>
      <c r="BE40" s="467"/>
      <c r="BF40" s="467"/>
      <c r="BG40" s="467"/>
      <c r="BH40" s="467"/>
      <c r="BI40" s="467"/>
      <c r="BJ40" s="467"/>
      <c r="BK40" s="467"/>
      <c r="BL40" s="467"/>
      <c r="BM40" s="467"/>
      <c r="BN40" s="467"/>
      <c r="BO40" s="467"/>
      <c r="BP40" s="467"/>
      <c r="BQ40" s="467"/>
      <c r="BR40" s="467"/>
      <c r="BS40" s="467"/>
      <c r="BT40" s="467"/>
      <c r="BU40" s="467"/>
      <c r="BV40" s="467"/>
      <c r="BW40" s="467"/>
      <c r="BX40" s="467"/>
      <c r="BY40" s="467"/>
      <c r="BZ40" s="46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 ht="12" customHeight="1" x14ac:dyDescent="0.35">
      <c r="A41" s="239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ht="12" customHeight="1" x14ac:dyDescent="0.35">
      <c r="A42" s="480" t="s">
        <v>110</v>
      </c>
      <c r="B42" s="480"/>
      <c r="C42" s="480"/>
      <c r="D42" s="480"/>
      <c r="E42" s="247"/>
      <c r="F42" s="247"/>
      <c r="G42" s="247"/>
      <c r="H42" s="247"/>
      <c r="I42" s="247"/>
      <c r="J42" s="247"/>
      <c r="K42" s="24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80" t="s">
        <v>111</v>
      </c>
      <c r="AE42" s="480"/>
      <c r="AF42" s="480"/>
      <c r="AG42" s="480"/>
      <c r="AH42" s="480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 ht="12.75" hidden="1" customHeight="1" x14ac:dyDescent="0.35"/>
    <row r="44" spans="1:90" ht="12.75" hidden="1" customHeight="1" x14ac:dyDescent="0.35"/>
    <row r="45" spans="1:90" ht="12.75" hidden="1" customHeight="1" x14ac:dyDescent="0.35"/>
    <row r="46" spans="1:90" ht="12.75" hidden="1" customHeight="1" x14ac:dyDescent="0.35"/>
    <row r="47" spans="1:90" ht="12.75" hidden="1" customHeight="1" x14ac:dyDescent="0.35"/>
    <row r="48" spans="1:90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96" priority="9">
      <formula>LEN(TRIM(B7))=0</formula>
    </cfRule>
  </conditionalFormatting>
  <conditionalFormatting sqref="BD17:BF19 BD23:BF25 H13:H14 N13 T13 AJ13 AR13">
    <cfRule type="containsText" dxfId="95" priority="8" operator="containsText" text="CALC.">
      <formula>NOT(ISERROR(SEARCH("CALC.",H13)))</formula>
    </cfRule>
  </conditionalFormatting>
  <conditionalFormatting sqref="AX13:BG13">
    <cfRule type="notContainsBlanks" dxfId="94" priority="7">
      <formula>LEN(TRIM(AX13))&gt;0</formula>
    </cfRule>
  </conditionalFormatting>
  <conditionalFormatting sqref="U16:W16">
    <cfRule type="containsBlanks" dxfId="93" priority="5">
      <formula>LEN(TRIM(U16))=0</formula>
    </cfRule>
  </conditionalFormatting>
  <conditionalFormatting sqref="M16">
    <cfRule type="containsBlanks" dxfId="92" priority="6">
      <formula>LEN(TRIM(M16))=0</formula>
    </cfRule>
  </conditionalFormatting>
  <conditionalFormatting sqref="U16:X16">
    <cfRule type="expression" dxfId="91" priority="4">
      <formula>$M$16="FIXED SPEED"</formula>
    </cfRule>
  </conditionalFormatting>
  <conditionalFormatting sqref="E20:AR29">
    <cfRule type="notContainsBlanks" dxfId="90" priority="2">
      <formula>LEN(TRIM(E20))&gt;0</formula>
    </cfRule>
  </conditionalFormatting>
  <conditionalFormatting sqref="E20:F29 I20:J29 M20:N29 Q20:R29 U20:V29 Y20:Z29 AC20:AD29 AG20:AH29 AK20:AL29 AO20:AP29 AS20:AT29">
    <cfRule type="expression" dxfId="89" priority="3">
      <formula>AND(($C20&lt;&gt;""),(E$18&lt;&gt;""))</formula>
    </cfRule>
  </conditionalFormatting>
  <conditionalFormatting sqref="AS20:AV29">
    <cfRule type="notContainsBlanks" dxfId="88" priority="1">
      <formula>LEN(TRIM(AS20))&gt;0</formula>
    </cfRule>
  </conditionalFormatting>
  <dataValidations count="8">
    <dataValidation type="decimal" operator="lessThanOrEqual" allowBlank="1" showInputMessage="1" showErrorMessage="1" errorTitle="Size Limit" error="Duct size exceeds sheet limit of 60&quot;. Contact Robert!" sqref="B14:D14" xr:uid="{93E2220C-C9E2-4725-B4A7-6BE36EDBADF3}">
      <formula1>60</formula1>
    </dataValidation>
    <dataValidation type="decimal" operator="lessThanOrEqual" allowBlank="1" showInputMessage="1" showErrorMessage="1" error="Duct height exceeds the number of height position points (10) available on this sheet." sqref="H13:J13" xr:uid="{CB264720-FD45-476A-A0C8-6E8239DE669A}">
      <formula1>120</formula1>
    </dataValidation>
    <dataValidation type="list" allowBlank="1" showInputMessage="1" sqref="AP38:AV38" xr:uid="{1EBB4350-31B7-46D8-BD94-BEC1358AA84C}">
      <formula1>"N/A"</formula1>
    </dataValidation>
    <dataValidation allowBlank="1" showInputMessage="1" sqref="AL15:AV15" xr:uid="{216D5BE9-82D6-4229-87B0-58EBC6918E89}"/>
    <dataValidation type="decimal" operator="lessThanOrEqual" allowBlank="1" showInputMessage="1" showErrorMessage="1" errorTitle="Size Limit" error="Duct size exceeds sheet limit of 66&quot;. Contact Robert!" sqref="B13:D13" xr:uid="{D1BFF3D5-75C9-434A-B535-94EA758A9B27}">
      <formula1>66</formula1>
    </dataValidation>
    <dataValidation type="whole" allowBlank="1" showInputMessage="1" showErrorMessage="1" error="This Remarks section is limited to 7." sqref="A33:A41" xr:uid="{0F2F72FF-3D0D-4522-A96E-644CB6677FAA}">
      <formula1>1</formula1>
      <formula2>7</formula2>
    </dataValidation>
    <dataValidation type="list" allowBlank="1" showInputMessage="1" showErrorMessage="1" sqref="W16:X16" xr:uid="{EC09A80B-A0A7-4C5D-8D7C-217F4BD36608}">
      <formula1>"Hz, %"</formula1>
    </dataValidation>
    <dataValidation type="list" allowBlank="1" showInputMessage="1" showErrorMessage="1" sqref="M16" xr:uid="{64E1E9D9-A6C7-44A2-B532-3898C157F68F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3DF5-DA32-45C4-B47D-1C04FF1A0578}">
  <sheetPr codeName="Sheet4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5" ht="12" customHeight="1" x14ac:dyDescent="0.35">
      <c r="A1" s="3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4" t="s">
        <v>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</row>
    <row r="2" spans="1:85" ht="12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</row>
    <row r="3" spans="1:85" ht="12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</row>
    <row r="4" spans="1:85" ht="12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</row>
    <row r="5" spans="1:85" ht="12.75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193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</row>
    <row r="6" spans="1:85" ht="12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</row>
    <row r="7" spans="1:85" ht="12" customHeight="1" thickBot="1" x14ac:dyDescent="0.4">
      <c r="A7" s="41" t="s">
        <v>10</v>
      </c>
      <c r="B7" s="41"/>
      <c r="C7" s="41"/>
      <c r="D7" s="41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1" t="s">
        <v>11</v>
      </c>
      <c r="AH7" s="41"/>
      <c r="AI7" s="41"/>
      <c r="AJ7" s="41"/>
      <c r="AK7" s="41"/>
      <c r="AL7" s="43" t="s">
        <v>183</v>
      </c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</row>
    <row r="8" spans="1:85" ht="12" customHeight="1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314"/>
      <c r="AY8" s="315" t="s">
        <v>136</v>
      </c>
      <c r="AZ8" s="316"/>
      <c r="BA8" s="316"/>
      <c r="BB8" s="316"/>
      <c r="BC8" s="316"/>
      <c r="BD8" s="316"/>
      <c r="BE8" s="316"/>
      <c r="BF8" s="317"/>
      <c r="BG8" s="318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</row>
    <row r="9" spans="1:85" ht="12" customHeight="1" thickTop="1" x14ac:dyDescent="0.35">
      <c r="A9" s="41" t="s">
        <v>16</v>
      </c>
      <c r="B9" s="41"/>
      <c r="C9" s="41"/>
      <c r="D9" s="41"/>
      <c r="E9" s="41"/>
      <c r="F9" s="43" t="s">
        <v>184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41" t="s">
        <v>17</v>
      </c>
      <c r="AH9" s="41"/>
      <c r="AI9" s="41"/>
      <c r="AJ9" s="41"/>
      <c r="AK9" s="41"/>
      <c r="AL9" s="43" t="s">
        <v>185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17"/>
      <c r="AX9" s="322"/>
      <c r="AY9" s="323" t="s">
        <v>138</v>
      </c>
      <c r="AZ9" s="323"/>
      <c r="BA9" s="323"/>
      <c r="BB9" s="323"/>
      <c r="BC9" s="323"/>
      <c r="BD9" s="323"/>
      <c r="BE9" s="324"/>
      <c r="BF9" s="325"/>
      <c r="BG9" s="32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</row>
    <row r="10" spans="1:85" ht="12" customHeight="1" thickBot="1" x14ac:dyDescent="0.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"/>
      <c r="AX10" s="322"/>
      <c r="AY10" s="331" t="s">
        <v>140</v>
      </c>
      <c r="AZ10" s="331"/>
      <c r="BA10" s="331"/>
      <c r="BB10" s="331"/>
      <c r="BC10" s="331"/>
      <c r="BD10" s="331"/>
      <c r="BE10" s="332"/>
      <c r="BF10" s="333"/>
      <c r="BG10" s="33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</row>
    <row r="11" spans="1:85" ht="12" customHeight="1" thickBot="1" x14ac:dyDescent="0.4">
      <c r="A11" s="64" t="s">
        <v>143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6"/>
      <c r="AW11" s="17"/>
      <c r="AX11" s="337"/>
      <c r="AY11" s="338"/>
      <c r="AZ11" s="338"/>
      <c r="BA11" s="338"/>
      <c r="BB11" s="338"/>
      <c r="BC11" s="338"/>
      <c r="BD11" s="338"/>
      <c r="BE11" s="338"/>
      <c r="BF11" s="338"/>
      <c r="BG11" s="33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</row>
    <row r="12" spans="1:85" ht="12.75" customHeight="1" thickTop="1" thickBot="1" x14ac:dyDescent="0.4">
      <c r="A12" s="481" t="s">
        <v>186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45"/>
      <c r="P12" s="345"/>
      <c r="Q12" s="345" t="s">
        <v>145</v>
      </c>
      <c r="R12" s="345"/>
      <c r="S12" s="345"/>
      <c r="T12" s="345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5"/>
      <c r="AF12" s="345"/>
      <c r="AG12" s="345" t="s">
        <v>146</v>
      </c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6"/>
      <c r="AW12" s="17"/>
      <c r="AX12" s="347" t="s">
        <v>147</v>
      </c>
      <c r="AY12" s="348"/>
      <c r="AZ12" s="348"/>
      <c r="BA12" s="348"/>
      <c r="BB12" s="348"/>
      <c r="BC12" s="348"/>
      <c r="BD12" s="348"/>
      <c r="BE12" s="348"/>
      <c r="BF12" s="348"/>
      <c r="BG12" s="349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</row>
    <row r="13" spans="1:85" ht="12" customHeight="1" thickTop="1" thickBot="1" x14ac:dyDescent="0.4">
      <c r="A13" s="101" t="s">
        <v>187</v>
      </c>
      <c r="B13" s="103"/>
      <c r="C13" s="482" t="s">
        <v>148</v>
      </c>
      <c r="D13" s="177"/>
      <c r="E13" s="177"/>
      <c r="F13" s="177"/>
      <c r="G13" s="482" t="s">
        <v>152</v>
      </c>
      <c r="H13" s="177"/>
      <c r="I13" s="177"/>
      <c r="J13" s="483"/>
      <c r="K13" s="357" t="s">
        <v>150</v>
      </c>
      <c r="L13" s="102"/>
      <c r="M13" s="102"/>
      <c r="N13" s="353" t="str">
        <f>IF(AND(D13&lt;&gt;0,H13&lt;&gt;0),D13*H13/144,"")</f>
        <v/>
      </c>
      <c r="O13" s="353"/>
      <c r="P13" s="354"/>
      <c r="Q13" s="357" t="s">
        <v>151</v>
      </c>
      <c r="R13" s="102"/>
      <c r="S13" s="102"/>
      <c r="T13" s="355" t="str">
        <f>IFERROR(ROUND((AB13/N13),2),"")</f>
        <v/>
      </c>
      <c r="U13" s="355"/>
      <c r="V13" s="355"/>
      <c r="W13" s="355"/>
      <c r="X13" s="356"/>
      <c r="Y13" s="357" t="s">
        <v>39</v>
      </c>
      <c r="Z13" s="102"/>
      <c r="AA13" s="102"/>
      <c r="AB13" s="358">
        <v>1000</v>
      </c>
      <c r="AC13" s="358"/>
      <c r="AD13" s="358"/>
      <c r="AE13" s="358"/>
      <c r="AF13" s="359"/>
      <c r="AG13" s="357" t="s">
        <v>151</v>
      </c>
      <c r="AH13" s="102"/>
      <c r="AI13" s="102"/>
      <c r="AJ13" s="355" t="str">
        <f>AP37</f>
        <v/>
      </c>
      <c r="AK13" s="355"/>
      <c r="AL13" s="355"/>
      <c r="AM13" s="355"/>
      <c r="AN13" s="356"/>
      <c r="AO13" s="357" t="s">
        <v>39</v>
      </c>
      <c r="AP13" s="102"/>
      <c r="AQ13" s="102"/>
      <c r="AR13" s="355" t="str">
        <f>AP40</f>
        <v/>
      </c>
      <c r="AS13" s="355"/>
      <c r="AT13" s="355"/>
      <c r="AU13" s="355"/>
      <c r="AV13" s="360"/>
      <c r="AW13" s="17"/>
      <c r="AX13" s="484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85"/>
      <c r="AZ13" s="485"/>
      <c r="BA13" s="485"/>
      <c r="BB13" s="485"/>
      <c r="BC13" s="485"/>
      <c r="BD13" s="485"/>
      <c r="BE13" s="485"/>
      <c r="BF13" s="485"/>
      <c r="BG13" s="486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</row>
    <row r="14" spans="1:85" ht="12" customHeight="1" thickBot="1" x14ac:dyDescent="0.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321"/>
    </row>
    <row r="15" spans="1:85" s="375" customFormat="1" ht="12" customHeight="1" thickBot="1" x14ac:dyDescent="0.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3" t="s">
        <v>153</v>
      </c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5"/>
      <c r="AG15" s="64" t="s">
        <v>188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6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</row>
    <row r="16" spans="1:85" ht="12.75" customHeight="1" thickTop="1" thickBot="1" x14ac:dyDescent="0.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376"/>
      <c r="U16" s="377"/>
      <c r="V16" s="377"/>
      <c r="W16" s="377"/>
      <c r="X16" s="377"/>
      <c r="Y16" s="377"/>
      <c r="Z16" s="377"/>
      <c r="AA16" s="377"/>
      <c r="AB16" s="172"/>
      <c r="AC16" s="173"/>
      <c r="AD16" s="174"/>
      <c r="AE16" s="175"/>
      <c r="AF16" s="15"/>
      <c r="AG16" s="487" t="s">
        <v>189</v>
      </c>
      <c r="AH16" s="488"/>
      <c r="AI16" s="488"/>
      <c r="AJ16" s="488"/>
      <c r="AK16" s="488"/>
      <c r="AL16" s="489" t="s">
        <v>190</v>
      </c>
      <c r="AM16" s="489"/>
      <c r="AN16" s="489"/>
      <c r="AO16" s="489"/>
      <c r="AP16" s="489"/>
      <c r="AQ16" s="489"/>
      <c r="AR16" s="489"/>
      <c r="AS16" s="489"/>
      <c r="AT16" s="489"/>
      <c r="AU16" s="489"/>
      <c r="AV16" s="490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</row>
    <row r="17" spans="1:84" ht="12" customHeight="1" thickBot="1" x14ac:dyDescent="0.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</row>
    <row r="18" spans="1:84" ht="12" customHeight="1" x14ac:dyDescent="0.35">
      <c r="A18" s="491" t="s">
        <v>157</v>
      </c>
      <c r="B18" s="492"/>
      <c r="C18" s="492"/>
      <c r="D18" s="492"/>
      <c r="E18" s="492"/>
      <c r="F18" s="492"/>
      <c r="G18" s="492"/>
      <c r="H18" s="492"/>
      <c r="I18" s="492"/>
      <c r="J18" s="492"/>
      <c r="K18" s="492"/>
      <c r="L18" s="492"/>
      <c r="M18" s="492"/>
      <c r="N18" s="492"/>
      <c r="O18" s="492"/>
      <c r="P18" s="492"/>
      <c r="Q18" s="492"/>
      <c r="R18" s="492"/>
      <c r="S18" s="492"/>
      <c r="T18" s="492"/>
      <c r="U18" s="492"/>
      <c r="V18" s="492"/>
      <c r="W18" s="492"/>
      <c r="X18" s="492"/>
      <c r="Y18" s="492"/>
      <c r="Z18" s="492"/>
      <c r="AA18" s="492"/>
      <c r="AB18" s="492"/>
      <c r="AC18" s="492"/>
      <c r="AD18" s="492"/>
      <c r="AE18" s="492"/>
      <c r="AF18" s="492"/>
      <c r="AG18" s="492"/>
      <c r="AH18" s="492"/>
      <c r="AI18" s="492"/>
      <c r="AJ18" s="492"/>
      <c r="AK18" s="492"/>
      <c r="AL18" s="492"/>
      <c r="AM18" s="492"/>
      <c r="AN18" s="492"/>
      <c r="AO18" s="492"/>
      <c r="AP18" s="492"/>
      <c r="AQ18" s="492"/>
      <c r="AR18" s="492"/>
      <c r="AS18" s="492"/>
      <c r="AT18" s="492"/>
      <c r="AU18" s="492"/>
      <c r="AV18" s="493"/>
      <c r="AW18" s="17"/>
      <c r="AX18" s="372" t="s">
        <v>156</v>
      </c>
      <c r="AY18" s="373"/>
      <c r="AZ18" s="373"/>
      <c r="BA18" s="373"/>
      <c r="BB18" s="373"/>
      <c r="BC18" s="373"/>
      <c r="BD18" s="373"/>
      <c r="BE18" s="373"/>
      <c r="BF18" s="374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</row>
    <row r="19" spans="1:84" ht="12" customHeight="1" thickBot="1" x14ac:dyDescent="0.4">
      <c r="A19" s="494" t="s">
        <v>139</v>
      </c>
      <c r="B19" s="495"/>
      <c r="C19" s="495"/>
      <c r="D19" s="495"/>
      <c r="E19" s="495"/>
      <c r="F19" s="496"/>
      <c r="G19" s="497">
        <v>1</v>
      </c>
      <c r="H19" s="497"/>
      <c r="I19" s="497"/>
      <c r="J19" s="498">
        <v>2</v>
      </c>
      <c r="K19" s="497"/>
      <c r="L19" s="497"/>
      <c r="M19" s="498">
        <v>3</v>
      </c>
      <c r="N19" s="497"/>
      <c r="O19" s="497"/>
      <c r="P19" s="498">
        <v>4</v>
      </c>
      <c r="Q19" s="497"/>
      <c r="R19" s="497"/>
      <c r="S19" s="498">
        <v>5</v>
      </c>
      <c r="T19" s="497"/>
      <c r="U19" s="497"/>
      <c r="V19" s="498">
        <v>6</v>
      </c>
      <c r="W19" s="497"/>
      <c r="X19" s="497"/>
      <c r="Y19" s="498">
        <v>7</v>
      </c>
      <c r="Z19" s="497"/>
      <c r="AA19" s="497"/>
      <c r="AB19" s="498">
        <v>8</v>
      </c>
      <c r="AC19" s="497"/>
      <c r="AD19" s="497"/>
      <c r="AE19" s="498">
        <v>9</v>
      </c>
      <c r="AF19" s="497"/>
      <c r="AG19" s="497"/>
      <c r="AH19" s="498">
        <v>10</v>
      </c>
      <c r="AI19" s="497"/>
      <c r="AJ19" s="497"/>
      <c r="AK19" s="498">
        <v>11</v>
      </c>
      <c r="AL19" s="497"/>
      <c r="AM19" s="497"/>
      <c r="AN19" s="498">
        <v>12</v>
      </c>
      <c r="AO19" s="497"/>
      <c r="AP19" s="497"/>
      <c r="AQ19" s="498">
        <v>13</v>
      </c>
      <c r="AR19" s="497"/>
      <c r="AS19" s="497"/>
      <c r="AT19" s="498">
        <v>14</v>
      </c>
      <c r="AU19" s="497"/>
      <c r="AV19" s="499"/>
      <c r="AW19" s="17"/>
      <c r="AX19" s="378"/>
      <c r="AY19" s="379"/>
      <c r="AZ19" s="379"/>
      <c r="BA19" s="379"/>
      <c r="BB19" s="379"/>
      <c r="BC19" s="379"/>
      <c r="BD19" s="379"/>
      <c r="BE19" s="379"/>
      <c r="BF19" s="380"/>
      <c r="BG19" s="17"/>
      <c r="BH19" s="17"/>
      <c r="BI19" s="500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</row>
    <row r="20" spans="1:84" ht="12" customHeight="1" thickTop="1" thickBot="1" x14ac:dyDescent="0.4">
      <c r="A20" s="501" t="s">
        <v>141</v>
      </c>
      <c r="B20" s="203"/>
      <c r="C20" s="203"/>
      <c r="D20" s="203" t="s">
        <v>142</v>
      </c>
      <c r="E20" s="203"/>
      <c r="F20" s="502"/>
      <c r="G20" s="503">
        <f>IFERROR(IF(BD20&lt;12,BD20/2,6),"")</f>
        <v>6</v>
      </c>
      <c r="H20" s="503"/>
      <c r="I20" s="503"/>
      <c r="J20" s="504" t="str">
        <f>IFERROR(IF(J19&lt;=$BD$21,G20+$BD$22,""),"")</f>
        <v/>
      </c>
      <c r="K20" s="503"/>
      <c r="L20" s="503"/>
      <c r="M20" s="504" t="str">
        <f>IFERROR(IF(M19&lt;=$BD$21,J20+$BD$22,""),"")</f>
        <v/>
      </c>
      <c r="N20" s="503"/>
      <c r="O20" s="503"/>
      <c r="P20" s="504" t="str">
        <f>IFERROR(IF(P19&lt;=$BD$21,M20+$BD$22,""),"")</f>
        <v/>
      </c>
      <c r="Q20" s="503"/>
      <c r="R20" s="503"/>
      <c r="S20" s="504" t="str">
        <f>IFERROR(IF(S19&lt;=$BD$21,P20+$BD$22,""),"")</f>
        <v/>
      </c>
      <c r="T20" s="503"/>
      <c r="U20" s="503"/>
      <c r="V20" s="504" t="str">
        <f>IFERROR(IF(V19&lt;=$BD$21,S20+$BD$22,""),"")</f>
        <v/>
      </c>
      <c r="W20" s="503"/>
      <c r="X20" s="503"/>
      <c r="Y20" s="504" t="str">
        <f>IFERROR(IF(Y19&lt;=$BD$21,V20+$BD$22,""),"")</f>
        <v/>
      </c>
      <c r="Z20" s="503"/>
      <c r="AA20" s="503"/>
      <c r="AB20" s="504" t="str">
        <f>IFERROR(IF(AB19&lt;=$BD$21,Y20+$BD$22,""),"")</f>
        <v/>
      </c>
      <c r="AC20" s="503"/>
      <c r="AD20" s="503"/>
      <c r="AE20" s="504" t="str">
        <f>IFERROR(IF(AE19&lt;=$BD$21,AB20+$BD$22,""),"")</f>
        <v/>
      </c>
      <c r="AF20" s="503"/>
      <c r="AG20" s="503"/>
      <c r="AH20" s="504" t="str">
        <f>IFERROR(IF(AH19&lt;=$BD$21,AE20+$BD$22,""),"")</f>
        <v/>
      </c>
      <c r="AI20" s="503"/>
      <c r="AJ20" s="503"/>
      <c r="AK20" s="504" t="str">
        <f>IFERROR(IF(AK19&lt;=$BD$21,AH20+$BD$22,""),"")</f>
        <v/>
      </c>
      <c r="AL20" s="503"/>
      <c r="AM20" s="503"/>
      <c r="AN20" s="504" t="str">
        <f>IFERROR(IF(AN19&lt;=$BD$21,AK20+$BD$22,""),"")</f>
        <v/>
      </c>
      <c r="AO20" s="503"/>
      <c r="AP20" s="503"/>
      <c r="AQ20" s="504" t="str">
        <f>IFERROR(IF(AQ19&lt;=$BD$21,AN20+$BD$22,""),"")</f>
        <v/>
      </c>
      <c r="AR20" s="503"/>
      <c r="AS20" s="503"/>
      <c r="AT20" s="504" t="str">
        <f>IFERROR(IF(AT19&lt;=$BD$21,AQ20+$BD$22,""),"")</f>
        <v/>
      </c>
      <c r="AU20" s="503"/>
      <c r="AV20" s="505"/>
      <c r="AW20" s="17"/>
      <c r="AX20" s="386" t="s">
        <v>158</v>
      </c>
      <c r="AY20" s="387"/>
      <c r="AZ20" s="387"/>
      <c r="BA20" s="387"/>
      <c r="BB20" s="387"/>
      <c r="BC20" s="388"/>
      <c r="BD20" s="389" t="str">
        <f>IF(D13&lt;&gt;0,D13,"")</f>
        <v/>
      </c>
      <c r="BE20" s="389"/>
      <c r="BF20" s="390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</row>
    <row r="21" spans="1:84" ht="12.75" customHeight="1" thickTop="1" thickBot="1" x14ac:dyDescent="0.4">
      <c r="A21" s="481">
        <v>1</v>
      </c>
      <c r="B21" s="345"/>
      <c r="C21" s="345"/>
      <c r="D21" s="506">
        <f>IFERROR(IF(BD26&lt;12,BD26/2,6),"")</f>
        <v>6</v>
      </c>
      <c r="E21" s="506"/>
      <c r="F21" s="507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08"/>
      <c r="AK21" s="508"/>
      <c r="AL21" s="508"/>
      <c r="AM21" s="508"/>
      <c r="AN21" s="508"/>
      <c r="AO21" s="508"/>
      <c r="AP21" s="508"/>
      <c r="AQ21" s="508"/>
      <c r="AR21" s="508"/>
      <c r="AS21" s="508"/>
      <c r="AT21" s="508"/>
      <c r="AU21" s="508"/>
      <c r="AV21" s="509"/>
      <c r="AW21" s="17"/>
      <c r="AX21" s="23" t="s">
        <v>159</v>
      </c>
      <c r="AY21" s="24"/>
      <c r="AZ21" s="24"/>
      <c r="BA21" s="24"/>
      <c r="BB21" s="24"/>
      <c r="BC21" s="25"/>
      <c r="BD21" s="45" t="str">
        <f>IFERROR(ROUNDUP(BD20/12,0),"")</f>
        <v/>
      </c>
      <c r="BE21" s="45"/>
      <c r="BF21" s="143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</row>
    <row r="22" spans="1:84" ht="12" customHeight="1" thickBot="1" x14ac:dyDescent="0.4">
      <c r="A22" s="494">
        <v>2</v>
      </c>
      <c r="B22" s="495"/>
      <c r="C22" s="495"/>
      <c r="D22" s="144" t="str">
        <f>IFERROR(IF(A22&lt;=$BD$27,D21+$BD$28,""),"")</f>
        <v/>
      </c>
      <c r="E22" s="144"/>
      <c r="F22" s="510"/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  <c r="V22" s="508"/>
      <c r="W22" s="508"/>
      <c r="X22" s="508"/>
      <c r="Y22" s="508"/>
      <c r="Z22" s="508"/>
      <c r="AA22" s="508"/>
      <c r="AB22" s="508"/>
      <c r="AC22" s="508"/>
      <c r="AD22" s="508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5"/>
      <c r="AW22" s="17"/>
      <c r="AX22" s="243" t="s">
        <v>162</v>
      </c>
      <c r="AY22" s="244"/>
      <c r="AZ22" s="244"/>
      <c r="BA22" s="244"/>
      <c r="BB22" s="244"/>
      <c r="BC22" s="409"/>
      <c r="BD22" s="410" t="str">
        <f>IFERROR((BD20-12)/(BD21-1),"")</f>
        <v/>
      </c>
      <c r="BE22" s="410"/>
      <c r="BF22" s="411"/>
      <c r="BG22" s="17"/>
      <c r="BH22" s="198" t="s">
        <v>165</v>
      </c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200"/>
      <c r="BW22" s="17"/>
      <c r="BX22" s="17"/>
      <c r="BY22" s="17"/>
      <c r="BZ22" s="17"/>
      <c r="CA22" s="17"/>
      <c r="CB22" s="17"/>
      <c r="CC22" s="17"/>
      <c r="CD22" s="17"/>
      <c r="CE22" s="17"/>
      <c r="CF22" s="17"/>
    </row>
    <row r="23" spans="1:84" ht="12" customHeight="1" thickTop="1" thickBot="1" x14ac:dyDescent="0.4">
      <c r="A23" s="494">
        <v>3</v>
      </c>
      <c r="B23" s="495"/>
      <c r="C23" s="495"/>
      <c r="D23" s="144" t="str">
        <f t="shared" ref="D23:D30" si="0">IFERROR(IF(A23&lt;=$BD$27,D22+$BD$28,""),"")</f>
        <v/>
      </c>
      <c r="E23" s="144"/>
      <c r="F23" s="510"/>
      <c r="G23" s="508"/>
      <c r="H23" s="508"/>
      <c r="I23" s="508"/>
      <c r="J23" s="508"/>
      <c r="K23" s="508"/>
      <c r="L23" s="508"/>
      <c r="M23" s="508"/>
      <c r="N23" s="508"/>
      <c r="O23" s="508"/>
      <c r="P23" s="508"/>
      <c r="Q23" s="508"/>
      <c r="R23" s="508"/>
      <c r="S23" s="508"/>
      <c r="T23" s="508"/>
      <c r="U23" s="508"/>
      <c r="V23" s="508"/>
      <c r="W23" s="508"/>
      <c r="X23" s="508"/>
      <c r="Y23" s="508"/>
      <c r="Z23" s="508"/>
      <c r="AA23" s="508"/>
      <c r="AB23" s="508"/>
      <c r="AC23" s="508"/>
      <c r="AD23" s="508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5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05"/>
      <c r="BI23" s="429"/>
      <c r="BJ23" s="429"/>
      <c r="BK23" s="429"/>
      <c r="BL23" s="206"/>
      <c r="BM23" s="430"/>
      <c r="BN23" s="429"/>
      <c r="BO23" s="429"/>
      <c r="BP23" s="429"/>
      <c r="BQ23" s="206"/>
      <c r="BR23" s="430"/>
      <c r="BS23" s="429"/>
      <c r="BT23" s="429"/>
      <c r="BU23" s="429"/>
      <c r="BV23" s="431"/>
      <c r="BW23" s="17"/>
      <c r="BX23" s="17"/>
      <c r="BY23" s="17"/>
      <c r="BZ23" s="17"/>
      <c r="CA23" s="17"/>
      <c r="CB23" s="17"/>
      <c r="CC23" s="17"/>
      <c r="CD23" s="17"/>
      <c r="CE23" s="17"/>
      <c r="CF23" s="17"/>
    </row>
    <row r="24" spans="1:84" ht="12" customHeight="1" x14ac:dyDescent="0.35">
      <c r="A24" s="494">
        <v>4</v>
      </c>
      <c r="B24" s="495"/>
      <c r="C24" s="495"/>
      <c r="D24" s="144" t="str">
        <f t="shared" si="0"/>
        <v/>
      </c>
      <c r="E24" s="144"/>
      <c r="F24" s="510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5"/>
      <c r="AW24" s="17"/>
      <c r="AX24" s="372" t="s">
        <v>163</v>
      </c>
      <c r="AY24" s="373"/>
      <c r="AZ24" s="373"/>
      <c r="BA24" s="373"/>
      <c r="BB24" s="373"/>
      <c r="BC24" s="373"/>
      <c r="BD24" s="373"/>
      <c r="BE24" s="373"/>
      <c r="BF24" s="374"/>
      <c r="BG24" s="17"/>
      <c r="BH24" s="434"/>
      <c r="BI24" s="435"/>
      <c r="BJ24" s="435"/>
      <c r="BK24" s="435"/>
      <c r="BL24" s="436"/>
      <c r="BM24" s="437"/>
      <c r="BN24" s="435"/>
      <c r="BO24" s="435"/>
      <c r="BP24" s="435"/>
      <c r="BQ24" s="436"/>
      <c r="BR24" s="437"/>
      <c r="BS24" s="435"/>
      <c r="BT24" s="435"/>
      <c r="BU24" s="435"/>
      <c r="BV24" s="438"/>
      <c r="BW24" s="17"/>
      <c r="BX24" s="17"/>
      <c r="BY24" s="17"/>
      <c r="BZ24" s="17"/>
      <c r="CA24" s="17"/>
      <c r="CB24" s="17"/>
      <c r="CC24" s="17"/>
      <c r="CD24" s="17"/>
      <c r="CE24" s="17"/>
      <c r="CF24" s="17"/>
    </row>
    <row r="25" spans="1:84" ht="12" customHeight="1" thickBot="1" x14ac:dyDescent="0.4">
      <c r="A25" s="494">
        <v>5</v>
      </c>
      <c r="B25" s="495"/>
      <c r="C25" s="495"/>
      <c r="D25" s="144" t="str">
        <f t="shared" si="0"/>
        <v/>
      </c>
      <c r="E25" s="144"/>
      <c r="F25" s="510"/>
      <c r="G25" s="508"/>
      <c r="H25" s="508"/>
      <c r="I25" s="508"/>
      <c r="J25" s="508"/>
      <c r="K25" s="508"/>
      <c r="L25" s="508"/>
      <c r="M25" s="508"/>
      <c r="N25" s="508"/>
      <c r="O25" s="508"/>
      <c r="P25" s="508"/>
      <c r="Q25" s="508"/>
      <c r="R25" s="508"/>
      <c r="S25" s="508"/>
      <c r="T25" s="508"/>
      <c r="U25" s="508"/>
      <c r="V25" s="508"/>
      <c r="W25" s="508"/>
      <c r="X25" s="508"/>
      <c r="Y25" s="508"/>
      <c r="Z25" s="508"/>
      <c r="AA25" s="508"/>
      <c r="AB25" s="508"/>
      <c r="AC25" s="508"/>
      <c r="AD25" s="508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5"/>
      <c r="AW25" s="17"/>
      <c r="AX25" s="378"/>
      <c r="AY25" s="379"/>
      <c r="AZ25" s="379"/>
      <c r="BA25" s="379"/>
      <c r="BB25" s="379"/>
      <c r="BC25" s="379"/>
      <c r="BD25" s="379"/>
      <c r="BE25" s="379"/>
      <c r="BF25" s="380"/>
      <c r="BG25" s="17"/>
      <c r="BH25" s="434"/>
      <c r="BI25" s="435"/>
      <c r="BJ25" s="435"/>
      <c r="BK25" s="435"/>
      <c r="BL25" s="436"/>
      <c r="BM25" s="437"/>
      <c r="BN25" s="435"/>
      <c r="BO25" s="435"/>
      <c r="BP25" s="435"/>
      <c r="BQ25" s="436"/>
      <c r="BR25" s="437"/>
      <c r="BS25" s="435"/>
      <c r="BT25" s="435"/>
      <c r="BU25" s="435"/>
      <c r="BV25" s="438"/>
      <c r="BW25" s="17"/>
      <c r="BX25" s="17"/>
      <c r="BY25" s="17"/>
      <c r="BZ25" s="17"/>
      <c r="CA25" s="17"/>
      <c r="CB25" s="17"/>
      <c r="CC25" s="17"/>
      <c r="CD25" s="17"/>
      <c r="CE25" s="17"/>
      <c r="CF25" s="17"/>
    </row>
    <row r="26" spans="1:84" ht="12" customHeight="1" thickTop="1" x14ac:dyDescent="0.35">
      <c r="A26" s="494">
        <v>6</v>
      </c>
      <c r="B26" s="495"/>
      <c r="C26" s="495"/>
      <c r="D26" s="144" t="str">
        <f t="shared" si="0"/>
        <v/>
      </c>
      <c r="E26" s="144"/>
      <c r="F26" s="510"/>
      <c r="G26" s="508"/>
      <c r="H26" s="508"/>
      <c r="I26" s="508"/>
      <c r="J26" s="508"/>
      <c r="K26" s="508"/>
      <c r="L26" s="508"/>
      <c r="M26" s="508"/>
      <c r="N26" s="508"/>
      <c r="O26" s="508"/>
      <c r="P26" s="508"/>
      <c r="Q26" s="508"/>
      <c r="R26" s="508"/>
      <c r="S26" s="508"/>
      <c r="T26" s="508"/>
      <c r="U26" s="508"/>
      <c r="V26" s="508"/>
      <c r="W26" s="508"/>
      <c r="X26" s="508"/>
      <c r="Y26" s="508"/>
      <c r="Z26" s="508"/>
      <c r="AA26" s="508"/>
      <c r="AB26" s="508"/>
      <c r="AC26" s="508"/>
      <c r="AD26" s="508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5"/>
      <c r="AW26" s="17"/>
      <c r="AX26" s="426" t="s">
        <v>164</v>
      </c>
      <c r="AY26" s="427"/>
      <c r="AZ26" s="427"/>
      <c r="BA26" s="427"/>
      <c r="BB26" s="427"/>
      <c r="BC26" s="428"/>
      <c r="BD26" s="389" t="str">
        <f>IF(H13&lt;&gt;0,H13,"")</f>
        <v/>
      </c>
      <c r="BE26" s="389"/>
      <c r="BF26" s="390"/>
      <c r="BG26" s="17"/>
      <c r="BH26" s="434"/>
      <c r="BI26" s="435"/>
      <c r="BJ26" s="435"/>
      <c r="BK26" s="435"/>
      <c r="BL26" s="436"/>
      <c r="BM26" s="437"/>
      <c r="BN26" s="435"/>
      <c r="BO26" s="435"/>
      <c r="BP26" s="435"/>
      <c r="BQ26" s="436"/>
      <c r="BR26" s="437"/>
      <c r="BS26" s="435"/>
      <c r="BT26" s="435"/>
      <c r="BU26" s="435"/>
      <c r="BV26" s="438"/>
      <c r="BW26" s="17"/>
      <c r="BX26" s="17"/>
      <c r="BY26" s="17"/>
      <c r="BZ26" s="17"/>
      <c r="CA26" s="17"/>
      <c r="CB26" s="17"/>
      <c r="CC26" s="17"/>
      <c r="CD26" s="17"/>
      <c r="CE26" s="17"/>
      <c r="CF26" s="17"/>
    </row>
    <row r="27" spans="1:84" ht="12" customHeight="1" x14ac:dyDescent="0.35">
      <c r="A27" s="494">
        <v>7</v>
      </c>
      <c r="B27" s="495"/>
      <c r="C27" s="495"/>
      <c r="D27" s="144" t="str">
        <f t="shared" si="0"/>
        <v/>
      </c>
      <c r="E27" s="144"/>
      <c r="F27" s="510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  <c r="V27" s="508"/>
      <c r="W27" s="508"/>
      <c r="X27" s="508"/>
      <c r="Y27" s="508"/>
      <c r="Z27" s="508"/>
      <c r="AA27" s="508"/>
      <c r="AB27" s="508"/>
      <c r="AC27" s="508"/>
      <c r="AD27" s="508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5"/>
      <c r="AW27" s="17"/>
      <c r="AX27" s="23" t="s">
        <v>159</v>
      </c>
      <c r="AY27" s="24"/>
      <c r="AZ27" s="24"/>
      <c r="BA27" s="24"/>
      <c r="BB27" s="24"/>
      <c r="BC27" s="25"/>
      <c r="BD27" s="45" t="str">
        <f>IFERROR(ROUNDUP(BD26/12,0),"")</f>
        <v/>
      </c>
      <c r="BE27" s="45"/>
      <c r="BF27" s="143"/>
      <c r="BG27" s="17"/>
      <c r="BH27" s="434"/>
      <c r="BI27" s="435"/>
      <c r="BJ27" s="435"/>
      <c r="BK27" s="435"/>
      <c r="BL27" s="436"/>
      <c r="BM27" s="437"/>
      <c r="BN27" s="435"/>
      <c r="BO27" s="435"/>
      <c r="BP27" s="435"/>
      <c r="BQ27" s="436"/>
      <c r="BR27" s="437"/>
      <c r="BS27" s="435"/>
      <c r="BT27" s="435"/>
      <c r="BU27" s="435"/>
      <c r="BV27" s="438"/>
      <c r="BW27" s="17"/>
      <c r="BX27" s="17"/>
      <c r="BY27" s="17"/>
      <c r="BZ27" s="17"/>
      <c r="CA27" s="17"/>
      <c r="CB27" s="17"/>
      <c r="CC27" s="17"/>
      <c r="CD27" s="17"/>
      <c r="CE27" s="17"/>
      <c r="CF27" s="17"/>
    </row>
    <row r="28" spans="1:84" ht="12" customHeight="1" thickBot="1" x14ac:dyDescent="0.4">
      <c r="A28" s="494">
        <v>8</v>
      </c>
      <c r="B28" s="495"/>
      <c r="C28" s="495"/>
      <c r="D28" s="144" t="str">
        <f t="shared" si="0"/>
        <v/>
      </c>
      <c r="E28" s="144"/>
      <c r="F28" s="510"/>
      <c r="G28" s="508"/>
      <c r="H28" s="508"/>
      <c r="I28" s="508"/>
      <c r="J28" s="508"/>
      <c r="K28" s="508"/>
      <c r="L28" s="508"/>
      <c r="M28" s="508"/>
      <c r="N28" s="508"/>
      <c r="O28" s="508"/>
      <c r="P28" s="508"/>
      <c r="Q28" s="508"/>
      <c r="R28" s="508"/>
      <c r="S28" s="508"/>
      <c r="T28" s="508"/>
      <c r="U28" s="508"/>
      <c r="V28" s="508"/>
      <c r="W28" s="508"/>
      <c r="X28" s="508"/>
      <c r="Y28" s="508"/>
      <c r="Z28" s="508"/>
      <c r="AA28" s="508"/>
      <c r="AB28" s="508"/>
      <c r="AC28" s="508"/>
      <c r="AD28" s="508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5"/>
      <c r="AW28" s="17"/>
      <c r="AX28" s="243" t="s">
        <v>162</v>
      </c>
      <c r="AY28" s="244"/>
      <c r="AZ28" s="244"/>
      <c r="BA28" s="244"/>
      <c r="BB28" s="244"/>
      <c r="BC28" s="409"/>
      <c r="BD28" s="410" t="str">
        <f>IFERROR((BD26-12)/(BD27-1),"")</f>
        <v/>
      </c>
      <c r="BE28" s="410"/>
      <c r="BF28" s="411"/>
      <c r="BG28" s="17"/>
      <c r="BH28" s="456"/>
      <c r="BI28" s="457"/>
      <c r="BJ28" s="457"/>
      <c r="BK28" s="457"/>
      <c r="BL28" s="458"/>
      <c r="BM28" s="459"/>
      <c r="BN28" s="457"/>
      <c r="BO28" s="457"/>
      <c r="BP28" s="457"/>
      <c r="BQ28" s="458"/>
      <c r="BR28" s="459"/>
      <c r="BS28" s="457"/>
      <c r="BT28" s="457"/>
      <c r="BU28" s="457"/>
      <c r="BV28" s="460"/>
      <c r="BW28" s="17"/>
      <c r="BX28" s="17"/>
      <c r="BY28" s="17"/>
      <c r="BZ28" s="17"/>
      <c r="CA28" s="17"/>
      <c r="CB28" s="17"/>
      <c r="CC28" s="17"/>
      <c r="CD28" s="17"/>
      <c r="CE28" s="17"/>
      <c r="CF28" s="17"/>
    </row>
    <row r="29" spans="1:84" ht="12" customHeight="1" thickBot="1" x14ac:dyDescent="0.4">
      <c r="A29" s="494">
        <v>9</v>
      </c>
      <c r="B29" s="495"/>
      <c r="C29" s="495"/>
      <c r="D29" s="144" t="str">
        <f t="shared" si="0"/>
        <v/>
      </c>
      <c r="E29" s="144"/>
      <c r="F29" s="510"/>
      <c r="G29" s="88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5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</row>
    <row r="30" spans="1:84" ht="12" customHeight="1" thickBot="1" x14ac:dyDescent="0.4">
      <c r="A30" s="501">
        <v>10</v>
      </c>
      <c r="B30" s="203"/>
      <c r="C30" s="203"/>
      <c r="D30" s="511" t="str">
        <f t="shared" si="0"/>
        <v/>
      </c>
      <c r="E30" s="511"/>
      <c r="F30" s="512"/>
      <c r="G30" s="513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  <c r="AJ30" s="514"/>
      <c r="AK30" s="514"/>
      <c r="AL30" s="514"/>
      <c r="AM30" s="514"/>
      <c r="AN30" s="514"/>
      <c r="AO30" s="514"/>
      <c r="AP30" s="514"/>
      <c r="AQ30" s="514"/>
      <c r="AR30" s="514"/>
      <c r="AS30" s="514"/>
      <c r="AT30" s="514"/>
      <c r="AU30" s="514"/>
      <c r="AV30" s="515"/>
      <c r="AW30" s="17"/>
      <c r="AX30" s="19" t="s">
        <v>137</v>
      </c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1"/>
      <c r="CD30" s="17"/>
      <c r="CE30" s="17"/>
      <c r="CF30" s="17"/>
    </row>
    <row r="31" spans="1:84" ht="12.75" customHeight="1" thickTop="1" thickBot="1" x14ac:dyDescent="0.4">
      <c r="A31" s="516" t="s">
        <v>166</v>
      </c>
      <c r="B31" s="517"/>
      <c r="C31" s="517"/>
      <c r="D31" s="517"/>
      <c r="E31" s="517"/>
      <c r="F31" s="517"/>
      <c r="G31" s="518">
        <f>IF(G20="CALC.","CALC.",SUM(G21:I30))</f>
        <v>0</v>
      </c>
      <c r="H31" s="519"/>
      <c r="I31" s="519"/>
      <c r="J31" s="443" t="str">
        <f>IF(J20="","",SUM(J21:L30))</f>
        <v/>
      </c>
      <c r="K31" s="444"/>
      <c r="L31" s="446"/>
      <c r="M31" s="443" t="str">
        <f>IF(M20="","",SUM(M21:O30))</f>
        <v/>
      </c>
      <c r="N31" s="444"/>
      <c r="O31" s="446"/>
      <c r="P31" s="443" t="str">
        <f>IF(P20="","",SUM(P21:R30))</f>
        <v/>
      </c>
      <c r="Q31" s="444"/>
      <c r="R31" s="446"/>
      <c r="S31" s="443" t="str">
        <f>IF(S20="","",SUM(S21:U30))</f>
        <v/>
      </c>
      <c r="T31" s="444"/>
      <c r="U31" s="446"/>
      <c r="V31" s="443" t="str">
        <f>IF(V20="","",SUM(V21:X30))</f>
        <v/>
      </c>
      <c r="W31" s="444"/>
      <c r="X31" s="446"/>
      <c r="Y31" s="443" t="str">
        <f>IF(Y20="","",SUM(Y21:AA30))</f>
        <v/>
      </c>
      <c r="Z31" s="444"/>
      <c r="AA31" s="446"/>
      <c r="AB31" s="443" t="str">
        <f>IF(AB20="","",SUM(AB21:AD30))</f>
        <v/>
      </c>
      <c r="AC31" s="444"/>
      <c r="AD31" s="446"/>
      <c r="AE31" s="443" t="str">
        <f>IF(AE20="","",SUM(AE21:AG30))</f>
        <v/>
      </c>
      <c r="AF31" s="444"/>
      <c r="AG31" s="446"/>
      <c r="AH31" s="443" t="str">
        <f>IF(AH20="","",SUM(AH21:AJ30))</f>
        <v/>
      </c>
      <c r="AI31" s="444"/>
      <c r="AJ31" s="446"/>
      <c r="AK31" s="443" t="str">
        <f>IF(AK20="","",SUM(AK21:AM30))</f>
        <v/>
      </c>
      <c r="AL31" s="444"/>
      <c r="AM31" s="446"/>
      <c r="AN31" s="443" t="str">
        <f>IF(AN20="","",SUM(AN21:AP30))</f>
        <v/>
      </c>
      <c r="AO31" s="444"/>
      <c r="AP31" s="446"/>
      <c r="AQ31" s="443" t="str">
        <f>IF(AQ20="","",SUM(AQ21:AS30))</f>
        <v/>
      </c>
      <c r="AR31" s="444"/>
      <c r="AS31" s="446"/>
      <c r="AT31" s="443" t="str">
        <f>IF(AT20="","",SUM(AT21:AV30))</f>
        <v/>
      </c>
      <c r="AU31" s="444"/>
      <c r="AV31" s="448"/>
      <c r="AW31" s="17"/>
      <c r="AX31" s="270" t="s">
        <v>191</v>
      </c>
      <c r="AY31" s="26"/>
      <c r="AZ31" s="26"/>
      <c r="BA31" s="26"/>
      <c r="BB31" s="35">
        <v>1</v>
      </c>
      <c r="BC31" s="35"/>
      <c r="BD31" s="35">
        <v>2</v>
      </c>
      <c r="BE31" s="35"/>
      <c r="BF31" s="35">
        <v>3</v>
      </c>
      <c r="BG31" s="35"/>
      <c r="BH31" s="35">
        <v>4</v>
      </c>
      <c r="BI31" s="35"/>
      <c r="BJ31" s="35">
        <v>5</v>
      </c>
      <c r="BK31" s="35"/>
      <c r="BL31" s="35">
        <v>6</v>
      </c>
      <c r="BM31" s="35"/>
      <c r="BN31" s="35">
        <v>7</v>
      </c>
      <c r="BO31" s="35"/>
      <c r="BP31" s="35">
        <v>8</v>
      </c>
      <c r="BQ31" s="35"/>
      <c r="BR31" s="35">
        <v>9</v>
      </c>
      <c r="BS31" s="35"/>
      <c r="BT31" s="35">
        <v>10</v>
      </c>
      <c r="BU31" s="35"/>
      <c r="BV31" s="35">
        <v>11</v>
      </c>
      <c r="BW31" s="35"/>
      <c r="BX31" s="35">
        <v>12</v>
      </c>
      <c r="BY31" s="35"/>
      <c r="BZ31" s="35">
        <v>13</v>
      </c>
      <c r="CA31" s="35"/>
      <c r="CB31" s="35">
        <v>14</v>
      </c>
      <c r="CC31" s="520"/>
      <c r="CD31" s="17"/>
      <c r="CE31" s="17"/>
      <c r="CF31" s="17"/>
    </row>
    <row r="32" spans="1:84" ht="12" customHeight="1" thickBot="1" x14ac:dyDescent="0.4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"/>
      <c r="AX32" s="270" t="s">
        <v>141</v>
      </c>
      <c r="AY32" s="26"/>
      <c r="AZ32" s="26" t="s">
        <v>142</v>
      </c>
      <c r="BA32" s="26"/>
      <c r="BB32" s="335">
        <f>G20</f>
        <v>6</v>
      </c>
      <c r="BC32" s="335"/>
      <c r="BD32" s="335" t="str">
        <f>J20</f>
        <v/>
      </c>
      <c r="BE32" s="335"/>
      <c r="BF32" s="335" t="str">
        <f>M20</f>
        <v/>
      </c>
      <c r="BG32" s="335"/>
      <c r="BH32" s="335" t="str">
        <f>P20</f>
        <v/>
      </c>
      <c r="BI32" s="335"/>
      <c r="BJ32" s="335" t="str">
        <f>P20</f>
        <v/>
      </c>
      <c r="BK32" s="335"/>
      <c r="BL32" s="335" t="str">
        <f>S20</f>
        <v/>
      </c>
      <c r="BM32" s="335"/>
      <c r="BN32" s="335" t="str">
        <f>V20</f>
        <v/>
      </c>
      <c r="BO32" s="335"/>
      <c r="BP32" s="335" t="str">
        <f>Y20</f>
        <v/>
      </c>
      <c r="BQ32" s="335"/>
      <c r="BR32" s="335" t="str">
        <f>AE20</f>
        <v/>
      </c>
      <c r="BS32" s="335"/>
      <c r="BT32" s="335" t="str">
        <f>AH20</f>
        <v/>
      </c>
      <c r="BU32" s="335"/>
      <c r="BV32" s="335" t="str">
        <f>AK20</f>
        <v/>
      </c>
      <c r="BW32" s="335"/>
      <c r="BX32" s="335" t="str">
        <f>AN20</f>
        <v/>
      </c>
      <c r="BY32" s="335"/>
      <c r="BZ32" s="335" t="str">
        <f>AQ20</f>
        <v/>
      </c>
      <c r="CA32" s="335"/>
      <c r="CB32" s="335" t="str">
        <f>AT20</f>
        <v/>
      </c>
      <c r="CC32" s="336"/>
      <c r="CD32" s="17"/>
      <c r="CE32" s="17"/>
      <c r="CF32" s="17"/>
    </row>
    <row r="33" spans="1:84" ht="12" customHeight="1" x14ac:dyDescent="0.35">
      <c r="A33" s="15"/>
      <c r="B33" s="15" t="s">
        <v>105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49" t="s">
        <v>192</v>
      </c>
      <c r="AG33" s="450"/>
      <c r="AH33" s="450"/>
      <c r="AI33" s="450"/>
      <c r="AJ33" s="450"/>
      <c r="AK33" s="450"/>
      <c r="AL33" s="450"/>
      <c r="AM33" s="450"/>
      <c r="AN33" s="450"/>
      <c r="AO33" s="450"/>
      <c r="AP33" s="521"/>
      <c r="AQ33" s="522"/>
      <c r="AR33" s="522"/>
      <c r="AS33" s="522"/>
      <c r="AT33" s="523" t="s">
        <v>32</v>
      </c>
      <c r="AU33" s="523"/>
      <c r="AV33" s="524"/>
      <c r="AW33" s="17"/>
      <c r="AX33" s="340">
        <v>1</v>
      </c>
      <c r="AY33" s="35"/>
      <c r="AZ33" s="341">
        <f>D21</f>
        <v>6</v>
      </c>
      <c r="BA33" s="342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</row>
    <row r="34" spans="1:84" ht="12" customHeight="1" x14ac:dyDescent="0.35">
      <c r="A34" s="239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15"/>
      <c r="AF34" s="84" t="s">
        <v>170</v>
      </c>
      <c r="AG34" s="85"/>
      <c r="AH34" s="85"/>
      <c r="AI34" s="85"/>
      <c r="AJ34" s="85"/>
      <c r="AK34" s="85"/>
      <c r="AL34" s="85"/>
      <c r="AM34" s="85"/>
      <c r="AN34" s="85"/>
      <c r="AO34" s="85"/>
      <c r="AP34" s="461"/>
      <c r="AQ34" s="462"/>
      <c r="AR34" s="462"/>
      <c r="AS34" s="462"/>
      <c r="AT34" s="80" t="s">
        <v>171</v>
      </c>
      <c r="AU34" s="80"/>
      <c r="AV34" s="463"/>
      <c r="AW34" s="17"/>
      <c r="AX34" s="340">
        <v>2</v>
      </c>
      <c r="AY34" s="35"/>
      <c r="AZ34" s="341" t="str">
        <f t="shared" ref="AZ34:AZ41" si="1">D22</f>
        <v/>
      </c>
      <c r="BA34" s="342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</row>
    <row r="35" spans="1:84" ht="12" customHeight="1" x14ac:dyDescent="0.35">
      <c r="A35" s="239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15"/>
      <c r="AF35" s="84" t="s">
        <v>172</v>
      </c>
      <c r="AG35" s="85"/>
      <c r="AH35" s="85"/>
      <c r="AI35" s="85"/>
      <c r="AJ35" s="85"/>
      <c r="AK35" s="85"/>
      <c r="AL35" s="85"/>
      <c r="AM35" s="85"/>
      <c r="AN35" s="85"/>
      <c r="AO35" s="85"/>
      <c r="AP35" s="464" t="str">
        <f>IF(SUM(G31:AV31)&lt;&gt;0,SUM(G31:AV31),"")</f>
        <v/>
      </c>
      <c r="AQ35" s="465"/>
      <c r="AR35" s="465"/>
      <c r="AS35" s="465"/>
      <c r="AT35" s="80" t="s">
        <v>151</v>
      </c>
      <c r="AU35" s="80"/>
      <c r="AV35" s="463"/>
      <c r="AW35" s="17"/>
      <c r="AX35" s="340">
        <v>3</v>
      </c>
      <c r="AY35" s="35"/>
      <c r="AZ35" s="341" t="str">
        <f t="shared" si="1"/>
        <v/>
      </c>
      <c r="BA35" s="342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</row>
    <row r="36" spans="1:84" ht="12" customHeight="1" x14ac:dyDescent="0.35">
      <c r="A36" s="239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15"/>
      <c r="AF36" s="84" t="s">
        <v>174</v>
      </c>
      <c r="AG36" s="85"/>
      <c r="AH36" s="85"/>
      <c r="AI36" s="85"/>
      <c r="AJ36" s="85"/>
      <c r="AK36" s="85"/>
      <c r="AL36" s="85"/>
      <c r="AM36" s="85"/>
      <c r="AN36" s="85"/>
      <c r="AO36" s="85"/>
      <c r="AP36" s="468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52"/>
      <c r="AR36" s="352"/>
      <c r="AS36" s="352"/>
      <c r="AT36" s="352"/>
      <c r="AU36" s="352"/>
      <c r="AV36" s="469"/>
      <c r="AW36" s="17"/>
      <c r="AX36" s="340">
        <v>4</v>
      </c>
      <c r="AY36" s="35"/>
      <c r="AZ36" s="341" t="str">
        <f t="shared" si="1"/>
        <v/>
      </c>
      <c r="BA36" s="342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</row>
    <row r="37" spans="1:84" ht="12" customHeight="1" x14ac:dyDescent="0.35">
      <c r="A37" s="239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15"/>
      <c r="AF37" s="84" t="s">
        <v>175</v>
      </c>
      <c r="AG37" s="85"/>
      <c r="AH37" s="85"/>
      <c r="AI37" s="85"/>
      <c r="AJ37" s="85"/>
      <c r="AK37" s="85"/>
      <c r="AL37" s="85"/>
      <c r="AM37" s="85"/>
      <c r="AN37" s="85"/>
      <c r="AO37" s="85"/>
      <c r="AP37" s="464" t="str">
        <f>IFERROR(ROUND(AP35/AP36,2),"")</f>
        <v/>
      </c>
      <c r="AQ37" s="465"/>
      <c r="AR37" s="465"/>
      <c r="AS37" s="465"/>
      <c r="AT37" s="80" t="s">
        <v>151</v>
      </c>
      <c r="AU37" s="80"/>
      <c r="AV37" s="463"/>
      <c r="AW37" s="17"/>
      <c r="AX37" s="340">
        <v>5</v>
      </c>
      <c r="AY37" s="35"/>
      <c r="AZ37" s="341" t="str">
        <f t="shared" si="1"/>
        <v/>
      </c>
      <c r="BA37" s="342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</row>
    <row r="38" spans="1:84" ht="12" customHeight="1" x14ac:dyDescent="0.35">
      <c r="A38" s="239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15"/>
      <c r="AF38" s="470" t="s">
        <v>177</v>
      </c>
      <c r="AG38" s="471"/>
      <c r="AH38" s="471"/>
      <c r="AI38" s="471"/>
      <c r="AJ38" s="471"/>
      <c r="AK38" s="471"/>
      <c r="AL38" s="471"/>
      <c r="AM38" s="471"/>
      <c r="AN38" s="471"/>
      <c r="AO38" s="472"/>
      <c r="AP38" s="166"/>
      <c r="AQ38" s="167"/>
      <c r="AR38" s="167"/>
      <c r="AS38" s="167"/>
      <c r="AT38" s="167"/>
      <c r="AU38" s="167"/>
      <c r="AV38" s="473"/>
      <c r="AW38" s="17"/>
      <c r="AX38" s="340">
        <v>6</v>
      </c>
      <c r="AY38" s="35"/>
      <c r="AZ38" s="341" t="str">
        <f t="shared" si="1"/>
        <v/>
      </c>
      <c r="BA38" s="342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</row>
    <row r="39" spans="1:84" ht="12" customHeight="1" x14ac:dyDescent="0.35">
      <c r="A39" s="239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15"/>
      <c r="AF39" s="84" t="s">
        <v>178</v>
      </c>
      <c r="AG39" s="85"/>
      <c r="AH39" s="85"/>
      <c r="AI39" s="85"/>
      <c r="AJ39" s="85"/>
      <c r="AK39" s="85"/>
      <c r="AL39" s="85"/>
      <c r="AM39" s="85"/>
      <c r="AN39" s="85"/>
      <c r="AO39" s="85"/>
      <c r="AP39" s="474" t="str">
        <f>IF(OR(AP38&lt;&gt;0,AP38&lt;&gt;""),N13*IF(AP38&lt;&gt;"N/A",AP38,1),N13)</f>
        <v/>
      </c>
      <c r="AQ39" s="475"/>
      <c r="AR39" s="475"/>
      <c r="AS39" s="475"/>
      <c r="AT39" s="80" t="s">
        <v>150</v>
      </c>
      <c r="AU39" s="80"/>
      <c r="AV39" s="463"/>
      <c r="AW39" s="17"/>
      <c r="AX39" s="340">
        <v>7</v>
      </c>
      <c r="AY39" s="35"/>
      <c r="AZ39" s="341" t="str">
        <f t="shared" si="1"/>
        <v/>
      </c>
      <c r="BA39" s="342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</row>
    <row r="40" spans="1:84" ht="12" customHeight="1" thickBot="1" x14ac:dyDescent="0.4">
      <c r="A40" s="239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15"/>
      <c r="AF40" s="111" t="s">
        <v>180</v>
      </c>
      <c r="AG40" s="112"/>
      <c r="AH40" s="112"/>
      <c r="AI40" s="112"/>
      <c r="AJ40" s="112"/>
      <c r="AK40" s="112"/>
      <c r="AL40" s="112"/>
      <c r="AM40" s="112"/>
      <c r="AN40" s="112"/>
      <c r="AO40" s="112"/>
      <c r="AP40" s="477" t="str">
        <f>IFERROR(AP39*AP37,"")</f>
        <v/>
      </c>
      <c r="AQ40" s="478"/>
      <c r="AR40" s="478"/>
      <c r="AS40" s="478"/>
      <c r="AT40" s="102" t="s">
        <v>39</v>
      </c>
      <c r="AU40" s="102"/>
      <c r="AV40" s="479"/>
      <c r="AW40" s="17"/>
      <c r="AX40" s="340">
        <v>8</v>
      </c>
      <c r="AY40" s="35"/>
      <c r="AZ40" s="341" t="str">
        <f t="shared" si="1"/>
        <v/>
      </c>
      <c r="BA40" s="342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</row>
    <row r="41" spans="1:84" ht="12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340">
        <v>9</v>
      </c>
      <c r="AY41" s="35"/>
      <c r="AZ41" s="341" t="str">
        <f t="shared" si="1"/>
        <v/>
      </c>
      <c r="BA41" s="342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</row>
    <row r="42" spans="1:84" ht="12" customHeight="1" thickBot="1" x14ac:dyDescent="0.4">
      <c r="A42" s="480" t="s">
        <v>110</v>
      </c>
      <c r="B42" s="480"/>
      <c r="C42" s="480"/>
      <c r="D42" s="480"/>
      <c r="E42" s="247"/>
      <c r="F42" s="247"/>
      <c r="G42" s="247"/>
      <c r="H42" s="247"/>
      <c r="I42" s="247"/>
      <c r="J42" s="247"/>
      <c r="K42" s="24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80" t="s">
        <v>111</v>
      </c>
      <c r="AE42" s="480"/>
      <c r="AF42" s="480"/>
      <c r="AG42" s="480"/>
      <c r="AH42" s="480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17"/>
      <c r="AX42" s="422">
        <v>10</v>
      </c>
      <c r="AY42" s="423"/>
      <c r="AZ42" s="335" t="str">
        <f>D30</f>
        <v/>
      </c>
      <c r="BA42" s="336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87" priority="9">
      <formula>LEN(TRIM(G21))&gt;0</formula>
    </cfRule>
    <cfRule type="expression" dxfId="86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85" priority="8">
      <formula>LEN(TRIM(D7))=0</formula>
    </cfRule>
  </conditionalFormatting>
  <conditionalFormatting sqref="AP39:AS40 AP35:AS35 BD26:BF28 BD20:BF22 AR13:AV13 AJ13:AN13 N13:P13 AP37:AS37 AP36 T13">
    <cfRule type="containsText" dxfId="84" priority="7" operator="containsText" text="CALC.">
      <formula>NOT(ISERROR(SEARCH("CALC.",N13)))</formula>
    </cfRule>
  </conditionalFormatting>
  <conditionalFormatting sqref="AX13:BG13">
    <cfRule type="notContainsBlanks" dxfId="83" priority="6">
      <formula>LEN(TRIM(AX13))&gt;0</formula>
    </cfRule>
  </conditionalFormatting>
  <conditionalFormatting sqref="BE9:BE10">
    <cfRule type="containsBlanks" dxfId="82" priority="5">
      <formula>LEN(TRIM(BE9))=0</formula>
    </cfRule>
  </conditionalFormatting>
  <conditionalFormatting sqref="AB16:AD16">
    <cfRule type="containsBlanks" dxfId="81" priority="3">
      <formula>LEN(TRIM(AB16))=0</formula>
    </cfRule>
  </conditionalFormatting>
  <conditionalFormatting sqref="T16">
    <cfRule type="containsBlanks" dxfId="80" priority="4">
      <formula>LEN(TRIM(T16))=0</formula>
    </cfRule>
  </conditionalFormatting>
  <conditionalFormatting sqref="AB16:AE16">
    <cfRule type="expression" dxfId="79" priority="1">
      <formula>$T$16="FIXED SPEED"</formula>
    </cfRule>
    <cfRule type="expression" dxfId="78" priority="2">
      <formula>$X$40="FIXED SPEED"</formula>
    </cfRule>
  </conditionalFormatting>
  <dataValidations count="7">
    <dataValidation type="whole" allowBlank="1" showInputMessage="1" showErrorMessage="1" error="This Remarks section is limited to 7." sqref="A34:A40" xr:uid="{23DC692E-D5D7-4372-89F9-EA8F2846A2F6}">
      <formula1>1</formula1>
      <formula2>7</formula2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C19139B7-8C0D-47C6-83ED-04A99AE8CC6C}">
      <formula1>168</formula1>
    </dataValidation>
    <dataValidation type="decimal" operator="lessThanOrEqual" allowBlank="1" showInputMessage="1" showErrorMessage="1" error="Duct height exceeds the number of height position points (10) available on this sheet." sqref="H13:J13" xr:uid="{5C9DBFA8-CF01-457A-A57A-83757FD2D92D}">
      <formula1>120</formula1>
    </dataValidation>
    <dataValidation type="list" allowBlank="1" showInputMessage="1" sqref="AP38:AV38" xr:uid="{6BE63AAF-E6CB-4AA9-8E47-4504762EA023}">
      <formula1>"N/A"</formula1>
    </dataValidation>
    <dataValidation type="list" allowBlank="1" showInputMessage="1" sqref="AL16:AV16" xr:uid="{29FD30F8-E691-4E60-8B0D-A763D83B00F7}">
      <formula1>"Air Data Multimeter - Velocity Grid"</formula1>
    </dataValidation>
    <dataValidation type="list" allowBlank="1" showInputMessage="1" showErrorMessage="1" sqref="AD16:AE16" xr:uid="{D0577AD4-2E2A-4D64-A28D-84C0C69A669A}">
      <formula1>"Hz, %"</formula1>
    </dataValidation>
    <dataValidation type="list" allowBlank="1" showInputMessage="1" showErrorMessage="1" sqref="T16" xr:uid="{E9DF9431-95B3-43FD-A446-93A6B4C07820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A29-E08E-4453-AEE6-9C55A30A7EBF}">
  <sheetPr codeName="Sheet35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90" width="2.7265625" customWidth="1"/>
    <col min="91" max="111" width="2.7265625" hidden="1" customWidth="1"/>
    <col min="112" max="16384" width="9.1796875" hidden="1"/>
  </cols>
  <sheetData>
    <row r="1" spans="1:90" ht="12" customHeight="1" x14ac:dyDescent="0.35">
      <c r="A1" s="3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313" t="s">
        <v>1</v>
      </c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</row>
    <row r="2" spans="1:90" ht="12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</row>
    <row r="3" spans="1:90" ht="12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</row>
    <row r="4" spans="1:90" ht="12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</row>
    <row r="5" spans="1:90" ht="12.75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193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</row>
    <row r="6" spans="1:90" ht="12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</row>
    <row r="7" spans="1:90" ht="12" customHeight="1" thickBot="1" x14ac:dyDescent="0.4">
      <c r="A7" s="41" t="s">
        <v>10</v>
      </c>
      <c r="B7" s="41"/>
      <c r="C7" s="41"/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1" t="s">
        <v>11</v>
      </c>
      <c r="AH7" s="41"/>
      <c r="AI7" s="41"/>
      <c r="AJ7" s="41"/>
      <c r="AK7" s="41"/>
      <c r="AL7" s="43" t="s">
        <v>183</v>
      </c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</row>
    <row r="8" spans="1:90" ht="12" customHeight="1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314"/>
      <c r="AY8" s="315" t="s">
        <v>136</v>
      </c>
      <c r="AZ8" s="316"/>
      <c r="BA8" s="316"/>
      <c r="BB8" s="316"/>
      <c r="BC8" s="316"/>
      <c r="BD8" s="316"/>
      <c r="BE8" s="316"/>
      <c r="BF8" s="317"/>
      <c r="BG8" s="318"/>
      <c r="BH8" s="17"/>
      <c r="BI8" s="319" t="s">
        <v>137</v>
      </c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1"/>
      <c r="CI8" s="17"/>
      <c r="CJ8" s="17"/>
      <c r="CK8" s="17"/>
      <c r="CL8" s="17"/>
    </row>
    <row r="9" spans="1:90" ht="12" customHeight="1" thickTop="1" x14ac:dyDescent="0.35">
      <c r="A9" s="41" t="s">
        <v>16</v>
      </c>
      <c r="B9" s="41"/>
      <c r="C9" s="41"/>
      <c r="D9" s="41"/>
      <c r="E9" s="41"/>
      <c r="F9" s="43" t="s">
        <v>184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41" t="s">
        <v>17</v>
      </c>
      <c r="AH9" s="41"/>
      <c r="AI9" s="41"/>
      <c r="AJ9" s="41"/>
      <c r="AK9" s="41"/>
      <c r="AL9" s="43" t="s">
        <v>185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17"/>
      <c r="AX9" s="322"/>
      <c r="AY9" s="323" t="s">
        <v>138</v>
      </c>
      <c r="AZ9" s="323"/>
      <c r="BA9" s="323"/>
      <c r="BB9" s="323"/>
      <c r="BC9" s="323"/>
      <c r="BD9" s="323"/>
      <c r="BE9" s="324"/>
      <c r="BF9" s="325"/>
      <c r="BG9" s="326"/>
      <c r="BH9" s="17"/>
      <c r="BI9" s="327" t="s">
        <v>139</v>
      </c>
      <c r="BJ9" s="328"/>
      <c r="BK9" s="328"/>
      <c r="BL9" s="328"/>
      <c r="BM9" s="35">
        <v>1</v>
      </c>
      <c r="BN9" s="35"/>
      <c r="BO9" s="35">
        <v>2</v>
      </c>
      <c r="BP9" s="35"/>
      <c r="BQ9" s="35">
        <v>3</v>
      </c>
      <c r="BR9" s="35"/>
      <c r="BS9" s="35">
        <v>4</v>
      </c>
      <c r="BT9" s="35"/>
      <c r="BU9" s="35">
        <v>5</v>
      </c>
      <c r="BV9" s="35"/>
      <c r="BW9" s="35">
        <v>6</v>
      </c>
      <c r="BX9" s="35"/>
      <c r="BY9" s="35">
        <v>7</v>
      </c>
      <c r="BZ9" s="35"/>
      <c r="CA9" s="35">
        <v>8</v>
      </c>
      <c r="CB9" s="35"/>
      <c r="CC9" s="35">
        <v>9</v>
      </c>
      <c r="CD9" s="35"/>
      <c r="CE9" s="35">
        <v>10</v>
      </c>
      <c r="CF9" s="329"/>
      <c r="CG9" s="330">
        <v>11</v>
      </c>
      <c r="CH9" s="329"/>
      <c r="CI9" s="17"/>
      <c r="CJ9" s="17"/>
      <c r="CK9" s="17"/>
      <c r="CL9" s="17"/>
    </row>
    <row r="10" spans="1:90" ht="12" customHeight="1" thickBot="1" x14ac:dyDescent="0.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"/>
      <c r="AX10" s="322"/>
      <c r="AY10" s="331" t="s">
        <v>140</v>
      </c>
      <c r="AZ10" s="331"/>
      <c r="BA10" s="331"/>
      <c r="BB10" s="331"/>
      <c r="BC10" s="331"/>
      <c r="BD10" s="331"/>
      <c r="BE10" s="332"/>
      <c r="BF10" s="333"/>
      <c r="BG10" s="334"/>
      <c r="BH10" s="17"/>
      <c r="BI10" s="327" t="s">
        <v>141</v>
      </c>
      <c r="BJ10" s="328"/>
      <c r="BK10" s="328" t="s">
        <v>142</v>
      </c>
      <c r="BL10" s="328"/>
      <c r="BM10" s="335" t="str">
        <f>E18</f>
        <v/>
      </c>
      <c r="BN10" s="335"/>
      <c r="BO10" s="335" t="str">
        <f>I18</f>
        <v/>
      </c>
      <c r="BP10" s="335"/>
      <c r="BQ10" s="335" t="str">
        <f>M18</f>
        <v/>
      </c>
      <c r="BR10" s="335"/>
      <c r="BS10" s="335" t="str">
        <f>Q18</f>
        <v/>
      </c>
      <c r="BT10" s="335"/>
      <c r="BU10" s="335" t="str">
        <f>U18</f>
        <v/>
      </c>
      <c r="BV10" s="335"/>
      <c r="BW10" s="335" t="str">
        <f>Y18</f>
        <v/>
      </c>
      <c r="BX10" s="335"/>
      <c r="BY10" s="335" t="str">
        <f>AC18</f>
        <v/>
      </c>
      <c r="BZ10" s="335"/>
      <c r="CA10" s="335" t="str">
        <f>AG18</f>
        <v/>
      </c>
      <c r="CB10" s="335"/>
      <c r="CC10" s="335" t="str">
        <f>AK18</f>
        <v/>
      </c>
      <c r="CD10" s="335"/>
      <c r="CE10" s="335" t="str">
        <f>AO18</f>
        <v/>
      </c>
      <c r="CF10" s="335"/>
      <c r="CG10" s="335" t="str">
        <f>AS18</f>
        <v/>
      </c>
      <c r="CH10" s="336"/>
      <c r="CI10" s="17"/>
      <c r="CJ10" s="17"/>
      <c r="CK10" s="17"/>
      <c r="CL10" s="17"/>
    </row>
    <row r="11" spans="1:90" ht="12" customHeight="1" thickBot="1" x14ac:dyDescent="0.4">
      <c r="A11" s="64" t="s">
        <v>143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6"/>
      <c r="AW11" s="17"/>
      <c r="AX11" s="337"/>
      <c r="AY11" s="338"/>
      <c r="AZ11" s="338"/>
      <c r="BA11" s="338"/>
      <c r="BB11" s="338"/>
      <c r="BC11" s="338"/>
      <c r="BD11" s="338"/>
      <c r="BE11" s="338"/>
      <c r="BF11" s="338"/>
      <c r="BG11" s="339"/>
      <c r="BH11" s="17"/>
      <c r="BI11" s="340">
        <v>1</v>
      </c>
      <c r="BJ11" s="35"/>
      <c r="BK11" s="341" t="str">
        <f t="shared" ref="BK11:BK20" si="0">C20</f>
        <v/>
      </c>
      <c r="BL11" s="342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</row>
    <row r="12" spans="1:90" ht="12.75" customHeight="1" thickTop="1" thickBot="1" x14ac:dyDescent="0.4">
      <c r="A12" s="343" t="s">
        <v>144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5" t="s">
        <v>145</v>
      </c>
      <c r="R12" s="345"/>
      <c r="S12" s="345"/>
      <c r="T12" s="345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5"/>
      <c r="AF12" s="345"/>
      <c r="AG12" s="345" t="s">
        <v>146</v>
      </c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6"/>
      <c r="AW12" s="17"/>
      <c r="AX12" s="347" t="s">
        <v>147</v>
      </c>
      <c r="AY12" s="348"/>
      <c r="AZ12" s="348"/>
      <c r="BA12" s="348"/>
      <c r="BB12" s="348"/>
      <c r="BC12" s="348"/>
      <c r="BD12" s="348"/>
      <c r="BE12" s="348"/>
      <c r="BF12" s="348"/>
      <c r="BG12" s="349"/>
      <c r="BH12" s="17"/>
      <c r="BI12" s="340">
        <v>2</v>
      </c>
      <c r="BJ12" s="35"/>
      <c r="BK12" s="341" t="str">
        <f t="shared" si="0"/>
        <v/>
      </c>
      <c r="BL12" s="342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</row>
    <row r="13" spans="1:90" ht="12" customHeight="1" thickTop="1" thickBot="1" x14ac:dyDescent="0.4">
      <c r="A13" s="350" t="s">
        <v>148</v>
      </c>
      <c r="B13" s="167"/>
      <c r="C13" s="167"/>
      <c r="D13" s="167"/>
      <c r="E13" s="351" t="s">
        <v>149</v>
      </c>
      <c r="F13" s="351"/>
      <c r="G13" s="351"/>
      <c r="H13" s="352" t="str">
        <f>BD18</f>
        <v/>
      </c>
      <c r="I13" s="352"/>
      <c r="J13" s="352"/>
      <c r="K13" s="102" t="s">
        <v>150</v>
      </c>
      <c r="L13" s="102"/>
      <c r="M13" s="102"/>
      <c r="N13" s="353" t="str">
        <f>IF(AND(B13&lt;&gt;0,B14&lt;&gt;0),ROUND(B13*B14/144,2),"")</f>
        <v/>
      </c>
      <c r="O13" s="353"/>
      <c r="P13" s="354"/>
      <c r="Q13" s="102" t="s">
        <v>151</v>
      </c>
      <c r="R13" s="102"/>
      <c r="S13" s="102"/>
      <c r="T13" s="355" t="str">
        <f>IFERROR((AB13/N13),"")</f>
        <v/>
      </c>
      <c r="U13" s="355"/>
      <c r="V13" s="355"/>
      <c r="W13" s="355"/>
      <c r="X13" s="356"/>
      <c r="Y13" s="357" t="s">
        <v>39</v>
      </c>
      <c r="Z13" s="102"/>
      <c r="AA13" s="102"/>
      <c r="AB13" s="358">
        <v>1000</v>
      </c>
      <c r="AC13" s="358"/>
      <c r="AD13" s="358"/>
      <c r="AE13" s="358"/>
      <c r="AF13" s="359"/>
      <c r="AG13" s="357" t="s">
        <v>151</v>
      </c>
      <c r="AH13" s="102"/>
      <c r="AI13" s="102"/>
      <c r="AJ13" s="355" t="str">
        <f>AP37</f>
        <v/>
      </c>
      <c r="AK13" s="355"/>
      <c r="AL13" s="355"/>
      <c r="AM13" s="355"/>
      <c r="AN13" s="356"/>
      <c r="AO13" s="357" t="s">
        <v>39</v>
      </c>
      <c r="AP13" s="102"/>
      <c r="AQ13" s="102"/>
      <c r="AR13" s="355" t="str">
        <f>AP40</f>
        <v/>
      </c>
      <c r="AS13" s="355"/>
      <c r="AT13" s="355"/>
      <c r="AU13" s="355"/>
      <c r="AV13" s="360"/>
      <c r="AW13" s="17"/>
      <c r="AX13" s="36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62"/>
      <c r="AZ13" s="362"/>
      <c r="BA13" s="362"/>
      <c r="BB13" s="362"/>
      <c r="BC13" s="362"/>
      <c r="BD13" s="362"/>
      <c r="BE13" s="362"/>
      <c r="BF13" s="362"/>
      <c r="BG13" s="363"/>
      <c r="BH13" s="17"/>
      <c r="BI13" s="340">
        <v>3</v>
      </c>
      <c r="BJ13" s="35"/>
      <c r="BK13" s="341" t="str">
        <f t="shared" si="0"/>
        <v/>
      </c>
      <c r="BL13" s="342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</row>
    <row r="14" spans="1:90" ht="12" customHeight="1" thickBot="1" x14ac:dyDescent="0.4">
      <c r="A14" s="364" t="s">
        <v>152</v>
      </c>
      <c r="B14" s="177"/>
      <c r="C14" s="177"/>
      <c r="D14" s="177"/>
      <c r="E14" s="365" t="s">
        <v>149</v>
      </c>
      <c r="F14" s="365"/>
      <c r="G14" s="365"/>
      <c r="H14" s="355" t="str">
        <f>BD24</f>
        <v/>
      </c>
      <c r="I14" s="355"/>
      <c r="J14" s="360"/>
      <c r="K14" s="366"/>
      <c r="L14" s="367"/>
      <c r="M14" s="367"/>
      <c r="N14" s="367"/>
      <c r="O14" s="367"/>
      <c r="P14" s="367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340">
        <v>4</v>
      </c>
      <c r="BJ14" s="35"/>
      <c r="BK14" s="341" t="str">
        <f t="shared" si="0"/>
        <v/>
      </c>
      <c r="BL14" s="342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</row>
    <row r="15" spans="1:90" s="375" customFormat="1" ht="12" customHeight="1" thickBot="1" x14ac:dyDescent="0.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3" t="s">
        <v>153</v>
      </c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5"/>
      <c r="Y15" s="15"/>
      <c r="Z15" s="368" t="s">
        <v>154</v>
      </c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70" t="s">
        <v>155</v>
      </c>
      <c r="AM15" s="370"/>
      <c r="AN15" s="370"/>
      <c r="AO15" s="370"/>
      <c r="AP15" s="370"/>
      <c r="AQ15" s="370"/>
      <c r="AR15" s="370"/>
      <c r="AS15" s="370"/>
      <c r="AT15" s="370"/>
      <c r="AU15" s="370"/>
      <c r="AV15" s="371"/>
      <c r="AW15" s="17"/>
      <c r="AX15" s="372" t="s">
        <v>156</v>
      </c>
      <c r="AY15" s="373"/>
      <c r="AZ15" s="373"/>
      <c r="BA15" s="373"/>
      <c r="BB15" s="373"/>
      <c r="BC15" s="373"/>
      <c r="BD15" s="373"/>
      <c r="BE15" s="373"/>
      <c r="BF15" s="374"/>
      <c r="BG15" s="17"/>
      <c r="BH15" s="17"/>
      <c r="BI15" s="340">
        <v>5</v>
      </c>
      <c r="BJ15" s="35"/>
      <c r="BK15" s="341" t="str">
        <f t="shared" si="0"/>
        <v/>
      </c>
      <c r="BL15" s="342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</row>
    <row r="16" spans="1:90" ht="12.75" customHeight="1" thickTop="1" thickBot="1" x14ac:dyDescent="0.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376"/>
      <c r="N16" s="377"/>
      <c r="O16" s="377"/>
      <c r="P16" s="377"/>
      <c r="Q16" s="377"/>
      <c r="R16" s="377"/>
      <c r="S16" s="377"/>
      <c r="T16" s="377"/>
      <c r="U16" s="172"/>
      <c r="V16" s="173"/>
      <c r="W16" s="174"/>
      <c r="X16" s="17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"/>
      <c r="AX16" s="378"/>
      <c r="AY16" s="379"/>
      <c r="AZ16" s="379"/>
      <c r="BA16" s="379"/>
      <c r="BB16" s="379"/>
      <c r="BC16" s="379"/>
      <c r="BD16" s="379"/>
      <c r="BE16" s="379"/>
      <c r="BF16" s="380"/>
      <c r="BG16" s="17"/>
      <c r="BH16" s="17"/>
      <c r="BI16" s="340">
        <v>6</v>
      </c>
      <c r="BJ16" s="35"/>
      <c r="BK16" s="341" t="str">
        <f t="shared" si="0"/>
        <v/>
      </c>
      <c r="BL16" s="342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</row>
    <row r="17" spans="1:90" ht="12" customHeight="1" thickTop="1" thickBot="1" x14ac:dyDescent="0.4">
      <c r="A17" s="381" t="s">
        <v>157</v>
      </c>
      <c r="B17" s="382"/>
      <c r="C17" s="382"/>
      <c r="D17" s="382"/>
      <c r="E17" s="382"/>
      <c r="F17" s="382"/>
      <c r="G17" s="382"/>
      <c r="H17" s="382"/>
      <c r="I17" s="382"/>
      <c r="J17" s="383"/>
      <c r="K17" s="384"/>
      <c r="L17" s="385"/>
      <c r="M17" s="385"/>
      <c r="N17" s="385"/>
      <c r="O17" s="385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17"/>
      <c r="AX17" s="386" t="s">
        <v>158</v>
      </c>
      <c r="AY17" s="387"/>
      <c r="AZ17" s="387"/>
      <c r="BA17" s="387"/>
      <c r="BB17" s="387"/>
      <c r="BC17" s="388"/>
      <c r="BD17" s="389" t="str">
        <f>IF(B13&lt;&gt;0,B13,"")</f>
        <v/>
      </c>
      <c r="BE17" s="389"/>
      <c r="BF17" s="390"/>
      <c r="BG17" s="17"/>
      <c r="BH17" s="17"/>
      <c r="BI17" s="340">
        <v>7</v>
      </c>
      <c r="BJ17" s="35"/>
      <c r="BK17" s="341" t="str">
        <f t="shared" si="0"/>
        <v/>
      </c>
      <c r="BL17" s="342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</row>
    <row r="18" spans="1:90" ht="12" customHeight="1" x14ac:dyDescent="0.35">
      <c r="A18" s="391" t="s">
        <v>139</v>
      </c>
      <c r="B18" s="392"/>
      <c r="C18" s="392"/>
      <c r="D18" s="393"/>
      <c r="E18" s="394" t="str">
        <f>IFERROR(B13/H13/2,"")</f>
        <v/>
      </c>
      <c r="F18" s="395"/>
      <c r="G18" s="395"/>
      <c r="H18" s="396"/>
      <c r="I18" s="397" t="str">
        <f>IFERROR(IF(BO9&lt;=$BD$18,E18+$BD$19,""),"")</f>
        <v/>
      </c>
      <c r="J18" s="398"/>
      <c r="K18" s="398"/>
      <c r="L18" s="399"/>
      <c r="M18" s="397" t="str">
        <f>IFERROR(IF(BQ9&lt;=$BD$18,I18+$BD$19,""),"")</f>
        <v/>
      </c>
      <c r="N18" s="398"/>
      <c r="O18" s="398"/>
      <c r="P18" s="399"/>
      <c r="Q18" s="397" t="str">
        <f>IFERROR(IF(BS9&lt;=$BD$18,M18+$BD$19,""),"")</f>
        <v/>
      </c>
      <c r="R18" s="398"/>
      <c r="S18" s="398"/>
      <c r="T18" s="399"/>
      <c r="U18" s="397" t="str">
        <f>IFERROR(IF(BU9&lt;=$BD$18,Q18+$BD$19,""),"")</f>
        <v/>
      </c>
      <c r="V18" s="398"/>
      <c r="W18" s="398"/>
      <c r="X18" s="399"/>
      <c r="Y18" s="397" t="str">
        <f>IFERROR(IF(BW9&lt;=$BD$18,U18+$BD$19,""),"")</f>
        <v/>
      </c>
      <c r="Z18" s="398"/>
      <c r="AA18" s="398"/>
      <c r="AB18" s="399"/>
      <c r="AC18" s="397" t="str">
        <f>IFERROR(IF(BY9&lt;=$BD$18,Y18+$BD$19,""),"")</f>
        <v/>
      </c>
      <c r="AD18" s="398"/>
      <c r="AE18" s="398"/>
      <c r="AF18" s="399"/>
      <c r="AG18" s="397" t="str">
        <f>IFERROR(IF(CA9&lt;=$BD$18,AC18+$BD$19,""),"")</f>
        <v/>
      </c>
      <c r="AH18" s="398"/>
      <c r="AI18" s="398"/>
      <c r="AJ18" s="399"/>
      <c r="AK18" s="397" t="str">
        <f>IFERROR(IF(CC9&lt;=$BD$18,AG18+$BD$19,""),"")</f>
        <v/>
      </c>
      <c r="AL18" s="398"/>
      <c r="AM18" s="398"/>
      <c r="AN18" s="399"/>
      <c r="AO18" s="397" t="str">
        <f>IFERROR(IF(CE9&lt;=$BD$18,AK18+$BD$19,""),"")</f>
        <v/>
      </c>
      <c r="AP18" s="398"/>
      <c r="AQ18" s="398"/>
      <c r="AR18" s="399"/>
      <c r="AS18" s="400" t="str">
        <f>IFERROR(IF(CG9&lt;=$BD$18,AO18+$BD$19,""),"")</f>
        <v/>
      </c>
      <c r="AT18" s="401"/>
      <c r="AU18" s="401"/>
      <c r="AV18" s="402"/>
      <c r="AW18" s="17"/>
      <c r="AX18" s="23" t="s">
        <v>159</v>
      </c>
      <c r="AY18" s="24"/>
      <c r="AZ18" s="24"/>
      <c r="BA18" s="24"/>
      <c r="BB18" s="24"/>
      <c r="BC18" s="25"/>
      <c r="BD18" s="45" t="str">
        <f>IFERROR(IF(BD17&lt;=20,4,ROUNDUP(BD17/6,0)),"")</f>
        <v/>
      </c>
      <c r="BE18" s="45"/>
      <c r="BF18" s="143"/>
      <c r="BG18" s="17"/>
      <c r="BH18" s="17"/>
      <c r="BI18" s="340">
        <v>8</v>
      </c>
      <c r="BJ18" s="35"/>
      <c r="BK18" s="341" t="str">
        <f t="shared" si="0"/>
        <v/>
      </c>
      <c r="BL18" s="342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ht="12" customHeight="1" thickBot="1" x14ac:dyDescent="0.4">
      <c r="A19" s="403" t="s">
        <v>141</v>
      </c>
      <c r="B19" s="404"/>
      <c r="C19" s="405" t="s">
        <v>142</v>
      </c>
      <c r="D19" s="404"/>
      <c r="E19" s="406" t="s">
        <v>160</v>
      </c>
      <c r="F19" s="406"/>
      <c r="G19" s="406" t="s">
        <v>161</v>
      </c>
      <c r="H19" s="406"/>
      <c r="I19" s="406" t="s">
        <v>160</v>
      </c>
      <c r="J19" s="406"/>
      <c r="K19" s="406" t="s">
        <v>161</v>
      </c>
      <c r="L19" s="406"/>
      <c r="M19" s="406" t="s">
        <v>160</v>
      </c>
      <c r="N19" s="406"/>
      <c r="O19" s="406" t="s">
        <v>161</v>
      </c>
      <c r="P19" s="406"/>
      <c r="Q19" s="406" t="s">
        <v>160</v>
      </c>
      <c r="R19" s="406"/>
      <c r="S19" s="406" t="s">
        <v>161</v>
      </c>
      <c r="T19" s="406"/>
      <c r="U19" s="406" t="s">
        <v>160</v>
      </c>
      <c r="V19" s="406"/>
      <c r="W19" s="406" t="s">
        <v>161</v>
      </c>
      <c r="X19" s="406"/>
      <c r="Y19" s="406" t="s">
        <v>160</v>
      </c>
      <c r="Z19" s="406"/>
      <c r="AA19" s="406" t="s">
        <v>161</v>
      </c>
      <c r="AB19" s="406"/>
      <c r="AC19" s="406" t="s">
        <v>160</v>
      </c>
      <c r="AD19" s="406"/>
      <c r="AE19" s="406" t="s">
        <v>161</v>
      </c>
      <c r="AF19" s="406"/>
      <c r="AG19" s="406" t="s">
        <v>160</v>
      </c>
      <c r="AH19" s="406"/>
      <c r="AI19" s="406" t="s">
        <v>161</v>
      </c>
      <c r="AJ19" s="406"/>
      <c r="AK19" s="406" t="s">
        <v>160</v>
      </c>
      <c r="AL19" s="406"/>
      <c r="AM19" s="406" t="s">
        <v>161</v>
      </c>
      <c r="AN19" s="406"/>
      <c r="AO19" s="406" t="s">
        <v>160</v>
      </c>
      <c r="AP19" s="406"/>
      <c r="AQ19" s="406" t="s">
        <v>161</v>
      </c>
      <c r="AR19" s="406"/>
      <c r="AS19" s="407" t="s">
        <v>160</v>
      </c>
      <c r="AT19" s="406"/>
      <c r="AU19" s="406" t="s">
        <v>161</v>
      </c>
      <c r="AV19" s="408"/>
      <c r="AW19" s="17"/>
      <c r="AX19" s="243" t="s">
        <v>162</v>
      </c>
      <c r="AY19" s="244"/>
      <c r="AZ19" s="244"/>
      <c r="BA19" s="244"/>
      <c r="BB19" s="244"/>
      <c r="BC19" s="409"/>
      <c r="BD19" s="410" t="str">
        <f>IFERROR(IF(BD18&lt;=20,((BD17-(BD17/BD18))/(BD18-1)),(BD17-6)/(BD18-1)),"")</f>
        <v/>
      </c>
      <c r="BE19" s="410"/>
      <c r="BF19" s="411"/>
      <c r="BG19" s="17"/>
      <c r="BH19" s="17"/>
      <c r="BI19" s="340">
        <v>9</v>
      </c>
      <c r="BJ19" s="35"/>
      <c r="BK19" s="341" t="str">
        <f t="shared" si="0"/>
        <v/>
      </c>
      <c r="BL19" s="342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</row>
    <row r="20" spans="1:90" ht="12" customHeight="1" thickTop="1" thickBot="1" x14ac:dyDescent="0.4">
      <c r="A20" s="412">
        <v>1</v>
      </c>
      <c r="B20" s="413"/>
      <c r="C20" s="414" t="str">
        <f>IFERROR(B14/H14/2,"")</f>
        <v/>
      </c>
      <c r="D20" s="415"/>
      <c r="E20" s="416"/>
      <c r="F20" s="417"/>
      <c r="G20" s="418" t="str">
        <f>IF(E20="","",ROUND(SQRT(E20)*4005,0))</f>
        <v/>
      </c>
      <c r="H20" s="418"/>
      <c r="I20" s="419"/>
      <c r="J20" s="419"/>
      <c r="K20" s="418" t="str">
        <f>IF(I20="","",ROUND(SQRT(I20)*4005,0))</f>
        <v/>
      </c>
      <c r="L20" s="418"/>
      <c r="M20" s="419"/>
      <c r="N20" s="419"/>
      <c r="O20" s="418" t="str">
        <f>IF(M20="","",ROUND(SQRT(M20)*4005,0))</f>
        <v/>
      </c>
      <c r="P20" s="418"/>
      <c r="Q20" s="419"/>
      <c r="R20" s="419"/>
      <c r="S20" s="418" t="str">
        <f>IF(Q20="","",ROUND(SQRT(Q20)*4005,0))</f>
        <v/>
      </c>
      <c r="T20" s="418"/>
      <c r="U20" s="419"/>
      <c r="V20" s="419"/>
      <c r="W20" s="418" t="str">
        <f>IF(U20="","",ROUND(SQRT(U20)*4005,0))</f>
        <v/>
      </c>
      <c r="X20" s="418"/>
      <c r="Y20" s="419"/>
      <c r="Z20" s="419"/>
      <c r="AA20" s="418" t="str">
        <f>IF(Y20="","",ROUND(SQRT(Y20)*4005,0))</f>
        <v/>
      </c>
      <c r="AB20" s="418"/>
      <c r="AC20" s="419"/>
      <c r="AD20" s="419"/>
      <c r="AE20" s="418" t="str">
        <f>IF(AC20="","",ROUND(SQRT(AC20)*4005,0))</f>
        <v/>
      </c>
      <c r="AF20" s="418"/>
      <c r="AG20" s="419"/>
      <c r="AH20" s="419"/>
      <c r="AI20" s="418" t="str">
        <f>IF(AG20="","",ROUND(SQRT(AG20)*4005,0))</f>
        <v/>
      </c>
      <c r="AJ20" s="418"/>
      <c r="AK20" s="419"/>
      <c r="AL20" s="419"/>
      <c r="AM20" s="418" t="str">
        <f>IF(AK20="","",ROUND(SQRT(AK20)*4005,0))</f>
        <v/>
      </c>
      <c r="AN20" s="418"/>
      <c r="AO20" s="419"/>
      <c r="AP20" s="419"/>
      <c r="AQ20" s="418" t="str">
        <f>IF(AO20="","",ROUND(SQRT(AO20)*4005,0))</f>
        <v/>
      </c>
      <c r="AR20" s="418"/>
      <c r="AS20" s="420"/>
      <c r="AT20" s="419"/>
      <c r="AU20" s="418" t="str">
        <f>IF(AS20="","",ROUND(SQRT(AS20)*4005,0))</f>
        <v/>
      </c>
      <c r="AV20" s="421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422">
        <v>10</v>
      </c>
      <c r="BJ20" s="423"/>
      <c r="BK20" s="335" t="str">
        <f t="shared" si="0"/>
        <v/>
      </c>
      <c r="BL20" s="336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</row>
    <row r="21" spans="1:90" ht="12.75" customHeight="1" x14ac:dyDescent="0.35">
      <c r="A21" s="424">
        <v>2</v>
      </c>
      <c r="B21" s="425"/>
      <c r="C21" s="394" t="str">
        <f t="shared" ref="C21:C29" si="1">IFERROR(IF($A21&lt;=$BD$24,C20+$BD$25,""),"")</f>
        <v/>
      </c>
      <c r="D21" s="396"/>
      <c r="E21" s="419"/>
      <c r="F21" s="419"/>
      <c r="G21" s="418" t="str">
        <f t="shared" ref="G21:G29" si="2">IF(E21="","",ROUND(SQRT(E21)*4005,0))</f>
        <v/>
      </c>
      <c r="H21" s="418"/>
      <c r="I21" s="419"/>
      <c r="J21" s="419"/>
      <c r="K21" s="418" t="str">
        <f t="shared" ref="K21:K29" si="3">IF(I21="","",ROUND(SQRT(I21)*4005,0))</f>
        <v/>
      </c>
      <c r="L21" s="418"/>
      <c r="M21" s="419"/>
      <c r="N21" s="419"/>
      <c r="O21" s="418" t="str">
        <f t="shared" ref="O21:O29" si="4">IF(M21="","",ROUND(SQRT(M21)*4005,0))</f>
        <v/>
      </c>
      <c r="P21" s="418"/>
      <c r="Q21" s="419"/>
      <c r="R21" s="419"/>
      <c r="S21" s="418" t="str">
        <f t="shared" ref="S21:S29" si="5">IF(Q21="","",ROUND(SQRT(Q21)*4005,0))</f>
        <v/>
      </c>
      <c r="T21" s="418"/>
      <c r="U21" s="419"/>
      <c r="V21" s="419"/>
      <c r="W21" s="418" t="str">
        <f t="shared" ref="W21:W29" si="6">IF(U21="","",ROUND(SQRT(U21)*4005,0))</f>
        <v/>
      </c>
      <c r="X21" s="418"/>
      <c r="Y21" s="419"/>
      <c r="Z21" s="419"/>
      <c r="AA21" s="418" t="str">
        <f t="shared" ref="AA21:AA29" si="7">IF(Y21="","",ROUND(SQRT(Y21)*4005,0))</f>
        <v/>
      </c>
      <c r="AB21" s="418"/>
      <c r="AC21" s="419"/>
      <c r="AD21" s="419"/>
      <c r="AE21" s="418" t="str">
        <f t="shared" ref="AE21:AE29" si="8">IF(AC21="","",ROUND(SQRT(AC21)*4005,0))</f>
        <v/>
      </c>
      <c r="AF21" s="418"/>
      <c r="AG21" s="419"/>
      <c r="AH21" s="419"/>
      <c r="AI21" s="418" t="str">
        <f t="shared" ref="AI21:AI29" si="9">IF(AG21="","",ROUND(SQRT(AG21)*4005,0))</f>
        <v/>
      </c>
      <c r="AJ21" s="418"/>
      <c r="AK21" s="419"/>
      <c r="AL21" s="419"/>
      <c r="AM21" s="418" t="str">
        <f t="shared" ref="AM21:AM29" si="10">IF(AK21="","",ROUND(SQRT(AK21)*4005,0))</f>
        <v/>
      </c>
      <c r="AN21" s="418"/>
      <c r="AO21" s="419"/>
      <c r="AP21" s="419"/>
      <c r="AQ21" s="418" t="str">
        <f t="shared" ref="AQ21:AQ29" si="11">IF(AO21="","",ROUND(SQRT(AO21)*4005,0))</f>
        <v/>
      </c>
      <c r="AR21" s="418"/>
      <c r="AS21" s="420"/>
      <c r="AT21" s="419"/>
      <c r="AU21" s="418" t="str">
        <f t="shared" ref="AU21:AU29" si="12">IF(AS21="","",ROUND(SQRT(AS21)*4005,0))</f>
        <v/>
      </c>
      <c r="AV21" s="421"/>
      <c r="AW21" s="17"/>
      <c r="AX21" s="372" t="s">
        <v>163</v>
      </c>
      <c r="AY21" s="373"/>
      <c r="AZ21" s="373"/>
      <c r="BA21" s="373"/>
      <c r="BB21" s="373"/>
      <c r="BC21" s="373"/>
      <c r="BD21" s="373"/>
      <c r="BE21" s="373"/>
      <c r="BF21" s="374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</row>
    <row r="22" spans="1:90" ht="12" customHeight="1" thickBot="1" x14ac:dyDescent="0.4">
      <c r="A22" s="424">
        <v>3</v>
      </c>
      <c r="B22" s="425"/>
      <c r="C22" s="394" t="str">
        <f t="shared" si="1"/>
        <v/>
      </c>
      <c r="D22" s="396"/>
      <c r="E22" s="419"/>
      <c r="F22" s="419"/>
      <c r="G22" s="418" t="str">
        <f t="shared" si="2"/>
        <v/>
      </c>
      <c r="H22" s="418"/>
      <c r="I22" s="419"/>
      <c r="J22" s="419"/>
      <c r="K22" s="418" t="str">
        <f t="shared" si="3"/>
        <v/>
      </c>
      <c r="L22" s="418"/>
      <c r="M22" s="419"/>
      <c r="N22" s="419"/>
      <c r="O22" s="418" t="str">
        <f t="shared" si="4"/>
        <v/>
      </c>
      <c r="P22" s="418"/>
      <c r="Q22" s="419"/>
      <c r="R22" s="419"/>
      <c r="S22" s="418" t="str">
        <f t="shared" si="5"/>
        <v/>
      </c>
      <c r="T22" s="418"/>
      <c r="U22" s="419"/>
      <c r="V22" s="419"/>
      <c r="W22" s="418" t="str">
        <f t="shared" si="6"/>
        <v/>
      </c>
      <c r="X22" s="418"/>
      <c r="Y22" s="419"/>
      <c r="Z22" s="419"/>
      <c r="AA22" s="418" t="str">
        <f t="shared" si="7"/>
        <v/>
      </c>
      <c r="AB22" s="418"/>
      <c r="AC22" s="419"/>
      <c r="AD22" s="419"/>
      <c r="AE22" s="418" t="str">
        <f t="shared" si="8"/>
        <v/>
      </c>
      <c r="AF22" s="418"/>
      <c r="AG22" s="419"/>
      <c r="AH22" s="419"/>
      <c r="AI22" s="418" t="str">
        <f t="shared" si="9"/>
        <v/>
      </c>
      <c r="AJ22" s="418"/>
      <c r="AK22" s="419"/>
      <c r="AL22" s="419"/>
      <c r="AM22" s="418" t="str">
        <f t="shared" si="10"/>
        <v/>
      </c>
      <c r="AN22" s="418"/>
      <c r="AO22" s="419"/>
      <c r="AP22" s="419"/>
      <c r="AQ22" s="418" t="str">
        <f t="shared" si="11"/>
        <v/>
      </c>
      <c r="AR22" s="418"/>
      <c r="AS22" s="420"/>
      <c r="AT22" s="419"/>
      <c r="AU22" s="418" t="str">
        <f t="shared" si="12"/>
        <v/>
      </c>
      <c r="AV22" s="421"/>
      <c r="AW22" s="17"/>
      <c r="AX22" s="378"/>
      <c r="AY22" s="379"/>
      <c r="AZ22" s="379"/>
      <c r="BA22" s="379"/>
      <c r="BB22" s="379"/>
      <c r="BC22" s="379"/>
      <c r="BD22" s="379"/>
      <c r="BE22" s="379"/>
      <c r="BF22" s="380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</row>
    <row r="23" spans="1:90" ht="12" customHeight="1" thickTop="1" x14ac:dyDescent="0.35">
      <c r="A23" s="424">
        <v>4</v>
      </c>
      <c r="B23" s="425"/>
      <c r="C23" s="394" t="str">
        <f t="shared" si="1"/>
        <v/>
      </c>
      <c r="D23" s="396"/>
      <c r="E23" s="419"/>
      <c r="F23" s="419"/>
      <c r="G23" s="418" t="str">
        <f t="shared" si="2"/>
        <v/>
      </c>
      <c r="H23" s="418"/>
      <c r="I23" s="419"/>
      <c r="J23" s="419"/>
      <c r="K23" s="418" t="str">
        <f t="shared" si="3"/>
        <v/>
      </c>
      <c r="L23" s="418"/>
      <c r="M23" s="419"/>
      <c r="N23" s="419"/>
      <c r="O23" s="418" t="str">
        <f t="shared" si="4"/>
        <v/>
      </c>
      <c r="P23" s="418"/>
      <c r="Q23" s="419"/>
      <c r="R23" s="419"/>
      <c r="S23" s="418" t="str">
        <f t="shared" si="5"/>
        <v/>
      </c>
      <c r="T23" s="418"/>
      <c r="U23" s="419"/>
      <c r="V23" s="419"/>
      <c r="W23" s="418" t="str">
        <f t="shared" si="6"/>
        <v/>
      </c>
      <c r="X23" s="418"/>
      <c r="Y23" s="419"/>
      <c r="Z23" s="419"/>
      <c r="AA23" s="418" t="str">
        <f t="shared" si="7"/>
        <v/>
      </c>
      <c r="AB23" s="418"/>
      <c r="AC23" s="419"/>
      <c r="AD23" s="419"/>
      <c r="AE23" s="418" t="str">
        <f t="shared" si="8"/>
        <v/>
      </c>
      <c r="AF23" s="418"/>
      <c r="AG23" s="419"/>
      <c r="AH23" s="419"/>
      <c r="AI23" s="418" t="str">
        <f t="shared" si="9"/>
        <v/>
      </c>
      <c r="AJ23" s="418"/>
      <c r="AK23" s="419"/>
      <c r="AL23" s="419"/>
      <c r="AM23" s="418" t="str">
        <f t="shared" si="10"/>
        <v/>
      </c>
      <c r="AN23" s="418"/>
      <c r="AO23" s="419"/>
      <c r="AP23" s="419"/>
      <c r="AQ23" s="418" t="str">
        <f t="shared" si="11"/>
        <v/>
      </c>
      <c r="AR23" s="418"/>
      <c r="AS23" s="420"/>
      <c r="AT23" s="419"/>
      <c r="AU23" s="418" t="str">
        <f t="shared" si="12"/>
        <v/>
      </c>
      <c r="AV23" s="421"/>
      <c r="AW23" s="17"/>
      <c r="AX23" s="426" t="s">
        <v>164</v>
      </c>
      <c r="AY23" s="427"/>
      <c r="AZ23" s="427"/>
      <c r="BA23" s="427"/>
      <c r="BB23" s="427"/>
      <c r="BC23" s="428"/>
      <c r="BD23" s="389" t="str">
        <f>IF(B14&lt;&gt;0,B14,"")</f>
        <v/>
      </c>
      <c r="BE23" s="389"/>
      <c r="BF23" s="390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</row>
    <row r="24" spans="1:90" ht="12" customHeight="1" x14ac:dyDescent="0.35">
      <c r="A24" s="424">
        <v>5</v>
      </c>
      <c r="B24" s="425"/>
      <c r="C24" s="394" t="str">
        <f t="shared" si="1"/>
        <v/>
      </c>
      <c r="D24" s="396"/>
      <c r="E24" s="419"/>
      <c r="F24" s="419"/>
      <c r="G24" s="418" t="str">
        <f t="shared" si="2"/>
        <v/>
      </c>
      <c r="H24" s="418"/>
      <c r="I24" s="419"/>
      <c r="J24" s="419"/>
      <c r="K24" s="418" t="str">
        <f t="shared" si="3"/>
        <v/>
      </c>
      <c r="L24" s="418"/>
      <c r="M24" s="419"/>
      <c r="N24" s="419"/>
      <c r="O24" s="418" t="str">
        <f t="shared" si="4"/>
        <v/>
      </c>
      <c r="P24" s="418"/>
      <c r="Q24" s="419"/>
      <c r="R24" s="419"/>
      <c r="S24" s="418" t="str">
        <f t="shared" si="5"/>
        <v/>
      </c>
      <c r="T24" s="418"/>
      <c r="U24" s="419"/>
      <c r="V24" s="419"/>
      <c r="W24" s="418" t="str">
        <f t="shared" si="6"/>
        <v/>
      </c>
      <c r="X24" s="418"/>
      <c r="Y24" s="419"/>
      <c r="Z24" s="419"/>
      <c r="AA24" s="418" t="str">
        <f t="shared" si="7"/>
        <v/>
      </c>
      <c r="AB24" s="418"/>
      <c r="AC24" s="419"/>
      <c r="AD24" s="419"/>
      <c r="AE24" s="418" t="str">
        <f t="shared" si="8"/>
        <v/>
      </c>
      <c r="AF24" s="418"/>
      <c r="AG24" s="419"/>
      <c r="AH24" s="419"/>
      <c r="AI24" s="418" t="str">
        <f t="shared" si="9"/>
        <v/>
      </c>
      <c r="AJ24" s="418"/>
      <c r="AK24" s="419"/>
      <c r="AL24" s="419"/>
      <c r="AM24" s="418" t="str">
        <f t="shared" si="10"/>
        <v/>
      </c>
      <c r="AN24" s="418"/>
      <c r="AO24" s="419"/>
      <c r="AP24" s="419"/>
      <c r="AQ24" s="418" t="str">
        <f t="shared" si="11"/>
        <v/>
      </c>
      <c r="AR24" s="418"/>
      <c r="AS24" s="420"/>
      <c r="AT24" s="419"/>
      <c r="AU24" s="418" t="str">
        <f t="shared" si="12"/>
        <v/>
      </c>
      <c r="AV24" s="421"/>
      <c r="AW24" s="17"/>
      <c r="AX24" s="23" t="s">
        <v>159</v>
      </c>
      <c r="AY24" s="24"/>
      <c r="AZ24" s="24"/>
      <c r="BA24" s="24"/>
      <c r="BB24" s="24"/>
      <c r="BC24" s="25"/>
      <c r="BD24" s="45" t="str">
        <f>IFERROR(IF(BD23&lt;=20,4,ROUNDUP(BD23/6,0)),"")</f>
        <v/>
      </c>
      <c r="BE24" s="45"/>
      <c r="BF24" s="143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</row>
    <row r="25" spans="1:90" ht="12" customHeight="1" thickBot="1" x14ac:dyDescent="0.4">
      <c r="A25" s="424">
        <v>6</v>
      </c>
      <c r="B25" s="425"/>
      <c r="C25" s="394" t="str">
        <f t="shared" si="1"/>
        <v/>
      </c>
      <c r="D25" s="396"/>
      <c r="E25" s="419"/>
      <c r="F25" s="419"/>
      <c r="G25" s="418" t="str">
        <f t="shared" si="2"/>
        <v/>
      </c>
      <c r="H25" s="418"/>
      <c r="I25" s="419"/>
      <c r="J25" s="419"/>
      <c r="K25" s="418" t="str">
        <f t="shared" si="3"/>
        <v/>
      </c>
      <c r="L25" s="418"/>
      <c r="M25" s="419"/>
      <c r="N25" s="419"/>
      <c r="O25" s="418" t="str">
        <f t="shared" si="4"/>
        <v/>
      </c>
      <c r="P25" s="418"/>
      <c r="Q25" s="419"/>
      <c r="R25" s="419"/>
      <c r="S25" s="418" t="str">
        <f t="shared" si="5"/>
        <v/>
      </c>
      <c r="T25" s="418"/>
      <c r="U25" s="419"/>
      <c r="V25" s="419"/>
      <c r="W25" s="418" t="str">
        <f t="shared" si="6"/>
        <v/>
      </c>
      <c r="X25" s="418"/>
      <c r="Y25" s="419"/>
      <c r="Z25" s="419"/>
      <c r="AA25" s="418" t="str">
        <f t="shared" si="7"/>
        <v/>
      </c>
      <c r="AB25" s="418"/>
      <c r="AC25" s="419"/>
      <c r="AD25" s="419"/>
      <c r="AE25" s="418" t="str">
        <f t="shared" si="8"/>
        <v/>
      </c>
      <c r="AF25" s="418"/>
      <c r="AG25" s="419"/>
      <c r="AH25" s="419"/>
      <c r="AI25" s="418" t="str">
        <f t="shared" si="9"/>
        <v/>
      </c>
      <c r="AJ25" s="418"/>
      <c r="AK25" s="419"/>
      <c r="AL25" s="419"/>
      <c r="AM25" s="418" t="str">
        <f t="shared" si="10"/>
        <v/>
      </c>
      <c r="AN25" s="418"/>
      <c r="AO25" s="419"/>
      <c r="AP25" s="419"/>
      <c r="AQ25" s="418" t="str">
        <f t="shared" si="11"/>
        <v/>
      </c>
      <c r="AR25" s="418"/>
      <c r="AS25" s="420"/>
      <c r="AT25" s="419"/>
      <c r="AU25" s="418" t="str">
        <f t="shared" si="12"/>
        <v/>
      </c>
      <c r="AV25" s="421"/>
      <c r="AW25" s="17"/>
      <c r="AX25" s="243" t="s">
        <v>162</v>
      </c>
      <c r="AY25" s="244"/>
      <c r="AZ25" s="244"/>
      <c r="BA25" s="244"/>
      <c r="BB25" s="244"/>
      <c r="BC25" s="409"/>
      <c r="BD25" s="410" t="str">
        <f>IFERROR(IF(BD24&lt;=20,((BD23-(BD23/BD24))/(BD24-1)),(BD23-6)/(BD24-1)),"")</f>
        <v/>
      </c>
      <c r="BE25" s="410"/>
      <c r="BF25" s="411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</row>
    <row r="26" spans="1:90" ht="12" customHeight="1" thickBot="1" x14ac:dyDescent="0.4">
      <c r="A26" s="424">
        <v>7</v>
      </c>
      <c r="B26" s="425"/>
      <c r="C26" s="394" t="str">
        <f t="shared" si="1"/>
        <v/>
      </c>
      <c r="D26" s="396"/>
      <c r="E26" s="419"/>
      <c r="F26" s="419"/>
      <c r="G26" s="418" t="str">
        <f t="shared" si="2"/>
        <v/>
      </c>
      <c r="H26" s="418"/>
      <c r="I26" s="419"/>
      <c r="J26" s="419"/>
      <c r="K26" s="418" t="str">
        <f t="shared" si="3"/>
        <v/>
      </c>
      <c r="L26" s="418"/>
      <c r="M26" s="419"/>
      <c r="N26" s="419"/>
      <c r="O26" s="418" t="str">
        <f t="shared" si="4"/>
        <v/>
      </c>
      <c r="P26" s="418"/>
      <c r="Q26" s="419"/>
      <c r="R26" s="419"/>
      <c r="S26" s="418" t="str">
        <f t="shared" si="5"/>
        <v/>
      </c>
      <c r="T26" s="418"/>
      <c r="U26" s="419"/>
      <c r="V26" s="419"/>
      <c r="W26" s="418" t="str">
        <f t="shared" si="6"/>
        <v/>
      </c>
      <c r="X26" s="418"/>
      <c r="Y26" s="419"/>
      <c r="Z26" s="419"/>
      <c r="AA26" s="418" t="str">
        <f t="shared" si="7"/>
        <v/>
      </c>
      <c r="AB26" s="418"/>
      <c r="AC26" s="419"/>
      <c r="AD26" s="419"/>
      <c r="AE26" s="418" t="str">
        <f t="shared" si="8"/>
        <v/>
      </c>
      <c r="AF26" s="418"/>
      <c r="AG26" s="419"/>
      <c r="AH26" s="419"/>
      <c r="AI26" s="418" t="str">
        <f t="shared" si="9"/>
        <v/>
      </c>
      <c r="AJ26" s="418"/>
      <c r="AK26" s="419"/>
      <c r="AL26" s="419"/>
      <c r="AM26" s="418" t="str">
        <f t="shared" si="10"/>
        <v/>
      </c>
      <c r="AN26" s="418"/>
      <c r="AO26" s="419"/>
      <c r="AP26" s="419"/>
      <c r="AQ26" s="418" t="str">
        <f t="shared" si="11"/>
        <v/>
      </c>
      <c r="AR26" s="418"/>
      <c r="AS26" s="420"/>
      <c r="AT26" s="419"/>
      <c r="AU26" s="418" t="str">
        <f t="shared" si="12"/>
        <v/>
      </c>
      <c r="AV26" s="421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</row>
    <row r="27" spans="1:90" ht="12" customHeight="1" thickBot="1" x14ac:dyDescent="0.4">
      <c r="A27" s="424">
        <v>8</v>
      </c>
      <c r="B27" s="425"/>
      <c r="C27" s="394" t="str">
        <f t="shared" si="1"/>
        <v/>
      </c>
      <c r="D27" s="396"/>
      <c r="E27" s="419"/>
      <c r="F27" s="419"/>
      <c r="G27" s="418" t="str">
        <f t="shared" si="2"/>
        <v/>
      </c>
      <c r="H27" s="418"/>
      <c r="I27" s="419"/>
      <c r="J27" s="419"/>
      <c r="K27" s="418" t="str">
        <f t="shared" si="3"/>
        <v/>
      </c>
      <c r="L27" s="418"/>
      <c r="M27" s="419"/>
      <c r="N27" s="419"/>
      <c r="O27" s="418" t="str">
        <f t="shared" si="4"/>
        <v/>
      </c>
      <c r="P27" s="418"/>
      <c r="Q27" s="419"/>
      <c r="R27" s="419"/>
      <c r="S27" s="418" t="str">
        <f t="shared" si="5"/>
        <v/>
      </c>
      <c r="T27" s="418"/>
      <c r="U27" s="419"/>
      <c r="V27" s="419"/>
      <c r="W27" s="418" t="str">
        <f t="shared" si="6"/>
        <v/>
      </c>
      <c r="X27" s="418"/>
      <c r="Y27" s="419"/>
      <c r="Z27" s="419"/>
      <c r="AA27" s="418" t="str">
        <f t="shared" si="7"/>
        <v/>
      </c>
      <c r="AB27" s="418"/>
      <c r="AC27" s="419"/>
      <c r="AD27" s="419"/>
      <c r="AE27" s="418" t="str">
        <f t="shared" si="8"/>
        <v/>
      </c>
      <c r="AF27" s="418"/>
      <c r="AG27" s="419"/>
      <c r="AH27" s="419"/>
      <c r="AI27" s="418" t="str">
        <f t="shared" si="9"/>
        <v/>
      </c>
      <c r="AJ27" s="418"/>
      <c r="AK27" s="419"/>
      <c r="AL27" s="419"/>
      <c r="AM27" s="418" t="str">
        <f t="shared" si="10"/>
        <v/>
      </c>
      <c r="AN27" s="418"/>
      <c r="AO27" s="419"/>
      <c r="AP27" s="419"/>
      <c r="AQ27" s="418" t="str">
        <f t="shared" si="11"/>
        <v/>
      </c>
      <c r="AR27" s="418"/>
      <c r="AS27" s="420"/>
      <c r="AT27" s="419"/>
      <c r="AU27" s="418" t="str">
        <f t="shared" si="12"/>
        <v/>
      </c>
      <c r="AV27" s="421"/>
      <c r="AW27" s="17"/>
      <c r="AX27" s="198" t="s">
        <v>165</v>
      </c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200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</row>
    <row r="28" spans="1:90" ht="12" customHeight="1" thickTop="1" x14ac:dyDescent="0.35">
      <c r="A28" s="424">
        <v>9</v>
      </c>
      <c r="B28" s="425"/>
      <c r="C28" s="394" t="str">
        <f t="shared" si="1"/>
        <v/>
      </c>
      <c r="D28" s="396"/>
      <c r="E28" s="419"/>
      <c r="F28" s="419"/>
      <c r="G28" s="418" t="str">
        <f t="shared" si="2"/>
        <v/>
      </c>
      <c r="H28" s="418"/>
      <c r="I28" s="419"/>
      <c r="J28" s="419"/>
      <c r="K28" s="418" t="str">
        <f t="shared" si="3"/>
        <v/>
      </c>
      <c r="L28" s="418"/>
      <c r="M28" s="419"/>
      <c r="N28" s="419"/>
      <c r="O28" s="418" t="str">
        <f t="shared" si="4"/>
        <v/>
      </c>
      <c r="P28" s="418"/>
      <c r="Q28" s="419"/>
      <c r="R28" s="419"/>
      <c r="S28" s="418" t="str">
        <f t="shared" si="5"/>
        <v/>
      </c>
      <c r="T28" s="418"/>
      <c r="U28" s="419"/>
      <c r="V28" s="419"/>
      <c r="W28" s="418" t="str">
        <f t="shared" si="6"/>
        <v/>
      </c>
      <c r="X28" s="418"/>
      <c r="Y28" s="419"/>
      <c r="Z28" s="419"/>
      <c r="AA28" s="418" t="str">
        <f t="shared" si="7"/>
        <v/>
      </c>
      <c r="AB28" s="418"/>
      <c r="AC28" s="419"/>
      <c r="AD28" s="419"/>
      <c r="AE28" s="418" t="str">
        <f t="shared" si="8"/>
        <v/>
      </c>
      <c r="AF28" s="418"/>
      <c r="AG28" s="419"/>
      <c r="AH28" s="419"/>
      <c r="AI28" s="418" t="str">
        <f t="shared" si="9"/>
        <v/>
      </c>
      <c r="AJ28" s="418"/>
      <c r="AK28" s="419"/>
      <c r="AL28" s="419"/>
      <c r="AM28" s="418" t="str">
        <f t="shared" si="10"/>
        <v/>
      </c>
      <c r="AN28" s="418"/>
      <c r="AO28" s="419"/>
      <c r="AP28" s="419"/>
      <c r="AQ28" s="418" t="str">
        <f t="shared" si="11"/>
        <v/>
      </c>
      <c r="AR28" s="418"/>
      <c r="AS28" s="420"/>
      <c r="AT28" s="419"/>
      <c r="AU28" s="418" t="str">
        <f t="shared" si="12"/>
        <v/>
      </c>
      <c r="AV28" s="421"/>
      <c r="AW28" s="17"/>
      <c r="AX28" s="205"/>
      <c r="AY28" s="429"/>
      <c r="AZ28" s="429"/>
      <c r="BA28" s="429"/>
      <c r="BB28" s="206"/>
      <c r="BC28" s="430"/>
      <c r="BD28" s="429"/>
      <c r="BE28" s="429"/>
      <c r="BF28" s="429"/>
      <c r="BG28" s="206"/>
      <c r="BH28" s="430"/>
      <c r="BI28" s="429"/>
      <c r="BJ28" s="429"/>
      <c r="BK28" s="429"/>
      <c r="BL28" s="431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</row>
    <row r="29" spans="1:90" ht="12" customHeight="1" thickBot="1" x14ac:dyDescent="0.4">
      <c r="A29" s="424">
        <v>10</v>
      </c>
      <c r="B29" s="425"/>
      <c r="C29" s="394" t="str">
        <f t="shared" si="1"/>
        <v/>
      </c>
      <c r="D29" s="396"/>
      <c r="E29" s="432"/>
      <c r="F29" s="432"/>
      <c r="G29" s="433" t="str">
        <f t="shared" si="2"/>
        <v/>
      </c>
      <c r="H29" s="433"/>
      <c r="I29" s="432"/>
      <c r="J29" s="432"/>
      <c r="K29" s="433" t="str">
        <f t="shared" si="3"/>
        <v/>
      </c>
      <c r="L29" s="433"/>
      <c r="M29" s="419"/>
      <c r="N29" s="419"/>
      <c r="O29" s="418" t="str">
        <f t="shared" si="4"/>
        <v/>
      </c>
      <c r="P29" s="418"/>
      <c r="Q29" s="419"/>
      <c r="R29" s="419"/>
      <c r="S29" s="418" t="str">
        <f t="shared" si="5"/>
        <v/>
      </c>
      <c r="T29" s="418"/>
      <c r="U29" s="419"/>
      <c r="V29" s="419"/>
      <c r="W29" s="418" t="str">
        <f t="shared" si="6"/>
        <v/>
      </c>
      <c r="X29" s="418"/>
      <c r="Y29" s="419"/>
      <c r="Z29" s="419"/>
      <c r="AA29" s="418" t="str">
        <f t="shared" si="7"/>
        <v/>
      </c>
      <c r="AB29" s="418"/>
      <c r="AC29" s="419"/>
      <c r="AD29" s="419"/>
      <c r="AE29" s="418" t="str">
        <f t="shared" si="8"/>
        <v/>
      </c>
      <c r="AF29" s="418"/>
      <c r="AG29" s="419"/>
      <c r="AH29" s="419"/>
      <c r="AI29" s="418" t="str">
        <f t="shared" si="9"/>
        <v/>
      </c>
      <c r="AJ29" s="418"/>
      <c r="AK29" s="419"/>
      <c r="AL29" s="419"/>
      <c r="AM29" s="418" t="str">
        <f t="shared" si="10"/>
        <v/>
      </c>
      <c r="AN29" s="418"/>
      <c r="AO29" s="419"/>
      <c r="AP29" s="419"/>
      <c r="AQ29" s="418" t="str">
        <f t="shared" si="11"/>
        <v/>
      </c>
      <c r="AR29" s="418"/>
      <c r="AS29" s="420"/>
      <c r="AT29" s="419"/>
      <c r="AU29" s="418" t="str">
        <f t="shared" si="12"/>
        <v/>
      </c>
      <c r="AV29" s="421"/>
      <c r="AW29" s="17"/>
      <c r="AX29" s="434"/>
      <c r="AY29" s="435"/>
      <c r="AZ29" s="435"/>
      <c r="BA29" s="435"/>
      <c r="BB29" s="436"/>
      <c r="BC29" s="437"/>
      <c r="BD29" s="435"/>
      <c r="BE29" s="435"/>
      <c r="BF29" s="435"/>
      <c r="BG29" s="436"/>
      <c r="BH29" s="437"/>
      <c r="BI29" s="435"/>
      <c r="BJ29" s="435"/>
      <c r="BK29" s="435"/>
      <c r="BL29" s="438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</row>
    <row r="30" spans="1:90" ht="12" customHeight="1" thickTop="1" thickBot="1" x14ac:dyDescent="0.4">
      <c r="A30" s="439" t="s">
        <v>166</v>
      </c>
      <c r="B30" s="440"/>
      <c r="C30" s="440"/>
      <c r="D30" s="440"/>
      <c r="E30" s="441"/>
      <c r="F30" s="442"/>
      <c r="G30" s="443" t="str">
        <f>IF(E18="","",ROUND(SUM(G20:H29),0))</f>
        <v/>
      </c>
      <c r="H30" s="444"/>
      <c r="I30" s="445"/>
      <c r="J30" s="442"/>
      <c r="K30" s="443" t="str">
        <f>IF(I18="","",ROUND(SUM(K20:L29),0))</f>
        <v/>
      </c>
      <c r="L30" s="446"/>
      <c r="M30" s="445"/>
      <c r="N30" s="447"/>
      <c r="O30" s="443" t="str">
        <f>IF(M18="","",ROUND(SUM(O20:P29),0))</f>
        <v/>
      </c>
      <c r="P30" s="444"/>
      <c r="Q30" s="445"/>
      <c r="R30" s="442"/>
      <c r="S30" s="443" t="str">
        <f>IF(Q18="","",ROUND(SUM(S20:T29),0))</f>
        <v/>
      </c>
      <c r="T30" s="446"/>
      <c r="U30" s="442"/>
      <c r="V30" s="442"/>
      <c r="W30" s="443" t="str">
        <f>IF(U18="","",ROUND(SUM(W20:X29),0))</f>
        <v/>
      </c>
      <c r="X30" s="444"/>
      <c r="Y30" s="445"/>
      <c r="Z30" s="442"/>
      <c r="AA30" s="443" t="str">
        <f>IF(Y18="","",ROUND(SUM(AA20:AB29),0))</f>
        <v/>
      </c>
      <c r="AB30" s="446"/>
      <c r="AC30" s="442"/>
      <c r="AD30" s="442"/>
      <c r="AE30" s="443" t="str">
        <f>IF(AC18="","",ROUND(SUM(AE20:AF29),0))</f>
        <v/>
      </c>
      <c r="AF30" s="444"/>
      <c r="AG30" s="445"/>
      <c r="AH30" s="442"/>
      <c r="AI30" s="443" t="str">
        <f>IF(AG18="","",ROUND(SUM(AI20:AJ29),0))</f>
        <v/>
      </c>
      <c r="AJ30" s="444"/>
      <c r="AK30" s="445"/>
      <c r="AL30" s="447"/>
      <c r="AM30" s="443" t="str">
        <f>IF(AK18="","",ROUND(SUM(AM20:AN29),0))</f>
        <v/>
      </c>
      <c r="AN30" s="444"/>
      <c r="AO30" s="445"/>
      <c r="AP30" s="447"/>
      <c r="AQ30" s="443" t="str">
        <f>IF(AO18="","",ROUND(SUM(AQ20:AR29),0))</f>
        <v/>
      </c>
      <c r="AR30" s="446"/>
      <c r="AS30" s="442"/>
      <c r="AT30" s="447"/>
      <c r="AU30" s="443" t="str">
        <f>IF(AS18="","",ROUND(SUM(AU20:AV29),0))</f>
        <v/>
      </c>
      <c r="AV30" s="448"/>
      <c r="AW30" s="17"/>
      <c r="AX30" s="434"/>
      <c r="AY30" s="435"/>
      <c r="AZ30" s="435"/>
      <c r="BA30" s="435"/>
      <c r="BB30" s="436"/>
      <c r="BC30" s="437"/>
      <c r="BD30" s="435"/>
      <c r="BE30" s="435"/>
      <c r="BF30" s="435"/>
      <c r="BG30" s="436"/>
      <c r="BH30" s="437"/>
      <c r="BI30" s="435"/>
      <c r="BJ30" s="435"/>
      <c r="BK30" s="435"/>
      <c r="BL30" s="438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</row>
    <row r="31" spans="1:90" ht="12.75" customHeight="1" x14ac:dyDescent="0.35">
      <c r="A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7"/>
      <c r="AX31" s="434"/>
      <c r="AY31" s="435"/>
      <c r="AZ31" s="435"/>
      <c r="BA31" s="435"/>
      <c r="BB31" s="436"/>
      <c r="BC31" s="437"/>
      <c r="BD31" s="435"/>
      <c r="BE31" s="435"/>
      <c r="BF31" s="435"/>
      <c r="BG31" s="436"/>
      <c r="BH31" s="437"/>
      <c r="BI31" s="435"/>
      <c r="BJ31" s="435"/>
      <c r="BK31" s="435"/>
      <c r="BL31" s="438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</row>
    <row r="32" spans="1:90" ht="12" customHeight="1" thickBot="1" x14ac:dyDescent="0.4">
      <c r="A32" s="15"/>
      <c r="B32" s="15" t="s">
        <v>105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"/>
      <c r="AX32" s="434"/>
      <c r="AY32" s="435"/>
      <c r="AZ32" s="435"/>
      <c r="BA32" s="435"/>
      <c r="BB32" s="436"/>
      <c r="BC32" s="437"/>
      <c r="BD32" s="435"/>
      <c r="BE32" s="435"/>
      <c r="BF32" s="435"/>
      <c r="BG32" s="436"/>
      <c r="BH32" s="437"/>
      <c r="BI32" s="435"/>
      <c r="BJ32" s="435"/>
      <c r="BK32" s="435"/>
      <c r="BL32" s="438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</row>
    <row r="33" spans="1:90" ht="12" customHeight="1" thickBot="1" x14ac:dyDescent="0.4">
      <c r="A33" s="239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15"/>
      <c r="AF33" s="449" t="s">
        <v>167</v>
      </c>
      <c r="AG33" s="450"/>
      <c r="AH33" s="450"/>
      <c r="AI33" s="450"/>
      <c r="AJ33" s="450"/>
      <c r="AK33" s="450"/>
      <c r="AL33" s="450"/>
      <c r="AM33" s="450"/>
      <c r="AN33" s="450"/>
      <c r="AO33" s="450"/>
      <c r="AP33" s="451"/>
      <c r="AQ33" s="452" t="s">
        <v>168</v>
      </c>
      <c r="AR33" s="453"/>
      <c r="AS33" s="453"/>
      <c r="AT33" s="454" t="s">
        <v>169</v>
      </c>
      <c r="AU33" s="453"/>
      <c r="AV33" s="455"/>
      <c r="AW33" s="17"/>
      <c r="AX33" s="456"/>
      <c r="AY33" s="457"/>
      <c r="AZ33" s="457"/>
      <c r="BA33" s="457"/>
      <c r="BB33" s="458"/>
      <c r="BC33" s="459"/>
      <c r="BD33" s="457"/>
      <c r="BE33" s="457"/>
      <c r="BF33" s="457"/>
      <c r="BG33" s="458"/>
      <c r="BH33" s="459"/>
      <c r="BI33" s="457"/>
      <c r="BJ33" s="457"/>
      <c r="BK33" s="457"/>
      <c r="BL33" s="460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</row>
    <row r="34" spans="1:90" ht="12" customHeight="1" x14ac:dyDescent="0.35">
      <c r="A34" s="239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15"/>
      <c r="AF34" s="84" t="s">
        <v>170</v>
      </c>
      <c r="AG34" s="85"/>
      <c r="AH34" s="85"/>
      <c r="AI34" s="85"/>
      <c r="AJ34" s="85"/>
      <c r="AK34" s="85"/>
      <c r="AL34" s="85"/>
      <c r="AM34" s="85"/>
      <c r="AN34" s="85"/>
      <c r="AO34" s="85"/>
      <c r="AP34" s="461"/>
      <c r="AQ34" s="462"/>
      <c r="AR34" s="462"/>
      <c r="AS34" s="462"/>
      <c r="AT34" s="80" t="s">
        <v>171</v>
      </c>
      <c r="AU34" s="80"/>
      <c r="AV34" s="463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</row>
    <row r="35" spans="1:90" ht="12" customHeight="1" x14ac:dyDescent="0.35">
      <c r="A35" s="239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15"/>
      <c r="AF35" s="84" t="s">
        <v>172</v>
      </c>
      <c r="AG35" s="85"/>
      <c r="AH35" s="85"/>
      <c r="AI35" s="85"/>
      <c r="AJ35" s="85"/>
      <c r="AK35" s="85"/>
      <c r="AL35" s="85"/>
      <c r="AM35" s="85"/>
      <c r="AN35" s="85"/>
      <c r="AO35" s="85"/>
      <c r="AP35" s="464" t="str">
        <f>IF((SUM(E30:AV30)+ SUM(E40:L40))&lt;&gt;0,(SUM(E30:AV30)+ SUM(E40:L40)),"")</f>
        <v/>
      </c>
      <c r="AQ35" s="465"/>
      <c r="AR35" s="465"/>
      <c r="AS35" s="465"/>
      <c r="AT35" s="80" t="s">
        <v>151</v>
      </c>
      <c r="AU35" s="80"/>
      <c r="AV35" s="463"/>
      <c r="AW35" s="17"/>
      <c r="AX35" s="466" t="s">
        <v>173</v>
      </c>
      <c r="AY35" s="466"/>
      <c r="AZ35" s="466"/>
      <c r="BA35" s="466"/>
      <c r="BB35" s="466"/>
      <c r="BC35" s="466"/>
      <c r="BD35" s="466"/>
      <c r="BE35" s="466"/>
      <c r="BF35" s="466"/>
      <c r="BG35" s="466"/>
      <c r="BH35" s="466"/>
      <c r="BI35" s="466"/>
      <c r="BJ35" s="466"/>
      <c r="BK35" s="466"/>
      <c r="BL35" s="466"/>
      <c r="BM35" s="466"/>
      <c r="BN35" s="466"/>
      <c r="BO35" s="466"/>
      <c r="BP35" s="466"/>
      <c r="BQ35" s="466"/>
      <c r="BR35" s="466"/>
      <c r="BS35" s="466"/>
      <c r="BT35" s="466"/>
      <c r="BU35" s="466"/>
      <c r="BV35" s="466"/>
      <c r="BW35" s="466"/>
      <c r="BX35" s="466"/>
      <c r="BY35" s="466"/>
      <c r="BZ35" s="46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</row>
    <row r="36" spans="1:90" ht="12" customHeight="1" x14ac:dyDescent="0.35">
      <c r="A36" s="239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15"/>
      <c r="AF36" s="84" t="s">
        <v>174</v>
      </c>
      <c r="AG36" s="85"/>
      <c r="AH36" s="85"/>
      <c r="AI36" s="85"/>
      <c r="AJ36" s="85"/>
      <c r="AK36" s="85"/>
      <c r="AL36" s="85"/>
      <c r="AM36" s="85"/>
      <c r="AN36" s="85"/>
      <c r="AO36" s="85"/>
      <c r="AP36" s="468" t="str">
        <f>IF(((COUNT(E20:AV29)/2) + (COUNT(E31:L39)/2))&lt;&gt;0,((COUNT(E20:AV29)/2) + (COUNT(E31:L39)/2)),"")</f>
        <v/>
      </c>
      <c r="AQ36" s="352"/>
      <c r="AR36" s="352"/>
      <c r="AS36" s="352"/>
      <c r="AT36" s="352"/>
      <c r="AU36" s="352"/>
      <c r="AV36" s="469"/>
      <c r="AW36" s="17"/>
      <c r="AX36" s="466"/>
      <c r="AY36" s="466"/>
      <c r="AZ36" s="466"/>
      <c r="BA36" s="466"/>
      <c r="BB36" s="466"/>
      <c r="BC36" s="466"/>
      <c r="BD36" s="466"/>
      <c r="BE36" s="466"/>
      <c r="BF36" s="466"/>
      <c r="BG36" s="466"/>
      <c r="BH36" s="466"/>
      <c r="BI36" s="466"/>
      <c r="BJ36" s="466"/>
      <c r="BK36" s="466"/>
      <c r="BL36" s="466"/>
      <c r="BM36" s="466"/>
      <c r="BN36" s="466"/>
      <c r="BO36" s="466"/>
      <c r="BP36" s="466"/>
      <c r="BQ36" s="466"/>
      <c r="BR36" s="466"/>
      <c r="BS36" s="466"/>
      <c r="BT36" s="466"/>
      <c r="BU36" s="466"/>
      <c r="BV36" s="466"/>
      <c r="BW36" s="466"/>
      <c r="BX36" s="466"/>
      <c r="BY36" s="466"/>
      <c r="BZ36" s="46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</row>
    <row r="37" spans="1:90" ht="12" customHeight="1" x14ac:dyDescent="0.35">
      <c r="A37" s="239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15"/>
      <c r="AF37" s="84" t="s">
        <v>175</v>
      </c>
      <c r="AG37" s="85"/>
      <c r="AH37" s="85"/>
      <c r="AI37" s="85"/>
      <c r="AJ37" s="85"/>
      <c r="AK37" s="85"/>
      <c r="AL37" s="85"/>
      <c r="AM37" s="85"/>
      <c r="AN37" s="85"/>
      <c r="AO37" s="85"/>
      <c r="AP37" s="464" t="str">
        <f>IFERROR(ROUND(AP35/AP36,2),"")</f>
        <v/>
      </c>
      <c r="AQ37" s="465"/>
      <c r="AR37" s="465"/>
      <c r="AS37" s="465"/>
      <c r="AT37" s="80" t="s">
        <v>151</v>
      </c>
      <c r="AU37" s="80"/>
      <c r="AV37" s="463"/>
      <c r="AW37" s="17"/>
      <c r="AX37" s="466" t="s">
        <v>176</v>
      </c>
      <c r="AY37" s="466"/>
      <c r="AZ37" s="466"/>
      <c r="BA37" s="466"/>
      <c r="BB37" s="466"/>
      <c r="BC37" s="466"/>
      <c r="BD37" s="466"/>
      <c r="BE37" s="466"/>
      <c r="BF37" s="466"/>
      <c r="BG37" s="466"/>
      <c r="BH37" s="466"/>
      <c r="BI37" s="466"/>
      <c r="BJ37" s="466"/>
      <c r="BK37" s="466"/>
      <c r="BL37" s="466"/>
      <c r="BM37" s="466"/>
      <c r="BN37" s="466"/>
      <c r="BO37" s="466"/>
      <c r="BP37" s="466"/>
      <c r="BQ37" s="466"/>
      <c r="BR37" s="466"/>
      <c r="BS37" s="466"/>
      <c r="BT37" s="466"/>
      <c r="BU37" s="466"/>
      <c r="BV37" s="466"/>
      <c r="BW37" s="466"/>
      <c r="BX37" s="466"/>
      <c r="BY37" s="466"/>
      <c r="BZ37" s="46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</row>
    <row r="38" spans="1:90" ht="12" customHeight="1" x14ac:dyDescent="0.35">
      <c r="A38" s="239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15"/>
      <c r="AF38" s="470" t="s">
        <v>177</v>
      </c>
      <c r="AG38" s="471"/>
      <c r="AH38" s="471"/>
      <c r="AI38" s="471"/>
      <c r="AJ38" s="471"/>
      <c r="AK38" s="471"/>
      <c r="AL38" s="471"/>
      <c r="AM38" s="471"/>
      <c r="AN38" s="471"/>
      <c r="AO38" s="472"/>
      <c r="AP38" s="166"/>
      <c r="AQ38" s="167"/>
      <c r="AR38" s="167"/>
      <c r="AS38" s="167"/>
      <c r="AT38" s="167"/>
      <c r="AU38" s="167"/>
      <c r="AV38" s="473"/>
      <c r="AW38" s="17"/>
      <c r="AX38" s="466"/>
      <c r="AY38" s="466"/>
      <c r="AZ38" s="466"/>
      <c r="BA38" s="466"/>
      <c r="BB38" s="466"/>
      <c r="BC38" s="466"/>
      <c r="BD38" s="466"/>
      <c r="BE38" s="466"/>
      <c r="BF38" s="466"/>
      <c r="BG38" s="466"/>
      <c r="BH38" s="466"/>
      <c r="BI38" s="466"/>
      <c r="BJ38" s="466"/>
      <c r="BK38" s="466"/>
      <c r="BL38" s="466"/>
      <c r="BM38" s="466"/>
      <c r="BN38" s="466"/>
      <c r="BO38" s="466"/>
      <c r="BP38" s="466"/>
      <c r="BQ38" s="466"/>
      <c r="BR38" s="466"/>
      <c r="BS38" s="466"/>
      <c r="BT38" s="466"/>
      <c r="BU38" s="466"/>
      <c r="BV38" s="466"/>
      <c r="BW38" s="466"/>
      <c r="BX38" s="466"/>
      <c r="BY38" s="466"/>
      <c r="BZ38" s="46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</row>
    <row r="39" spans="1:90" ht="12" customHeight="1" x14ac:dyDescent="0.35">
      <c r="A39" s="239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15"/>
      <c r="AF39" s="84" t="s">
        <v>178</v>
      </c>
      <c r="AG39" s="85"/>
      <c r="AH39" s="85"/>
      <c r="AI39" s="85"/>
      <c r="AJ39" s="85"/>
      <c r="AK39" s="85"/>
      <c r="AL39" s="85"/>
      <c r="AM39" s="85"/>
      <c r="AN39" s="85"/>
      <c r="AO39" s="85"/>
      <c r="AP39" s="474" t="str">
        <f>IF(OR(AP38&lt;&gt;0,AP38&lt;&gt;""),N13*IF(AP38&lt;&gt;"N/A",AP38,1),N13)</f>
        <v/>
      </c>
      <c r="AQ39" s="475"/>
      <c r="AR39" s="475"/>
      <c r="AS39" s="475"/>
      <c r="AT39" s="80" t="s">
        <v>150</v>
      </c>
      <c r="AU39" s="80"/>
      <c r="AV39" s="463"/>
      <c r="AW39" s="17"/>
      <c r="AX39" s="476" t="s">
        <v>179</v>
      </c>
      <c r="AY39" s="476"/>
      <c r="AZ39" s="476"/>
      <c r="BA39" s="476"/>
      <c r="BB39" s="476"/>
      <c r="BC39" s="476"/>
      <c r="BD39" s="476"/>
      <c r="BE39" s="476"/>
      <c r="BF39" s="476"/>
      <c r="BG39" s="476"/>
      <c r="BH39" s="476"/>
      <c r="BI39" s="476"/>
      <c r="BJ39" s="476"/>
      <c r="BK39" s="476"/>
      <c r="BL39" s="476"/>
      <c r="BM39" s="476"/>
      <c r="BN39" s="476"/>
      <c r="BO39" s="476"/>
      <c r="BP39" s="476"/>
      <c r="BQ39" s="476"/>
      <c r="BR39" s="476"/>
      <c r="BS39" s="476"/>
      <c r="BT39" s="476"/>
      <c r="BU39" s="476"/>
      <c r="BV39" s="476"/>
      <c r="BW39" s="476"/>
      <c r="BX39" s="476"/>
      <c r="BY39" s="476"/>
      <c r="BZ39" s="476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 ht="12" customHeight="1" thickBot="1" x14ac:dyDescent="0.4">
      <c r="A40" s="239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15"/>
      <c r="AF40" s="111" t="s">
        <v>180</v>
      </c>
      <c r="AG40" s="112"/>
      <c r="AH40" s="112"/>
      <c r="AI40" s="112"/>
      <c r="AJ40" s="112"/>
      <c r="AK40" s="112"/>
      <c r="AL40" s="112"/>
      <c r="AM40" s="112"/>
      <c r="AN40" s="112"/>
      <c r="AO40" s="112"/>
      <c r="AP40" s="477" t="str">
        <f>IFERROR(AP39*AP37,"")</f>
        <v/>
      </c>
      <c r="AQ40" s="478"/>
      <c r="AR40" s="478"/>
      <c r="AS40" s="478"/>
      <c r="AT40" s="102" t="s">
        <v>39</v>
      </c>
      <c r="AU40" s="102"/>
      <c r="AV40" s="479"/>
      <c r="AW40" s="17"/>
      <c r="AX40" s="467" t="s">
        <v>181</v>
      </c>
      <c r="AY40" s="467"/>
      <c r="AZ40" s="467"/>
      <c r="BA40" s="467"/>
      <c r="BB40" s="467"/>
      <c r="BC40" s="467"/>
      <c r="BD40" s="467"/>
      <c r="BE40" s="467"/>
      <c r="BF40" s="467"/>
      <c r="BG40" s="467"/>
      <c r="BH40" s="467"/>
      <c r="BI40" s="467"/>
      <c r="BJ40" s="467"/>
      <c r="BK40" s="467"/>
      <c r="BL40" s="467"/>
      <c r="BM40" s="467"/>
      <c r="BN40" s="467"/>
      <c r="BO40" s="467"/>
      <c r="BP40" s="467"/>
      <c r="BQ40" s="467"/>
      <c r="BR40" s="467"/>
      <c r="BS40" s="467"/>
      <c r="BT40" s="467"/>
      <c r="BU40" s="467"/>
      <c r="BV40" s="467"/>
      <c r="BW40" s="467"/>
      <c r="BX40" s="467"/>
      <c r="BY40" s="467"/>
      <c r="BZ40" s="46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 ht="12" customHeight="1" x14ac:dyDescent="0.35">
      <c r="A41" s="239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ht="12" customHeight="1" x14ac:dyDescent="0.35">
      <c r="A42" s="480" t="s">
        <v>110</v>
      </c>
      <c r="B42" s="480"/>
      <c r="C42" s="480"/>
      <c r="D42" s="480"/>
      <c r="E42" s="247"/>
      <c r="F42" s="247"/>
      <c r="G42" s="247"/>
      <c r="H42" s="247"/>
      <c r="I42" s="247"/>
      <c r="J42" s="247"/>
      <c r="K42" s="24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80" t="s">
        <v>111</v>
      </c>
      <c r="AE42" s="480"/>
      <c r="AF42" s="480"/>
      <c r="AG42" s="480"/>
      <c r="AH42" s="480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 ht="12.75" hidden="1" customHeight="1" x14ac:dyDescent="0.35"/>
    <row r="44" spans="1:90" ht="12.75" hidden="1" customHeight="1" x14ac:dyDescent="0.35"/>
    <row r="45" spans="1:90" ht="12.75" hidden="1" customHeight="1" x14ac:dyDescent="0.35"/>
    <row r="46" spans="1:90" ht="12.75" hidden="1" customHeight="1" x14ac:dyDescent="0.35"/>
    <row r="47" spans="1:90" ht="12.75" hidden="1" customHeight="1" x14ac:dyDescent="0.35"/>
    <row r="48" spans="1:90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77" priority="9">
      <formula>LEN(TRIM(B7))=0</formula>
    </cfRule>
  </conditionalFormatting>
  <conditionalFormatting sqref="BD17:BF19 BD23:BF25 H13:H14 N13 T13 AJ13 AR13">
    <cfRule type="containsText" dxfId="76" priority="8" operator="containsText" text="CALC.">
      <formula>NOT(ISERROR(SEARCH("CALC.",H13)))</formula>
    </cfRule>
  </conditionalFormatting>
  <conditionalFormatting sqref="AX13:BG13">
    <cfRule type="notContainsBlanks" dxfId="75" priority="7">
      <formula>LEN(TRIM(AX13))&gt;0</formula>
    </cfRule>
  </conditionalFormatting>
  <conditionalFormatting sqref="U16:W16">
    <cfRule type="containsBlanks" dxfId="74" priority="5">
      <formula>LEN(TRIM(U16))=0</formula>
    </cfRule>
  </conditionalFormatting>
  <conditionalFormatting sqref="M16">
    <cfRule type="containsBlanks" dxfId="73" priority="6">
      <formula>LEN(TRIM(M16))=0</formula>
    </cfRule>
  </conditionalFormatting>
  <conditionalFormatting sqref="U16:X16">
    <cfRule type="expression" dxfId="72" priority="4">
      <formula>$M$16="FIXED SPEED"</formula>
    </cfRule>
  </conditionalFormatting>
  <conditionalFormatting sqref="E20:AR29">
    <cfRule type="notContainsBlanks" dxfId="71" priority="2">
      <formula>LEN(TRIM(E20))&gt;0</formula>
    </cfRule>
  </conditionalFormatting>
  <conditionalFormatting sqref="E20:F29 I20:J29 M20:N29 Q20:R29 U20:V29 Y20:Z29 AC20:AD29 AG20:AH29 AK20:AL29 AO20:AP29 AS20:AT29">
    <cfRule type="expression" dxfId="70" priority="3">
      <formula>AND(($C20&lt;&gt;""),(E$18&lt;&gt;""))</formula>
    </cfRule>
  </conditionalFormatting>
  <conditionalFormatting sqref="AS20:AV29">
    <cfRule type="notContainsBlanks" dxfId="69" priority="1">
      <formula>LEN(TRIM(AS20))&gt;0</formula>
    </cfRule>
  </conditionalFormatting>
  <dataValidations count="8">
    <dataValidation type="decimal" operator="lessThanOrEqual" allowBlank="1" showInputMessage="1" showErrorMessage="1" errorTitle="Size Limit" error="Duct size exceeds sheet limit of 60&quot;. Contact Robert!" sqref="B14:D14" xr:uid="{5AE4FFBF-7781-4EA6-BC28-F30B6BE34672}">
      <formula1>60</formula1>
    </dataValidation>
    <dataValidation type="decimal" operator="lessThanOrEqual" allowBlank="1" showInputMessage="1" showErrorMessage="1" error="Duct height exceeds the number of height position points (10) available on this sheet." sqref="H13:J13" xr:uid="{F9A81F00-B851-4493-AAFE-B341EF127124}">
      <formula1>120</formula1>
    </dataValidation>
    <dataValidation type="list" allowBlank="1" showInputMessage="1" sqref="AP38:AV38" xr:uid="{F09F576A-4900-4AEF-B2FD-121220EA840E}">
      <formula1>"N/A"</formula1>
    </dataValidation>
    <dataValidation allowBlank="1" showInputMessage="1" sqref="AL15:AV15" xr:uid="{C7BD57DF-860E-4D5D-926B-EA323254C366}"/>
    <dataValidation type="decimal" operator="lessThanOrEqual" allowBlank="1" showInputMessage="1" showErrorMessage="1" errorTitle="Size Limit" error="Duct size exceeds sheet limit of 66&quot;. Contact Robert!" sqref="B13:D13" xr:uid="{30767D0C-4576-4C09-9F23-E4E1B607772E}">
      <formula1>66</formula1>
    </dataValidation>
    <dataValidation type="whole" allowBlank="1" showInputMessage="1" showErrorMessage="1" error="This Remarks section is limited to 7." sqref="A33:A41" xr:uid="{409B4D78-B6EC-41A2-870A-FBBC46C15F86}">
      <formula1>1</formula1>
      <formula2>7</formula2>
    </dataValidation>
    <dataValidation type="list" allowBlank="1" showInputMessage="1" showErrorMessage="1" sqref="W16:X16" xr:uid="{01B80F1B-0171-47C4-BF26-4ACE5604B2FA}">
      <formula1>"Hz, %"</formula1>
    </dataValidation>
    <dataValidation type="list" allowBlank="1" showInputMessage="1" showErrorMessage="1" sqref="M16" xr:uid="{26BC6751-04F4-4DE4-A776-38A73C11BCE2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0898-86F3-422A-AB33-5574962FCD01}">
  <sheetPr codeName="Sheet26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4" ht="12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525" t="s">
        <v>1</v>
      </c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  <c r="BV1" s="525"/>
      <c r="BW1" s="525"/>
      <c r="BX1" s="525"/>
      <c r="BY1" s="525"/>
      <c r="BZ1" s="525"/>
      <c r="CA1" s="525"/>
      <c r="CB1" s="525"/>
      <c r="CC1" s="525"/>
      <c r="CD1" s="525"/>
      <c r="CE1" s="525"/>
      <c r="CF1" s="525"/>
    </row>
    <row r="2" spans="1:84" ht="12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  <c r="BV2" s="526"/>
      <c r="BW2" s="526"/>
      <c r="BX2" s="526"/>
      <c r="BY2" s="526"/>
      <c r="BZ2" s="526"/>
      <c r="CA2" s="526"/>
      <c r="CB2" s="526"/>
      <c r="CC2" s="526"/>
      <c r="CD2" s="526"/>
      <c r="CE2" s="526"/>
      <c r="CF2" s="526"/>
    </row>
    <row r="3" spans="1:84" ht="12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  <c r="BV3" s="526"/>
      <c r="BW3" s="526"/>
      <c r="BX3" s="526"/>
      <c r="BY3" s="526"/>
      <c r="BZ3" s="526"/>
      <c r="CA3" s="526"/>
      <c r="CB3" s="526"/>
      <c r="CC3" s="526"/>
      <c r="CD3" s="526"/>
      <c r="CE3" s="526"/>
      <c r="CF3" s="526"/>
    </row>
    <row r="4" spans="1:84" ht="12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  <c r="BV4" s="526"/>
      <c r="BW4" s="526"/>
      <c r="BX4" s="526"/>
      <c r="BY4" s="526"/>
      <c r="BZ4" s="526"/>
      <c r="CA4" s="526"/>
      <c r="CB4" s="526"/>
      <c r="CC4" s="526"/>
      <c r="CD4" s="526"/>
      <c r="CE4" s="526"/>
      <c r="CF4" s="526"/>
    </row>
    <row r="5" spans="1:84" ht="12.65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527" t="s">
        <v>193</v>
      </c>
      <c r="AA5" s="527"/>
      <c r="AB5" s="527"/>
      <c r="AC5" s="527"/>
      <c r="AD5" s="527"/>
      <c r="AE5" s="527"/>
      <c r="AF5" s="527"/>
      <c r="AG5" s="527"/>
      <c r="AH5" s="527"/>
      <c r="AI5" s="527"/>
      <c r="AJ5" s="527"/>
      <c r="AK5" s="527"/>
      <c r="AL5" s="527"/>
      <c r="AM5" s="527"/>
      <c r="AN5" s="527"/>
      <c r="AO5" s="527"/>
      <c r="AP5" s="527"/>
      <c r="AQ5" s="527"/>
      <c r="AR5" s="527"/>
      <c r="AS5" s="527"/>
      <c r="AT5" s="527"/>
      <c r="AU5" s="527"/>
      <c r="AV5" s="527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  <c r="BV5" s="526"/>
      <c r="BW5" s="526"/>
      <c r="BX5" s="526"/>
      <c r="BY5" s="526"/>
      <c r="BZ5" s="526"/>
      <c r="CA5" s="526"/>
      <c r="CB5" s="526"/>
      <c r="CC5" s="526"/>
      <c r="CD5" s="526"/>
      <c r="CE5" s="526"/>
      <c r="CF5" s="526"/>
    </row>
    <row r="6" spans="1:84" ht="12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  <c r="BV6" s="526"/>
      <c r="BW6" s="526"/>
      <c r="BX6" s="526"/>
      <c r="BY6" s="526"/>
      <c r="BZ6" s="526"/>
      <c r="CA6" s="526"/>
      <c r="CB6" s="526"/>
      <c r="CC6" s="526"/>
      <c r="CD6" s="526"/>
      <c r="CE6" s="526"/>
      <c r="CF6" s="526"/>
    </row>
    <row r="7" spans="1:84" ht="12" customHeight="1" thickBot="1" x14ac:dyDescent="0.4">
      <c r="A7" s="41" t="s">
        <v>10</v>
      </c>
      <c r="B7" s="41"/>
      <c r="C7" s="41"/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1" t="s">
        <v>11</v>
      </c>
      <c r="AH7" s="41"/>
      <c r="AI7" s="41"/>
      <c r="AJ7" s="41"/>
      <c r="AK7" s="41"/>
      <c r="AL7" s="43" t="s">
        <v>183</v>
      </c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  <c r="BT7" s="526"/>
      <c r="BU7" s="526"/>
      <c r="BV7" s="526"/>
      <c r="BW7" s="526"/>
      <c r="BX7" s="526"/>
      <c r="BY7" s="526"/>
      <c r="BZ7" s="526"/>
      <c r="CA7" s="526"/>
      <c r="CB7" s="526"/>
      <c r="CC7" s="526"/>
      <c r="CD7" s="526"/>
      <c r="CE7" s="526"/>
      <c r="CF7" s="526"/>
    </row>
    <row r="8" spans="1:84" ht="12" customHeight="1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526"/>
      <c r="AX8" s="314"/>
      <c r="AY8" s="315" t="s">
        <v>136</v>
      </c>
      <c r="AZ8" s="316"/>
      <c r="BA8" s="316"/>
      <c r="BB8" s="316"/>
      <c r="BC8" s="316"/>
      <c r="BD8" s="316"/>
      <c r="BE8" s="316"/>
      <c r="BF8" s="317"/>
      <c r="BG8" s="318"/>
      <c r="BH8" s="526"/>
      <c r="BI8" s="526"/>
      <c r="BJ8" s="526"/>
      <c r="BK8" s="526"/>
      <c r="BL8" s="526"/>
      <c r="BM8" s="526"/>
      <c r="BN8" s="526"/>
      <c r="BO8" s="526"/>
      <c r="BP8" s="526"/>
      <c r="BQ8" s="526"/>
      <c r="BR8" s="526"/>
      <c r="BS8" s="526"/>
      <c r="BT8" s="526"/>
      <c r="BU8" s="526"/>
      <c r="BV8" s="526"/>
      <c r="BW8" s="526"/>
      <c r="BX8" s="526"/>
      <c r="BY8" s="526"/>
      <c r="BZ8" s="526"/>
      <c r="CA8" s="526"/>
      <c r="CB8" s="526"/>
      <c r="CC8" s="526"/>
      <c r="CD8" s="526"/>
      <c r="CE8" s="526"/>
      <c r="CF8" s="526"/>
    </row>
    <row r="9" spans="1:84" ht="12" customHeight="1" thickTop="1" x14ac:dyDescent="0.35">
      <c r="A9" s="41" t="s">
        <v>16</v>
      </c>
      <c r="B9" s="41"/>
      <c r="C9" s="41"/>
      <c r="D9" s="41"/>
      <c r="E9" s="41"/>
      <c r="F9" s="43" t="s">
        <v>184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41" t="s">
        <v>17</v>
      </c>
      <c r="AH9" s="41"/>
      <c r="AI9" s="41"/>
      <c r="AJ9" s="41"/>
      <c r="AK9" s="41"/>
      <c r="AL9" s="43" t="s">
        <v>185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526"/>
      <c r="AX9" s="322"/>
      <c r="AY9" s="323" t="s">
        <v>138</v>
      </c>
      <c r="AZ9" s="323"/>
      <c r="BA9" s="323"/>
      <c r="BB9" s="323"/>
      <c r="BC9" s="323"/>
      <c r="BD9" s="323"/>
      <c r="BE9" s="324"/>
      <c r="BF9" s="325"/>
      <c r="BG9" s="326"/>
      <c r="BH9" s="526"/>
      <c r="BI9" s="526"/>
      <c r="BJ9" s="526"/>
      <c r="BK9" s="526"/>
      <c r="BL9" s="526"/>
      <c r="BM9" s="526"/>
      <c r="BN9" s="526"/>
      <c r="BO9" s="526"/>
      <c r="BP9" s="526"/>
      <c r="BQ9" s="526"/>
      <c r="BR9" s="526"/>
      <c r="BS9" s="526"/>
      <c r="BT9" s="526"/>
      <c r="BU9" s="526"/>
      <c r="BV9" s="526"/>
      <c r="BW9" s="526"/>
      <c r="BX9" s="526"/>
      <c r="BY9" s="526"/>
      <c r="BZ9" s="526"/>
      <c r="CA9" s="526"/>
      <c r="CB9" s="526"/>
      <c r="CC9" s="526"/>
      <c r="CD9" s="526"/>
      <c r="CE9" s="526"/>
      <c r="CF9" s="526"/>
    </row>
    <row r="10" spans="1:84" ht="12" customHeight="1" thickBot="1" x14ac:dyDescent="0.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526"/>
      <c r="AX10" s="322"/>
      <c r="AY10" s="331" t="s">
        <v>140</v>
      </c>
      <c r="AZ10" s="331"/>
      <c r="BA10" s="331"/>
      <c r="BB10" s="331"/>
      <c r="BC10" s="331"/>
      <c r="BD10" s="331"/>
      <c r="BE10" s="332"/>
      <c r="BF10" s="333"/>
      <c r="BG10" s="334"/>
      <c r="BH10" s="526"/>
      <c r="BI10" s="526"/>
      <c r="BJ10" s="526"/>
      <c r="BK10" s="526"/>
      <c r="BL10" s="526"/>
      <c r="BM10" s="526"/>
      <c r="BN10" s="526"/>
      <c r="BO10" s="526"/>
      <c r="BP10" s="526"/>
      <c r="BQ10" s="526"/>
      <c r="BR10" s="526"/>
      <c r="BS10" s="526"/>
      <c r="BT10" s="526"/>
      <c r="BU10" s="526"/>
      <c r="BV10" s="526"/>
      <c r="BW10" s="526"/>
      <c r="BX10" s="526"/>
      <c r="BY10" s="526"/>
      <c r="BZ10" s="526"/>
      <c r="CA10" s="526"/>
      <c r="CB10" s="526"/>
      <c r="CC10" s="526"/>
      <c r="CD10" s="526"/>
      <c r="CE10" s="526"/>
      <c r="CF10" s="526"/>
    </row>
    <row r="11" spans="1:84" ht="12" customHeight="1" thickBot="1" x14ac:dyDescent="0.4">
      <c r="A11" s="64" t="s">
        <v>143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6"/>
      <c r="AW11" s="526"/>
      <c r="AX11" s="337"/>
      <c r="AY11" s="338"/>
      <c r="AZ11" s="338"/>
      <c r="BA11" s="338"/>
      <c r="BB11" s="338"/>
      <c r="BC11" s="338"/>
      <c r="BD11" s="338"/>
      <c r="BE11" s="338"/>
      <c r="BF11" s="338"/>
      <c r="BG11" s="339"/>
      <c r="BH11" s="526"/>
      <c r="BI11" s="526"/>
      <c r="BJ11" s="526"/>
      <c r="BK11" s="526"/>
      <c r="BL11" s="526"/>
      <c r="BM11" s="526"/>
      <c r="BN11" s="526"/>
      <c r="BO11" s="526"/>
      <c r="BP11" s="526"/>
      <c r="BQ11" s="526"/>
      <c r="BR11" s="526"/>
      <c r="BS11" s="526"/>
      <c r="BT11" s="526"/>
      <c r="BU11" s="526"/>
      <c r="BV11" s="526"/>
      <c r="BW11" s="526"/>
      <c r="BX11" s="526"/>
      <c r="BY11" s="526"/>
      <c r="BZ11" s="526"/>
      <c r="CA11" s="526"/>
      <c r="CB11" s="526"/>
      <c r="CC11" s="526"/>
      <c r="CD11" s="526"/>
      <c r="CE11" s="526"/>
      <c r="CF11" s="526"/>
    </row>
    <row r="12" spans="1:84" ht="12.65" customHeight="1" thickTop="1" thickBot="1" x14ac:dyDescent="0.4">
      <c r="A12" s="481" t="s">
        <v>186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45"/>
      <c r="P12" s="345"/>
      <c r="Q12" s="345" t="s">
        <v>145</v>
      </c>
      <c r="R12" s="345"/>
      <c r="S12" s="345"/>
      <c r="T12" s="345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5"/>
      <c r="AF12" s="345"/>
      <c r="AG12" s="345" t="s">
        <v>146</v>
      </c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6"/>
      <c r="AW12" s="526"/>
      <c r="AX12" s="347" t="s">
        <v>147</v>
      </c>
      <c r="AY12" s="348"/>
      <c r="AZ12" s="348"/>
      <c r="BA12" s="348"/>
      <c r="BB12" s="348"/>
      <c r="BC12" s="348"/>
      <c r="BD12" s="348"/>
      <c r="BE12" s="348"/>
      <c r="BF12" s="348"/>
      <c r="BG12" s="349"/>
      <c r="BH12" s="526"/>
      <c r="BI12" s="526"/>
      <c r="BJ12" s="526"/>
      <c r="BK12" s="526"/>
      <c r="BL12" s="526"/>
      <c r="BM12" s="526"/>
      <c r="BN12" s="526"/>
      <c r="BO12" s="526"/>
      <c r="BP12" s="526"/>
      <c r="BQ12" s="526"/>
      <c r="BR12" s="526"/>
      <c r="BS12" s="526"/>
      <c r="BT12" s="526"/>
      <c r="BU12" s="526"/>
      <c r="BV12" s="526"/>
      <c r="BW12" s="526"/>
      <c r="BX12" s="526"/>
      <c r="BY12" s="526"/>
      <c r="BZ12" s="526"/>
      <c r="CA12" s="526"/>
      <c r="CB12" s="526"/>
      <c r="CC12" s="526"/>
      <c r="CD12" s="526"/>
      <c r="CE12" s="526"/>
      <c r="CF12" s="526"/>
    </row>
    <row r="13" spans="1:84" ht="12" customHeight="1" thickTop="1" thickBot="1" x14ac:dyDescent="0.4">
      <c r="A13" s="528" t="s">
        <v>187</v>
      </c>
      <c r="B13" s="529"/>
      <c r="C13" s="177"/>
      <c r="D13" s="177"/>
      <c r="E13" s="530" t="s">
        <v>194</v>
      </c>
      <c r="F13" s="530"/>
      <c r="G13" s="530"/>
      <c r="H13" s="531"/>
      <c r="I13" s="357" t="s">
        <v>150</v>
      </c>
      <c r="J13" s="102"/>
      <c r="K13" s="102"/>
      <c r="L13" s="353">
        <f>IFERROR(C13*C13*3.14/144/4,"")</f>
        <v>0</v>
      </c>
      <c r="M13" s="353"/>
      <c r="N13" s="353"/>
      <c r="O13" s="353"/>
      <c r="P13" s="354"/>
      <c r="Q13" s="357" t="s">
        <v>151</v>
      </c>
      <c r="R13" s="102"/>
      <c r="S13" s="102"/>
      <c r="T13" s="355" t="str">
        <f>IFERROR(AB13/L13,"")</f>
        <v/>
      </c>
      <c r="U13" s="355"/>
      <c r="V13" s="355"/>
      <c r="W13" s="355"/>
      <c r="X13" s="356"/>
      <c r="Y13" s="357" t="s">
        <v>39</v>
      </c>
      <c r="Z13" s="102"/>
      <c r="AA13" s="102"/>
      <c r="AB13" s="358">
        <v>1000</v>
      </c>
      <c r="AC13" s="358"/>
      <c r="AD13" s="358"/>
      <c r="AE13" s="358"/>
      <c r="AF13" s="359"/>
      <c r="AG13" s="357" t="s">
        <v>151</v>
      </c>
      <c r="AH13" s="102"/>
      <c r="AI13" s="102"/>
      <c r="AJ13" s="355" t="str">
        <f>AP37</f>
        <v/>
      </c>
      <c r="AK13" s="355"/>
      <c r="AL13" s="355"/>
      <c r="AM13" s="355"/>
      <c r="AN13" s="356"/>
      <c r="AO13" s="357" t="s">
        <v>39</v>
      </c>
      <c r="AP13" s="102"/>
      <c r="AQ13" s="102"/>
      <c r="AR13" s="355" t="str">
        <f>AP40</f>
        <v/>
      </c>
      <c r="AS13" s="355"/>
      <c r="AT13" s="355"/>
      <c r="AU13" s="355"/>
      <c r="AV13" s="360"/>
      <c r="AW13" s="526"/>
      <c r="AX13" s="484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85"/>
      <c r="AZ13" s="485"/>
      <c r="BA13" s="485"/>
      <c r="BB13" s="485"/>
      <c r="BC13" s="485"/>
      <c r="BD13" s="485"/>
      <c r="BE13" s="485"/>
      <c r="BF13" s="485"/>
      <c r="BG13" s="486"/>
      <c r="BH13" s="526"/>
      <c r="BI13" s="526"/>
      <c r="BJ13" s="526"/>
      <c r="BK13" s="526"/>
      <c r="BL13" s="526"/>
      <c r="BM13" s="526"/>
      <c r="BN13" s="526"/>
      <c r="BO13" s="526"/>
      <c r="BP13" s="526"/>
      <c r="BQ13" s="526"/>
      <c r="BR13" s="526"/>
      <c r="BS13" s="526"/>
      <c r="BT13" s="526"/>
      <c r="BU13" s="526"/>
      <c r="BV13" s="526"/>
      <c r="BW13" s="526"/>
      <c r="BX13" s="526"/>
      <c r="BY13" s="526"/>
      <c r="BZ13" s="526"/>
      <c r="CA13" s="526"/>
      <c r="CB13" s="526"/>
      <c r="CC13" s="526"/>
      <c r="CD13" s="526"/>
      <c r="CE13" s="526"/>
      <c r="CF13" s="526"/>
    </row>
    <row r="14" spans="1:84" ht="12" customHeight="1" thickBot="1" x14ac:dyDescent="0.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526"/>
      <c r="AX14" s="526"/>
      <c r="AY14" s="526"/>
      <c r="AZ14" s="526"/>
      <c r="BA14" s="526"/>
      <c r="BB14" s="526"/>
      <c r="BC14" s="526"/>
      <c r="BD14" s="526"/>
      <c r="BE14" s="526"/>
      <c r="BF14" s="526"/>
      <c r="BG14" s="526"/>
      <c r="BH14" s="526"/>
      <c r="BI14" s="526"/>
      <c r="BJ14" s="526"/>
      <c r="BK14" s="526"/>
      <c r="BL14" s="526"/>
      <c r="BM14" s="526"/>
      <c r="BN14" s="526"/>
      <c r="BO14" s="526"/>
      <c r="BP14" s="526"/>
      <c r="BQ14" s="526"/>
      <c r="BR14" s="526"/>
      <c r="BS14" s="526"/>
      <c r="BT14" s="526"/>
      <c r="BU14" s="526"/>
      <c r="BV14" s="526"/>
      <c r="BW14" s="526"/>
      <c r="BX14" s="526"/>
      <c r="BY14" s="526"/>
      <c r="BZ14" s="526"/>
      <c r="CA14" s="526"/>
      <c r="CB14" s="526"/>
      <c r="CC14" s="526"/>
      <c r="CD14" s="526"/>
      <c r="CE14" s="526"/>
      <c r="CF14" s="526"/>
    </row>
    <row r="15" spans="1:84" s="375" customFormat="1" ht="12" customHeight="1" thickBot="1" x14ac:dyDescent="0.4">
      <c r="A15" s="532" t="s">
        <v>157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3"/>
      <c r="N15" s="533"/>
      <c r="O15" s="533"/>
      <c r="P15" s="533"/>
      <c r="Q15" s="533"/>
      <c r="R15" s="534"/>
      <c r="S15" s="15"/>
      <c r="T15" s="163" t="s">
        <v>153</v>
      </c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5"/>
      <c r="AG15" s="64" t="s">
        <v>188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6"/>
      <c r="AW15" s="17"/>
      <c r="AX15" s="198" t="s">
        <v>165</v>
      </c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200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</row>
    <row r="16" spans="1:84" ht="12.65" customHeight="1" thickTop="1" thickBot="1" x14ac:dyDescent="0.4">
      <c r="A16" s="494" t="s">
        <v>191</v>
      </c>
      <c r="B16" s="495"/>
      <c r="C16" s="495"/>
      <c r="D16" s="495"/>
      <c r="E16" s="495"/>
      <c r="F16" s="495"/>
      <c r="G16" s="497" t="s">
        <v>195</v>
      </c>
      <c r="H16" s="497"/>
      <c r="I16" s="497"/>
      <c r="J16" s="497"/>
      <c r="K16" s="497"/>
      <c r="L16" s="535"/>
      <c r="M16" s="498" t="s">
        <v>196</v>
      </c>
      <c r="N16" s="497"/>
      <c r="O16" s="497"/>
      <c r="P16" s="497"/>
      <c r="Q16" s="497"/>
      <c r="R16" s="499"/>
      <c r="S16" s="15"/>
      <c r="T16" s="376"/>
      <c r="U16" s="377"/>
      <c r="V16" s="377"/>
      <c r="W16" s="377"/>
      <c r="X16" s="377"/>
      <c r="Y16" s="377"/>
      <c r="Z16" s="377"/>
      <c r="AA16" s="377"/>
      <c r="AB16" s="172"/>
      <c r="AC16" s="173"/>
      <c r="AD16" s="174"/>
      <c r="AE16" s="175"/>
      <c r="AF16" s="15"/>
      <c r="AG16" s="487" t="s">
        <v>189</v>
      </c>
      <c r="AH16" s="488"/>
      <c r="AI16" s="488"/>
      <c r="AJ16" s="488"/>
      <c r="AK16" s="488"/>
      <c r="AL16" s="489" t="s">
        <v>155</v>
      </c>
      <c r="AM16" s="489"/>
      <c r="AN16" s="489"/>
      <c r="AO16" s="489"/>
      <c r="AP16" s="489"/>
      <c r="AQ16" s="489"/>
      <c r="AR16" s="489"/>
      <c r="AS16" s="489"/>
      <c r="AT16" s="489"/>
      <c r="AU16" s="489"/>
      <c r="AV16" s="490"/>
      <c r="AW16" s="526"/>
      <c r="AX16" s="205"/>
      <c r="AY16" s="429"/>
      <c r="AZ16" s="429"/>
      <c r="BA16" s="429"/>
      <c r="BB16" s="206"/>
      <c r="BC16" s="430"/>
      <c r="BD16" s="429"/>
      <c r="BE16" s="429"/>
      <c r="BF16" s="429"/>
      <c r="BG16" s="206"/>
      <c r="BH16" s="430"/>
      <c r="BI16" s="429"/>
      <c r="BJ16" s="429"/>
      <c r="BK16" s="429"/>
      <c r="BL16" s="431"/>
      <c r="BM16" s="526"/>
      <c r="BN16" s="526"/>
      <c r="BO16" s="526"/>
      <c r="BP16" s="526"/>
      <c r="BQ16" s="526"/>
      <c r="BR16" s="526"/>
      <c r="BS16" s="526"/>
      <c r="BT16" s="526"/>
      <c r="BU16" s="526"/>
      <c r="BV16" s="526"/>
      <c r="BW16" s="526"/>
      <c r="BX16" s="526"/>
      <c r="BY16" s="526"/>
      <c r="BZ16" s="526"/>
      <c r="CA16" s="526"/>
      <c r="CB16" s="526"/>
      <c r="CC16" s="526"/>
      <c r="CD16" s="526"/>
      <c r="CE16" s="526"/>
      <c r="CF16" s="526"/>
    </row>
    <row r="17" spans="1:84" ht="12" customHeight="1" thickBot="1" x14ac:dyDescent="0.4">
      <c r="A17" s="501" t="s">
        <v>141</v>
      </c>
      <c r="B17" s="203"/>
      <c r="C17" s="203"/>
      <c r="D17" s="203" t="s">
        <v>142</v>
      </c>
      <c r="E17" s="203"/>
      <c r="F17" s="203"/>
      <c r="G17" s="536" t="s">
        <v>160</v>
      </c>
      <c r="H17" s="536"/>
      <c r="I17" s="536"/>
      <c r="J17" s="537" t="s">
        <v>161</v>
      </c>
      <c r="K17" s="536"/>
      <c r="L17" s="536"/>
      <c r="M17" s="537" t="s">
        <v>160</v>
      </c>
      <c r="N17" s="536"/>
      <c r="O17" s="536"/>
      <c r="P17" s="537" t="s">
        <v>161</v>
      </c>
      <c r="Q17" s="536"/>
      <c r="R17" s="53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526"/>
      <c r="AX17" s="434"/>
      <c r="AY17" s="435"/>
      <c r="AZ17" s="435"/>
      <c r="BA17" s="435"/>
      <c r="BB17" s="436"/>
      <c r="BC17" s="437"/>
      <c r="BD17" s="435"/>
      <c r="BE17" s="435"/>
      <c r="BF17" s="435"/>
      <c r="BG17" s="436"/>
      <c r="BH17" s="437"/>
      <c r="BI17" s="435"/>
      <c r="BJ17" s="435"/>
      <c r="BK17" s="435"/>
      <c r="BL17" s="438"/>
      <c r="BM17" s="526"/>
      <c r="BN17" s="526"/>
      <c r="BO17" s="526"/>
      <c r="BP17" s="526"/>
      <c r="BQ17" s="526"/>
      <c r="BR17" s="526"/>
      <c r="BS17" s="526"/>
      <c r="BT17" s="526"/>
      <c r="BU17" s="526"/>
      <c r="BV17" s="526"/>
      <c r="BW17" s="526"/>
      <c r="BX17" s="526"/>
      <c r="BY17" s="526"/>
      <c r="BZ17" s="526"/>
      <c r="CA17" s="526"/>
      <c r="CB17" s="526"/>
      <c r="CC17" s="526"/>
      <c r="CD17" s="526"/>
      <c r="CE17" s="526"/>
      <c r="CF17" s="526"/>
    </row>
    <row r="18" spans="1:84" ht="12.65" customHeight="1" thickTop="1" x14ac:dyDescent="0.35">
      <c r="A18" s="539">
        <v>1</v>
      </c>
      <c r="B18" s="540"/>
      <c r="C18" s="540"/>
      <c r="D18" s="541">
        <f>IF($C$13&lt;=5,$C$13/2,IF(AND($C$13&gt;=6,$C$13&lt;=9),($C$13/6)/2,IF(AND($C$13&gt;=10,$C$13&lt;=12),($C$13/8)/2,IF($C$13&gt;12,($C$13/10)/2,""))))</f>
        <v>0</v>
      </c>
      <c r="E18" s="541"/>
      <c r="F18" s="541"/>
      <c r="G18" s="420"/>
      <c r="H18" s="419"/>
      <c r="I18" s="419"/>
      <c r="J18" s="542" t="str">
        <f>IF(G18="","",IF(C13&lt;=5,(SQRT(G18)*4005)*0.9,SQRT(G18)*4005))</f>
        <v/>
      </c>
      <c r="K18" s="418"/>
      <c r="L18" s="418"/>
      <c r="M18" s="420"/>
      <c r="N18" s="419"/>
      <c r="O18" s="419"/>
      <c r="P18" s="542" t="str">
        <f>IF(M18="","",IF(C13&lt;=5,(SQRT(M18)*4005)*0.9,SQRT(M18)*4005))</f>
        <v/>
      </c>
      <c r="Q18" s="418"/>
      <c r="R18" s="421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526"/>
      <c r="AX18" s="434"/>
      <c r="AY18" s="435"/>
      <c r="AZ18" s="435"/>
      <c r="BA18" s="435"/>
      <c r="BB18" s="436"/>
      <c r="BC18" s="437"/>
      <c r="BD18" s="435"/>
      <c r="BE18" s="435"/>
      <c r="BF18" s="435"/>
      <c r="BG18" s="436"/>
      <c r="BH18" s="437"/>
      <c r="BI18" s="435"/>
      <c r="BJ18" s="435"/>
      <c r="BK18" s="435"/>
      <c r="BL18" s="438"/>
      <c r="BM18" s="526"/>
      <c r="BN18" s="526"/>
      <c r="BO18" s="526"/>
      <c r="BP18" s="526"/>
      <c r="BQ18" s="526"/>
      <c r="BR18" s="526"/>
      <c r="BS18" s="526"/>
      <c r="BT18" s="526"/>
      <c r="BU18" s="526"/>
      <c r="BV18" s="526"/>
      <c r="BW18" s="526"/>
      <c r="BX18" s="526"/>
      <c r="BY18" s="526"/>
      <c r="BZ18" s="526"/>
      <c r="CA18" s="526"/>
      <c r="CB18" s="526"/>
      <c r="CC18" s="526"/>
      <c r="CD18" s="526"/>
      <c r="CE18" s="526"/>
      <c r="CF18" s="526"/>
    </row>
    <row r="19" spans="1:84" ht="12" customHeight="1" x14ac:dyDescent="0.35">
      <c r="A19" s="494">
        <v>2</v>
      </c>
      <c r="B19" s="495"/>
      <c r="C19" s="495"/>
      <c r="D19" s="543">
        <f t="shared" ref="D19:D27" si="0">IF($C$13&lt;=5,$C$13/2,IF(AND($C$13&gt;=6,$C$13&lt;=9),($C$13/6)+D18,IF(AND($C$13&gt;=10,$C$13&lt;=12),($C$13/8)+D18,IF($C$13&gt;12,($C$13/10)+D18,""))))</f>
        <v>0</v>
      </c>
      <c r="E19" s="543"/>
      <c r="F19" s="543"/>
      <c r="G19" s="420"/>
      <c r="H19" s="419"/>
      <c r="I19" s="419"/>
      <c r="J19" s="542" t="str">
        <f t="shared" ref="J19:J27" si="1">IF(G19="","",SQRT(G19)*4005)</f>
        <v/>
      </c>
      <c r="K19" s="418"/>
      <c r="L19" s="418"/>
      <c r="M19" s="420"/>
      <c r="N19" s="419"/>
      <c r="O19" s="419"/>
      <c r="P19" s="542" t="str">
        <f t="shared" ref="P19:P27" si="2">IF(M19="","",SQRT(M19)*4005)</f>
        <v/>
      </c>
      <c r="Q19" s="418"/>
      <c r="R19" s="421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526"/>
      <c r="AX19" s="434"/>
      <c r="AY19" s="435"/>
      <c r="AZ19" s="435"/>
      <c r="BA19" s="435"/>
      <c r="BB19" s="436"/>
      <c r="BC19" s="437"/>
      <c r="BD19" s="435"/>
      <c r="BE19" s="435"/>
      <c r="BF19" s="435"/>
      <c r="BG19" s="436"/>
      <c r="BH19" s="437"/>
      <c r="BI19" s="435"/>
      <c r="BJ19" s="435"/>
      <c r="BK19" s="435"/>
      <c r="BL19" s="438"/>
      <c r="BM19" s="526"/>
      <c r="BN19" s="526"/>
      <c r="BO19" s="526"/>
      <c r="BP19" s="526"/>
      <c r="BQ19" s="526"/>
      <c r="BR19" s="526"/>
      <c r="BS19" s="526"/>
      <c r="BT19" s="526"/>
      <c r="BU19" s="526"/>
      <c r="BV19" s="526"/>
      <c r="BW19" s="526"/>
      <c r="BX19" s="526"/>
      <c r="BY19" s="526"/>
      <c r="BZ19" s="526"/>
      <c r="CA19" s="526"/>
      <c r="CB19" s="526"/>
      <c r="CC19" s="526"/>
      <c r="CD19" s="526"/>
      <c r="CE19" s="526"/>
      <c r="CF19" s="526"/>
    </row>
    <row r="20" spans="1:84" ht="12" customHeight="1" x14ac:dyDescent="0.35">
      <c r="A20" s="494">
        <v>3</v>
      </c>
      <c r="B20" s="495"/>
      <c r="C20" s="495"/>
      <c r="D20" s="543">
        <f t="shared" si="0"/>
        <v>0</v>
      </c>
      <c r="E20" s="543"/>
      <c r="F20" s="543"/>
      <c r="G20" s="420"/>
      <c r="H20" s="419"/>
      <c r="I20" s="419"/>
      <c r="J20" s="542" t="str">
        <f t="shared" si="1"/>
        <v/>
      </c>
      <c r="K20" s="418"/>
      <c r="L20" s="418"/>
      <c r="M20" s="420"/>
      <c r="N20" s="419"/>
      <c r="O20" s="419"/>
      <c r="P20" s="542" t="str">
        <f t="shared" si="2"/>
        <v/>
      </c>
      <c r="Q20" s="418"/>
      <c r="R20" s="421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526"/>
      <c r="AX20" s="434"/>
      <c r="AY20" s="435"/>
      <c r="AZ20" s="435"/>
      <c r="BA20" s="435"/>
      <c r="BB20" s="436"/>
      <c r="BC20" s="437"/>
      <c r="BD20" s="435"/>
      <c r="BE20" s="435"/>
      <c r="BF20" s="435"/>
      <c r="BG20" s="436"/>
      <c r="BH20" s="437"/>
      <c r="BI20" s="435"/>
      <c r="BJ20" s="435"/>
      <c r="BK20" s="435"/>
      <c r="BL20" s="438"/>
      <c r="BM20" s="526"/>
      <c r="BN20" s="526"/>
      <c r="BO20" s="526"/>
      <c r="BP20" s="526"/>
      <c r="BQ20" s="526"/>
      <c r="BR20" s="526"/>
      <c r="BS20" s="526"/>
      <c r="BT20" s="526"/>
      <c r="BU20" s="526"/>
      <c r="BV20" s="526"/>
      <c r="BW20" s="526"/>
      <c r="BX20" s="526"/>
      <c r="BY20" s="526"/>
      <c r="BZ20" s="526"/>
      <c r="CA20" s="526"/>
      <c r="CB20" s="526"/>
      <c r="CC20" s="526"/>
      <c r="CD20" s="526"/>
      <c r="CE20" s="526"/>
      <c r="CF20" s="526"/>
    </row>
    <row r="21" spans="1:84" ht="12" customHeight="1" thickBot="1" x14ac:dyDescent="0.4">
      <c r="A21" s="494">
        <v>4</v>
      </c>
      <c r="B21" s="495"/>
      <c r="C21" s="495"/>
      <c r="D21" s="543">
        <f t="shared" si="0"/>
        <v>0</v>
      </c>
      <c r="E21" s="543"/>
      <c r="F21" s="543"/>
      <c r="G21" s="420"/>
      <c r="H21" s="419"/>
      <c r="I21" s="419"/>
      <c r="J21" s="542" t="str">
        <f t="shared" si="1"/>
        <v/>
      </c>
      <c r="K21" s="418"/>
      <c r="L21" s="418"/>
      <c r="M21" s="420"/>
      <c r="N21" s="419"/>
      <c r="O21" s="419"/>
      <c r="P21" s="542" t="str">
        <f t="shared" si="2"/>
        <v/>
      </c>
      <c r="Q21" s="418"/>
      <c r="R21" s="421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526"/>
      <c r="AX21" s="456"/>
      <c r="AY21" s="457"/>
      <c r="AZ21" s="457"/>
      <c r="BA21" s="457"/>
      <c r="BB21" s="458"/>
      <c r="BC21" s="459"/>
      <c r="BD21" s="457"/>
      <c r="BE21" s="457"/>
      <c r="BF21" s="457"/>
      <c r="BG21" s="458"/>
      <c r="BH21" s="459"/>
      <c r="BI21" s="457"/>
      <c r="BJ21" s="457"/>
      <c r="BK21" s="457"/>
      <c r="BL21" s="460"/>
      <c r="BM21" s="526"/>
      <c r="BN21" s="526"/>
      <c r="BO21" s="526"/>
      <c r="BP21" s="526"/>
      <c r="BQ21" s="526"/>
      <c r="BR21" s="526"/>
      <c r="BS21" s="526"/>
      <c r="BT21" s="526"/>
      <c r="BU21" s="526"/>
      <c r="BV21" s="526"/>
      <c r="BW21" s="526"/>
      <c r="BX21" s="526"/>
      <c r="BY21" s="526"/>
      <c r="BZ21" s="526"/>
      <c r="CA21" s="526"/>
      <c r="CB21" s="526"/>
      <c r="CC21" s="526"/>
      <c r="CD21" s="526"/>
      <c r="CE21" s="526"/>
      <c r="CF21" s="526"/>
    </row>
    <row r="22" spans="1:84" ht="12" customHeight="1" x14ac:dyDescent="0.35">
      <c r="A22" s="494">
        <v>5</v>
      </c>
      <c r="B22" s="495"/>
      <c r="C22" s="495"/>
      <c r="D22" s="543">
        <f t="shared" si="0"/>
        <v>0</v>
      </c>
      <c r="E22" s="543"/>
      <c r="F22" s="543"/>
      <c r="G22" s="420"/>
      <c r="H22" s="419"/>
      <c r="I22" s="419"/>
      <c r="J22" s="542" t="str">
        <f t="shared" si="1"/>
        <v/>
      </c>
      <c r="K22" s="418"/>
      <c r="L22" s="418"/>
      <c r="M22" s="420"/>
      <c r="N22" s="419"/>
      <c r="O22" s="419"/>
      <c r="P22" s="542" t="str">
        <f t="shared" si="2"/>
        <v/>
      </c>
      <c r="Q22" s="418"/>
      <c r="R22" s="421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526"/>
      <c r="AX22" s="526"/>
      <c r="AY22" s="526"/>
      <c r="AZ22" s="526"/>
      <c r="BA22" s="526"/>
      <c r="BB22" s="526"/>
      <c r="BC22" s="526"/>
      <c r="BD22" s="526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526"/>
      <c r="BR22" s="526"/>
      <c r="BS22" s="526"/>
      <c r="BT22" s="526"/>
      <c r="BU22" s="526"/>
      <c r="BV22" s="526"/>
      <c r="BW22" s="526"/>
      <c r="BX22" s="526"/>
      <c r="BY22" s="526"/>
      <c r="BZ22" s="526"/>
      <c r="CA22" s="526"/>
      <c r="CB22" s="526"/>
      <c r="CC22" s="526"/>
      <c r="CD22" s="526"/>
      <c r="CE22" s="526"/>
      <c r="CF22" s="526"/>
    </row>
    <row r="23" spans="1:84" ht="12" customHeight="1" x14ac:dyDescent="0.35">
      <c r="A23" s="494">
        <v>6</v>
      </c>
      <c r="B23" s="495"/>
      <c r="C23" s="495"/>
      <c r="D23" s="543">
        <f t="shared" si="0"/>
        <v>0</v>
      </c>
      <c r="E23" s="543"/>
      <c r="F23" s="543"/>
      <c r="G23" s="544"/>
      <c r="H23" s="130"/>
      <c r="I23" s="130"/>
      <c r="J23" s="542" t="str">
        <f t="shared" si="1"/>
        <v/>
      </c>
      <c r="K23" s="418"/>
      <c r="L23" s="418"/>
      <c r="M23" s="420"/>
      <c r="N23" s="419"/>
      <c r="O23" s="419"/>
      <c r="P23" s="542" t="str">
        <f t="shared" si="2"/>
        <v/>
      </c>
      <c r="Q23" s="418"/>
      <c r="R23" s="421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526"/>
      <c r="AX23" s="526"/>
      <c r="AY23" s="526"/>
      <c r="AZ23" s="526"/>
      <c r="BA23" s="526"/>
      <c r="BB23" s="526"/>
      <c r="BC23" s="526"/>
      <c r="BD23" s="526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526"/>
      <c r="BR23" s="526"/>
      <c r="BS23" s="526"/>
      <c r="BT23" s="526"/>
      <c r="BU23" s="526"/>
      <c r="BV23" s="526"/>
      <c r="BW23" s="526"/>
      <c r="BX23" s="526"/>
      <c r="BY23" s="526"/>
      <c r="BZ23" s="526"/>
      <c r="CA23" s="526"/>
      <c r="CB23" s="526"/>
      <c r="CC23" s="526"/>
      <c r="CD23" s="526"/>
      <c r="CE23" s="526"/>
      <c r="CF23" s="526"/>
    </row>
    <row r="24" spans="1:84" ht="12" customHeight="1" x14ac:dyDescent="0.35">
      <c r="A24" s="494">
        <v>7</v>
      </c>
      <c r="B24" s="495"/>
      <c r="C24" s="495"/>
      <c r="D24" s="545">
        <f t="shared" si="0"/>
        <v>0</v>
      </c>
      <c r="E24" s="545"/>
      <c r="F24" s="545"/>
      <c r="G24" s="544"/>
      <c r="H24" s="130"/>
      <c r="I24" s="130"/>
      <c r="J24" s="542" t="str">
        <f t="shared" si="1"/>
        <v/>
      </c>
      <c r="K24" s="418"/>
      <c r="L24" s="418"/>
      <c r="M24" s="420"/>
      <c r="N24" s="419"/>
      <c r="O24" s="419"/>
      <c r="P24" s="542" t="str">
        <f t="shared" si="2"/>
        <v/>
      </c>
      <c r="Q24" s="418"/>
      <c r="R24" s="421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  <c r="BV24" s="526"/>
      <c r="BW24" s="526"/>
      <c r="BX24" s="526"/>
      <c r="BY24" s="526"/>
      <c r="BZ24" s="526"/>
      <c r="CA24" s="526"/>
      <c r="CB24" s="526"/>
      <c r="CC24" s="526"/>
      <c r="CD24" s="526"/>
      <c r="CE24" s="526"/>
      <c r="CF24" s="526"/>
    </row>
    <row r="25" spans="1:84" ht="12" customHeight="1" x14ac:dyDescent="0.35">
      <c r="A25" s="494">
        <v>8</v>
      </c>
      <c r="B25" s="495"/>
      <c r="C25" s="495"/>
      <c r="D25" s="543">
        <f t="shared" si="0"/>
        <v>0</v>
      </c>
      <c r="E25" s="543"/>
      <c r="F25" s="543"/>
      <c r="G25" s="544"/>
      <c r="H25" s="130"/>
      <c r="I25" s="130"/>
      <c r="J25" s="542" t="str">
        <f t="shared" si="1"/>
        <v/>
      </c>
      <c r="K25" s="418"/>
      <c r="L25" s="418"/>
      <c r="M25" s="420"/>
      <c r="N25" s="419"/>
      <c r="O25" s="419"/>
      <c r="P25" s="542" t="str">
        <f t="shared" si="2"/>
        <v/>
      </c>
      <c r="Q25" s="418"/>
      <c r="R25" s="421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526"/>
      <c r="AX25" s="526"/>
      <c r="AY25" s="526"/>
      <c r="AZ25" s="526"/>
      <c r="BA25" s="526"/>
      <c r="BB25" s="526"/>
      <c r="BC25" s="526"/>
      <c r="BD25" s="526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  <c r="BV25" s="526"/>
      <c r="BW25" s="526"/>
      <c r="BX25" s="526"/>
      <c r="BY25" s="526"/>
      <c r="BZ25" s="526"/>
      <c r="CA25" s="526"/>
      <c r="CB25" s="526"/>
      <c r="CC25" s="526"/>
      <c r="CD25" s="526"/>
      <c r="CE25" s="526"/>
      <c r="CF25" s="526"/>
    </row>
    <row r="26" spans="1:84" ht="12" customHeight="1" x14ac:dyDescent="0.35">
      <c r="A26" s="494">
        <v>9</v>
      </c>
      <c r="B26" s="495"/>
      <c r="C26" s="495"/>
      <c r="D26" s="543">
        <f t="shared" si="0"/>
        <v>0</v>
      </c>
      <c r="E26" s="543"/>
      <c r="F26" s="543"/>
      <c r="G26" s="544"/>
      <c r="H26" s="130"/>
      <c r="I26" s="130"/>
      <c r="J26" s="542" t="str">
        <f t="shared" si="1"/>
        <v/>
      </c>
      <c r="K26" s="418"/>
      <c r="L26" s="418"/>
      <c r="M26" s="420"/>
      <c r="N26" s="419"/>
      <c r="O26" s="419"/>
      <c r="P26" s="542" t="str">
        <f t="shared" si="2"/>
        <v/>
      </c>
      <c r="Q26" s="418"/>
      <c r="R26" s="421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526"/>
      <c r="AX26" s="526"/>
      <c r="AY26" s="526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  <c r="BV26" s="526"/>
      <c r="BW26" s="526"/>
      <c r="BX26" s="526"/>
      <c r="BY26" s="526"/>
      <c r="BZ26" s="526"/>
      <c r="CA26" s="526"/>
      <c r="CB26" s="526"/>
      <c r="CC26" s="526"/>
      <c r="CD26" s="526"/>
      <c r="CE26" s="526"/>
      <c r="CF26" s="526"/>
    </row>
    <row r="27" spans="1:84" ht="12" customHeight="1" thickBot="1" x14ac:dyDescent="0.4">
      <c r="A27" s="501">
        <v>10</v>
      </c>
      <c r="B27" s="203"/>
      <c r="C27" s="203"/>
      <c r="D27" s="546">
        <f t="shared" si="0"/>
        <v>0</v>
      </c>
      <c r="E27" s="546"/>
      <c r="F27" s="546"/>
      <c r="G27" s="547"/>
      <c r="H27" s="548"/>
      <c r="I27" s="548"/>
      <c r="J27" s="549" t="str">
        <f t="shared" si="1"/>
        <v/>
      </c>
      <c r="K27" s="550"/>
      <c r="L27" s="550"/>
      <c r="M27" s="551"/>
      <c r="N27" s="432"/>
      <c r="O27" s="432"/>
      <c r="P27" s="552" t="str">
        <f t="shared" si="2"/>
        <v/>
      </c>
      <c r="Q27" s="433"/>
      <c r="R27" s="553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526"/>
      <c r="AX27" s="526"/>
      <c r="AY27" s="526"/>
      <c r="AZ27" s="526"/>
      <c r="BA27" s="526"/>
      <c r="BB27" s="526"/>
      <c r="BC27" s="526"/>
      <c r="BD27" s="526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  <c r="BV27" s="526"/>
      <c r="BW27" s="526"/>
      <c r="BX27" s="526"/>
      <c r="BY27" s="526"/>
      <c r="BZ27" s="526"/>
      <c r="CA27" s="526"/>
      <c r="CB27" s="526"/>
      <c r="CC27" s="526"/>
      <c r="CD27" s="526"/>
      <c r="CE27" s="526"/>
      <c r="CF27" s="526"/>
    </row>
    <row r="28" spans="1:84" ht="12.65" customHeight="1" thickTop="1" thickBot="1" x14ac:dyDescent="0.4">
      <c r="A28" s="554" t="s">
        <v>166</v>
      </c>
      <c r="B28" s="555"/>
      <c r="C28" s="555"/>
      <c r="D28" s="555"/>
      <c r="E28" s="555"/>
      <c r="F28" s="555"/>
      <c r="G28" s="556" t="s">
        <v>74</v>
      </c>
      <c r="H28" s="557"/>
      <c r="I28" s="557"/>
      <c r="J28" s="558" t="str">
        <f>IF(SUM(J18:L27)&lt;&gt;0,SUM(J18:L27),"")</f>
        <v/>
      </c>
      <c r="K28" s="519"/>
      <c r="L28" s="519"/>
      <c r="M28" s="559" t="s">
        <v>74</v>
      </c>
      <c r="N28" s="557"/>
      <c r="O28" s="557"/>
      <c r="P28" s="558" t="str">
        <f>IF(SUM(P18:R27)&lt;&gt;0,SUM(P18:R27),"")</f>
        <v/>
      </c>
      <c r="Q28" s="519"/>
      <c r="R28" s="560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526"/>
      <c r="AX28" s="526"/>
      <c r="AY28" s="526"/>
      <c r="AZ28" s="526"/>
      <c r="BA28" s="526"/>
      <c r="BB28" s="526"/>
      <c r="BC28" s="526"/>
      <c r="BD28" s="526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  <c r="BV28" s="526"/>
      <c r="BW28" s="526"/>
      <c r="BX28" s="526"/>
      <c r="BY28" s="526"/>
      <c r="BZ28" s="526"/>
      <c r="CA28" s="526"/>
      <c r="CB28" s="526"/>
      <c r="CC28" s="526"/>
      <c r="CD28" s="526"/>
      <c r="CE28" s="526"/>
      <c r="CF28" s="526"/>
    </row>
    <row r="29" spans="1:84" ht="12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526"/>
      <c r="AX29" s="526"/>
      <c r="AY29" s="526"/>
      <c r="AZ29" s="526"/>
      <c r="BA29" s="526"/>
      <c r="BB29" s="526"/>
      <c r="BC29" s="526"/>
      <c r="BD29" s="526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  <c r="BV29" s="526"/>
      <c r="BW29" s="526"/>
      <c r="BX29" s="526"/>
      <c r="BY29" s="526"/>
      <c r="BZ29" s="526"/>
      <c r="CA29" s="526"/>
      <c r="CB29" s="526"/>
      <c r="CC29" s="526"/>
      <c r="CD29" s="526"/>
      <c r="CE29" s="526"/>
      <c r="CF29" s="526"/>
    </row>
    <row r="30" spans="1:84" ht="12" customHeigh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526"/>
      <c r="AX30" s="526"/>
      <c r="AY30" s="526"/>
      <c r="AZ30" s="526"/>
      <c r="BA30" s="526"/>
      <c r="BB30" s="526"/>
      <c r="BC30" s="526"/>
      <c r="BD30" s="526"/>
      <c r="BE30" s="526"/>
      <c r="BF30" s="526"/>
      <c r="BG30" s="526"/>
      <c r="BH30" s="526"/>
      <c r="BI30" s="526"/>
      <c r="BJ30" s="526"/>
      <c r="BK30" s="526"/>
      <c r="BL30" s="526"/>
      <c r="BM30" s="526"/>
      <c r="BN30" s="526"/>
      <c r="BO30" s="526"/>
      <c r="BP30" s="526"/>
      <c r="BQ30" s="526"/>
      <c r="BR30" s="526"/>
      <c r="BS30" s="526"/>
      <c r="BT30" s="526"/>
      <c r="BU30" s="526"/>
      <c r="BV30" s="526"/>
      <c r="BW30" s="526"/>
      <c r="BX30" s="526"/>
      <c r="BY30" s="526"/>
      <c r="BZ30" s="526"/>
      <c r="CA30" s="526"/>
      <c r="CB30" s="526"/>
      <c r="CC30" s="526"/>
      <c r="CD30" s="526"/>
      <c r="CE30" s="526"/>
      <c r="CF30" s="526"/>
    </row>
    <row r="31" spans="1:84" ht="12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526"/>
      <c r="AX31" s="526"/>
      <c r="AY31" s="526"/>
      <c r="AZ31" s="526"/>
      <c r="BA31" s="526"/>
      <c r="BB31" s="526"/>
      <c r="BC31" s="526"/>
      <c r="BD31" s="526"/>
      <c r="BE31" s="526"/>
      <c r="BF31" s="526"/>
      <c r="BG31" s="526"/>
      <c r="BH31" s="526"/>
      <c r="BI31" s="526"/>
      <c r="BJ31" s="526"/>
      <c r="BK31" s="526"/>
      <c r="BL31" s="526"/>
      <c r="BM31" s="526"/>
      <c r="BN31" s="526"/>
      <c r="BO31" s="526"/>
      <c r="BP31" s="526"/>
      <c r="BQ31" s="526"/>
      <c r="BR31" s="526"/>
      <c r="BS31" s="526"/>
      <c r="BT31" s="526"/>
      <c r="BU31" s="526"/>
      <c r="BV31" s="526"/>
      <c r="BW31" s="526"/>
      <c r="BX31" s="526"/>
      <c r="BY31" s="526"/>
      <c r="BZ31" s="526"/>
      <c r="CA31" s="526"/>
      <c r="CB31" s="526"/>
      <c r="CC31" s="526"/>
      <c r="CD31" s="526"/>
      <c r="CE31" s="526"/>
      <c r="CF31" s="526"/>
    </row>
    <row r="32" spans="1:84" ht="12" customHeight="1" thickBot="1" x14ac:dyDescent="0.4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526"/>
      <c r="AX32" s="526"/>
      <c r="AY32" s="526"/>
      <c r="AZ32" s="526"/>
      <c r="BA32" s="526"/>
      <c r="BB32" s="526"/>
      <c r="BC32" s="526"/>
      <c r="BD32" s="526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526"/>
      <c r="BQ32" s="526"/>
      <c r="BR32" s="526"/>
      <c r="BS32" s="526"/>
      <c r="BT32" s="526"/>
      <c r="BU32" s="526"/>
      <c r="BV32" s="526"/>
      <c r="BW32" s="526"/>
      <c r="BX32" s="526"/>
      <c r="BY32" s="526"/>
      <c r="BZ32" s="526"/>
      <c r="CA32" s="526"/>
      <c r="CB32" s="526"/>
      <c r="CC32" s="526"/>
      <c r="CD32" s="526"/>
      <c r="CE32" s="526"/>
      <c r="CF32" s="526"/>
    </row>
    <row r="33" spans="1:84" ht="12" customHeight="1" x14ac:dyDescent="0.35">
      <c r="B33" s="15" t="s">
        <v>105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49" t="s">
        <v>192</v>
      </c>
      <c r="AG33" s="450"/>
      <c r="AH33" s="450"/>
      <c r="AI33" s="450"/>
      <c r="AJ33" s="450"/>
      <c r="AK33" s="450"/>
      <c r="AL33" s="450"/>
      <c r="AM33" s="450"/>
      <c r="AN33" s="450"/>
      <c r="AO33" s="450"/>
      <c r="AP33" s="521"/>
      <c r="AQ33" s="522"/>
      <c r="AR33" s="522"/>
      <c r="AS33" s="522"/>
      <c r="AT33" s="523" t="s">
        <v>32</v>
      </c>
      <c r="AU33" s="523"/>
      <c r="AV33" s="524"/>
      <c r="AW33" s="526"/>
      <c r="AX33" s="466" t="s">
        <v>173</v>
      </c>
      <c r="AY33" s="466"/>
      <c r="AZ33" s="466"/>
      <c r="BA33" s="466"/>
      <c r="BB33" s="466"/>
      <c r="BC33" s="466"/>
      <c r="BD33" s="466"/>
      <c r="BE33" s="466"/>
      <c r="BF33" s="466"/>
      <c r="BG33" s="466"/>
      <c r="BH33" s="466"/>
      <c r="BI33" s="466"/>
      <c r="BJ33" s="466"/>
      <c r="BK33" s="466"/>
      <c r="BL33" s="466"/>
      <c r="BM33" s="466"/>
      <c r="BN33" s="466"/>
      <c r="BO33" s="466"/>
      <c r="BP33" s="466"/>
      <c r="BQ33" s="466"/>
      <c r="BR33" s="466"/>
      <c r="BS33" s="466"/>
      <c r="BT33" s="466"/>
      <c r="BU33" s="466"/>
      <c r="BV33" s="466"/>
      <c r="BW33" s="466"/>
      <c r="BX33" s="466"/>
      <c r="BY33" s="466"/>
      <c r="BZ33" s="467"/>
      <c r="CA33" s="526"/>
      <c r="CB33" s="526"/>
      <c r="CC33" s="526"/>
      <c r="CD33" s="526"/>
      <c r="CE33" s="526"/>
      <c r="CF33" s="526"/>
    </row>
    <row r="34" spans="1:84" ht="12" customHeight="1" x14ac:dyDescent="0.35">
      <c r="A34" s="561"/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61"/>
      <c r="AB34" s="561"/>
      <c r="AC34" s="561"/>
      <c r="AD34" s="561"/>
      <c r="AE34" s="15"/>
      <c r="AF34" s="84" t="s">
        <v>170</v>
      </c>
      <c r="AG34" s="85"/>
      <c r="AH34" s="85"/>
      <c r="AI34" s="85"/>
      <c r="AJ34" s="85"/>
      <c r="AK34" s="85"/>
      <c r="AL34" s="85"/>
      <c r="AM34" s="85"/>
      <c r="AN34" s="85"/>
      <c r="AO34" s="85"/>
      <c r="AP34" s="461"/>
      <c r="AQ34" s="462"/>
      <c r="AR34" s="462"/>
      <c r="AS34" s="462"/>
      <c r="AT34" s="80" t="s">
        <v>171</v>
      </c>
      <c r="AU34" s="80"/>
      <c r="AV34" s="463"/>
      <c r="AW34" s="526"/>
      <c r="AX34" s="466"/>
      <c r="AY34" s="466"/>
      <c r="AZ34" s="466"/>
      <c r="BA34" s="466"/>
      <c r="BB34" s="466"/>
      <c r="BC34" s="466"/>
      <c r="BD34" s="466"/>
      <c r="BE34" s="466"/>
      <c r="BF34" s="466"/>
      <c r="BG34" s="466"/>
      <c r="BH34" s="466"/>
      <c r="BI34" s="466"/>
      <c r="BJ34" s="466"/>
      <c r="BK34" s="466"/>
      <c r="BL34" s="466"/>
      <c r="BM34" s="466"/>
      <c r="BN34" s="466"/>
      <c r="BO34" s="466"/>
      <c r="BP34" s="466"/>
      <c r="BQ34" s="466"/>
      <c r="BR34" s="466"/>
      <c r="BS34" s="466"/>
      <c r="BT34" s="466"/>
      <c r="BU34" s="466"/>
      <c r="BV34" s="466"/>
      <c r="BW34" s="466"/>
      <c r="BX34" s="466"/>
      <c r="BY34" s="466"/>
      <c r="BZ34" s="467"/>
      <c r="CA34" s="526"/>
      <c r="CB34" s="526"/>
      <c r="CC34" s="526"/>
      <c r="CD34" s="526"/>
      <c r="CE34" s="526"/>
      <c r="CF34" s="526"/>
    </row>
    <row r="35" spans="1:84" ht="12" customHeight="1" x14ac:dyDescent="0.35">
      <c r="A35" s="561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1"/>
      <c r="S35" s="561"/>
      <c r="T35" s="561"/>
      <c r="U35" s="561"/>
      <c r="V35" s="561"/>
      <c r="W35" s="561"/>
      <c r="X35" s="561"/>
      <c r="Y35" s="561"/>
      <c r="Z35" s="561"/>
      <c r="AA35" s="561"/>
      <c r="AB35" s="561"/>
      <c r="AC35" s="561"/>
      <c r="AD35" s="561"/>
      <c r="AE35" s="15"/>
      <c r="AF35" s="84" t="s">
        <v>172</v>
      </c>
      <c r="AG35" s="85"/>
      <c r="AH35" s="85"/>
      <c r="AI35" s="85"/>
      <c r="AJ35" s="85"/>
      <c r="AK35" s="85"/>
      <c r="AL35" s="85"/>
      <c r="AM35" s="85"/>
      <c r="AN35" s="85"/>
      <c r="AO35" s="85"/>
      <c r="AP35" s="464">
        <f>SUM(J28,P28)</f>
        <v>0</v>
      </c>
      <c r="AQ35" s="465"/>
      <c r="AR35" s="465"/>
      <c r="AS35" s="465"/>
      <c r="AT35" s="80" t="s">
        <v>151</v>
      </c>
      <c r="AU35" s="80"/>
      <c r="AV35" s="463"/>
      <c r="AW35" s="526"/>
      <c r="AX35" s="466" t="s">
        <v>176</v>
      </c>
      <c r="AY35" s="466"/>
      <c r="AZ35" s="466"/>
      <c r="BA35" s="466"/>
      <c r="BB35" s="466"/>
      <c r="BC35" s="466"/>
      <c r="BD35" s="466"/>
      <c r="BE35" s="466"/>
      <c r="BF35" s="466"/>
      <c r="BG35" s="466"/>
      <c r="BH35" s="466"/>
      <c r="BI35" s="466"/>
      <c r="BJ35" s="466"/>
      <c r="BK35" s="466"/>
      <c r="BL35" s="466"/>
      <c r="BM35" s="466"/>
      <c r="BN35" s="466"/>
      <c r="BO35" s="466"/>
      <c r="BP35" s="466"/>
      <c r="BQ35" s="466"/>
      <c r="BR35" s="466"/>
      <c r="BS35" s="466"/>
      <c r="BT35" s="466"/>
      <c r="BU35" s="466"/>
      <c r="BV35" s="466"/>
      <c r="BW35" s="466"/>
      <c r="BX35" s="466"/>
      <c r="BY35" s="466"/>
      <c r="BZ35" s="467"/>
      <c r="CA35" s="526"/>
      <c r="CB35" s="526"/>
      <c r="CC35" s="526"/>
      <c r="CD35" s="526"/>
      <c r="CE35" s="526"/>
      <c r="CF35" s="526"/>
    </row>
    <row r="36" spans="1:84" ht="12" customHeight="1" x14ac:dyDescent="0.35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1"/>
      <c r="R36" s="561"/>
      <c r="S36" s="561"/>
      <c r="T36" s="561"/>
      <c r="U36" s="561"/>
      <c r="V36" s="561"/>
      <c r="W36" s="561"/>
      <c r="X36" s="561"/>
      <c r="Y36" s="561"/>
      <c r="Z36" s="561"/>
      <c r="AA36" s="561"/>
      <c r="AB36" s="561"/>
      <c r="AC36" s="561"/>
      <c r="AD36" s="561"/>
      <c r="AE36" s="15"/>
      <c r="AF36" s="84" t="s">
        <v>174</v>
      </c>
      <c r="AG36" s="85"/>
      <c r="AH36" s="85"/>
      <c r="AI36" s="85"/>
      <c r="AJ36" s="85"/>
      <c r="AK36" s="85"/>
      <c r="AL36" s="85"/>
      <c r="AM36" s="85"/>
      <c r="AN36" s="85"/>
      <c r="AO36" s="85"/>
      <c r="AP36" s="464">
        <f>COUNT(G18:I27,M18:O27)</f>
        <v>0</v>
      </c>
      <c r="AQ36" s="465"/>
      <c r="AR36" s="465"/>
      <c r="AS36" s="465"/>
      <c r="AT36" s="80"/>
      <c r="AU36" s="80"/>
      <c r="AV36" s="463"/>
      <c r="AW36" s="526"/>
      <c r="AX36" s="466"/>
      <c r="AY36" s="466"/>
      <c r="AZ36" s="466"/>
      <c r="BA36" s="466"/>
      <c r="BB36" s="466"/>
      <c r="BC36" s="466"/>
      <c r="BD36" s="466"/>
      <c r="BE36" s="466"/>
      <c r="BF36" s="466"/>
      <c r="BG36" s="466"/>
      <c r="BH36" s="466"/>
      <c r="BI36" s="466"/>
      <c r="BJ36" s="466"/>
      <c r="BK36" s="466"/>
      <c r="BL36" s="466"/>
      <c r="BM36" s="466"/>
      <c r="BN36" s="466"/>
      <c r="BO36" s="466"/>
      <c r="BP36" s="466"/>
      <c r="BQ36" s="466"/>
      <c r="BR36" s="466"/>
      <c r="BS36" s="466"/>
      <c r="BT36" s="466"/>
      <c r="BU36" s="466"/>
      <c r="BV36" s="466"/>
      <c r="BW36" s="466"/>
      <c r="BX36" s="466"/>
      <c r="BY36" s="466"/>
      <c r="BZ36" s="467"/>
      <c r="CA36" s="526"/>
      <c r="CB36" s="526"/>
      <c r="CC36" s="526"/>
      <c r="CD36" s="526"/>
      <c r="CE36" s="526"/>
      <c r="CF36" s="526"/>
    </row>
    <row r="37" spans="1:84" ht="12" customHeight="1" x14ac:dyDescent="0.35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  <c r="W37" s="561"/>
      <c r="X37" s="561"/>
      <c r="Y37" s="561"/>
      <c r="Z37" s="561"/>
      <c r="AA37" s="561"/>
      <c r="AB37" s="561"/>
      <c r="AC37" s="561"/>
      <c r="AD37" s="561"/>
      <c r="AE37" s="15"/>
      <c r="AF37" s="84" t="s">
        <v>175</v>
      </c>
      <c r="AG37" s="85"/>
      <c r="AH37" s="85"/>
      <c r="AI37" s="85"/>
      <c r="AJ37" s="85"/>
      <c r="AK37" s="85"/>
      <c r="AL37" s="85"/>
      <c r="AM37" s="85"/>
      <c r="AN37" s="85"/>
      <c r="AO37" s="85"/>
      <c r="AP37" s="464" t="str">
        <f>IFERROR(AP35/AP36,"")</f>
        <v/>
      </c>
      <c r="AQ37" s="465"/>
      <c r="AR37" s="465"/>
      <c r="AS37" s="465"/>
      <c r="AT37" s="80" t="s">
        <v>151</v>
      </c>
      <c r="AU37" s="80"/>
      <c r="AV37" s="463"/>
      <c r="AW37" s="526"/>
      <c r="AX37" s="476" t="s">
        <v>179</v>
      </c>
      <c r="AY37" s="476"/>
      <c r="AZ37" s="476"/>
      <c r="BA37" s="476"/>
      <c r="BB37" s="476"/>
      <c r="BC37" s="476"/>
      <c r="BD37" s="476"/>
      <c r="BE37" s="476"/>
      <c r="BF37" s="476"/>
      <c r="BG37" s="476"/>
      <c r="BH37" s="476"/>
      <c r="BI37" s="476"/>
      <c r="BJ37" s="476"/>
      <c r="BK37" s="476"/>
      <c r="BL37" s="476"/>
      <c r="BM37" s="476"/>
      <c r="BN37" s="476"/>
      <c r="BO37" s="476"/>
      <c r="BP37" s="476"/>
      <c r="BQ37" s="476"/>
      <c r="BR37" s="476"/>
      <c r="BS37" s="476"/>
      <c r="BT37" s="476"/>
      <c r="BU37" s="476"/>
      <c r="BV37" s="476"/>
      <c r="BW37" s="476"/>
      <c r="BX37" s="476"/>
      <c r="BY37" s="476"/>
      <c r="BZ37" s="476"/>
      <c r="CA37" s="526"/>
      <c r="CB37" s="526"/>
      <c r="CC37" s="526"/>
      <c r="CD37" s="526"/>
      <c r="CE37" s="526"/>
      <c r="CF37" s="526"/>
    </row>
    <row r="38" spans="1:84" ht="12" customHeight="1" x14ac:dyDescent="0.35">
      <c r="A38" s="561"/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61"/>
      <c r="AB38" s="561"/>
      <c r="AC38" s="561"/>
      <c r="AD38" s="561"/>
      <c r="AE38" s="15"/>
      <c r="AF38" s="79" t="s">
        <v>177</v>
      </c>
      <c r="AG38" s="80"/>
      <c r="AH38" s="80"/>
      <c r="AI38" s="80"/>
      <c r="AJ38" s="80"/>
      <c r="AK38" s="80"/>
      <c r="AL38" s="80"/>
      <c r="AM38" s="80"/>
      <c r="AN38" s="80"/>
      <c r="AO38" s="81"/>
      <c r="AP38" s="166"/>
      <c r="AQ38" s="167"/>
      <c r="AR38" s="167"/>
      <c r="AS38" s="167"/>
      <c r="AT38" s="167"/>
      <c r="AU38" s="167"/>
      <c r="AV38" s="473"/>
      <c r="AW38" s="526"/>
      <c r="AX38" s="467" t="s">
        <v>181</v>
      </c>
      <c r="AY38" s="467"/>
      <c r="AZ38" s="467"/>
      <c r="BA38" s="467"/>
      <c r="BB38" s="467"/>
      <c r="BC38" s="467"/>
      <c r="BD38" s="467"/>
      <c r="BE38" s="467"/>
      <c r="BF38" s="467"/>
      <c r="BG38" s="467"/>
      <c r="BH38" s="467"/>
      <c r="BI38" s="467"/>
      <c r="BJ38" s="467"/>
      <c r="BK38" s="467"/>
      <c r="BL38" s="467"/>
      <c r="BM38" s="467"/>
      <c r="BN38" s="467"/>
      <c r="BO38" s="467"/>
      <c r="BP38" s="467"/>
      <c r="BQ38" s="467"/>
      <c r="BR38" s="467"/>
      <c r="BS38" s="467"/>
      <c r="BT38" s="467"/>
      <c r="BU38" s="467"/>
      <c r="BV38" s="467"/>
      <c r="BW38" s="467"/>
      <c r="BX38" s="467"/>
      <c r="BY38" s="467"/>
      <c r="BZ38" s="467"/>
      <c r="CA38" s="526"/>
      <c r="CB38" s="526"/>
      <c r="CC38" s="526"/>
      <c r="CD38" s="526"/>
      <c r="CE38" s="526"/>
      <c r="CF38" s="526"/>
    </row>
    <row r="39" spans="1:84" ht="12" customHeight="1" x14ac:dyDescent="0.35">
      <c r="A39" s="561"/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61"/>
      <c r="AB39" s="561"/>
      <c r="AC39" s="561"/>
      <c r="AD39" s="561"/>
      <c r="AE39" s="15"/>
      <c r="AF39" s="84" t="s">
        <v>178</v>
      </c>
      <c r="AG39" s="85"/>
      <c r="AH39" s="85"/>
      <c r="AI39" s="85"/>
      <c r="AJ39" s="85"/>
      <c r="AK39" s="85"/>
      <c r="AL39" s="85"/>
      <c r="AM39" s="85"/>
      <c r="AN39" s="85"/>
      <c r="AO39" s="85"/>
      <c r="AP39" s="474">
        <f>IF(OR(AP38&lt;&gt;0,AP38&lt;&gt;""),L13*IF(AP38&lt;&gt;"N/A",AP38,1),L13)</f>
        <v>0</v>
      </c>
      <c r="AQ39" s="475"/>
      <c r="AR39" s="475"/>
      <c r="AS39" s="475"/>
      <c r="AT39" s="80" t="s">
        <v>150</v>
      </c>
      <c r="AU39" s="80"/>
      <c r="AV39" s="463"/>
      <c r="AW39" s="526"/>
      <c r="AX39" s="526"/>
      <c r="AY39" s="526"/>
      <c r="AZ39" s="526"/>
      <c r="BA39" s="526"/>
      <c r="BB39" s="526"/>
      <c r="BC39" s="526"/>
      <c r="BD39" s="526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  <c r="BV39" s="526"/>
      <c r="BW39" s="526"/>
      <c r="BX39" s="526"/>
      <c r="BY39" s="526"/>
      <c r="BZ39" s="526"/>
      <c r="CA39" s="526"/>
      <c r="CB39" s="526"/>
      <c r="CC39" s="526"/>
      <c r="CD39" s="526"/>
      <c r="CE39" s="526"/>
      <c r="CF39" s="526"/>
    </row>
    <row r="40" spans="1:84" ht="12" customHeight="1" thickBot="1" x14ac:dyDescent="0.4">
      <c r="A40" s="561"/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61"/>
      <c r="AB40" s="561"/>
      <c r="AC40" s="561"/>
      <c r="AD40" s="561"/>
      <c r="AE40" s="15"/>
      <c r="AF40" s="111" t="s">
        <v>180</v>
      </c>
      <c r="AG40" s="112"/>
      <c r="AH40" s="112"/>
      <c r="AI40" s="112"/>
      <c r="AJ40" s="112"/>
      <c r="AK40" s="112"/>
      <c r="AL40" s="112"/>
      <c r="AM40" s="112"/>
      <c r="AN40" s="112"/>
      <c r="AO40" s="112"/>
      <c r="AP40" s="477" t="str">
        <f>IFERROR(AP39*AP37,"")</f>
        <v/>
      </c>
      <c r="AQ40" s="478"/>
      <c r="AR40" s="478"/>
      <c r="AS40" s="478"/>
      <c r="AT40" s="102" t="s">
        <v>39</v>
      </c>
      <c r="AU40" s="102"/>
      <c r="AV40" s="479"/>
      <c r="AW40" s="526"/>
      <c r="AX40" s="526"/>
      <c r="AY40" s="526"/>
      <c r="AZ40" s="526"/>
      <c r="BA40" s="526"/>
      <c r="BB40" s="526"/>
      <c r="BC40" s="526"/>
      <c r="BD40" s="526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  <c r="BV40" s="526"/>
      <c r="BW40" s="526"/>
      <c r="BX40" s="526"/>
      <c r="BY40" s="526"/>
      <c r="BZ40" s="526"/>
      <c r="CA40" s="526"/>
      <c r="CB40" s="526"/>
      <c r="CC40" s="526"/>
      <c r="CD40" s="526"/>
      <c r="CE40" s="526"/>
      <c r="CF40" s="526"/>
    </row>
    <row r="41" spans="1:84" ht="12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526"/>
      <c r="AX41" s="526"/>
      <c r="AY41" s="526"/>
      <c r="AZ41" s="526"/>
      <c r="BA41" s="526"/>
      <c r="BB41" s="526"/>
      <c r="BC41" s="526"/>
      <c r="BD41" s="526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  <c r="BV41" s="526"/>
      <c r="BW41" s="526"/>
      <c r="BX41" s="526"/>
      <c r="BY41" s="526"/>
      <c r="BZ41" s="526"/>
      <c r="CA41" s="526"/>
      <c r="CB41" s="526"/>
      <c r="CC41" s="526"/>
      <c r="CD41" s="526"/>
      <c r="CE41" s="526"/>
      <c r="CF41" s="526"/>
    </row>
    <row r="42" spans="1:84" ht="12" customHeight="1" x14ac:dyDescent="0.35">
      <c r="A42" s="480" t="s">
        <v>110</v>
      </c>
      <c r="B42" s="480"/>
      <c r="C42" s="480"/>
      <c r="D42" s="480"/>
      <c r="E42" s="247"/>
      <c r="F42" s="247"/>
      <c r="G42" s="247"/>
      <c r="H42" s="247"/>
      <c r="I42" s="247"/>
      <c r="J42" s="247"/>
      <c r="K42" s="247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80" t="s">
        <v>111</v>
      </c>
      <c r="AE42" s="480"/>
      <c r="AF42" s="480"/>
      <c r="AG42" s="480"/>
      <c r="AH42" s="480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526"/>
      <c r="AX42" s="526"/>
      <c r="AY42" s="526"/>
      <c r="AZ42" s="526"/>
      <c r="BA42" s="526"/>
      <c r="BB42" s="526"/>
      <c r="BC42" s="526"/>
      <c r="BD42" s="526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  <c r="BV42" s="526"/>
      <c r="BW42" s="526"/>
      <c r="BX42" s="526"/>
      <c r="BY42" s="526"/>
      <c r="BZ42" s="526"/>
      <c r="CA42" s="526"/>
      <c r="CB42" s="526"/>
      <c r="CC42" s="526"/>
      <c r="CD42" s="526"/>
      <c r="CE42" s="526"/>
      <c r="CF42" s="526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68" priority="15">
      <formula>LEN(TRIM(C5))=0</formula>
    </cfRule>
  </conditionalFormatting>
  <conditionalFormatting sqref="AP38:AV38">
    <cfRule type="containsBlanks" dxfId="67" priority="14">
      <formula>LEN(TRIM(AP38))=0</formula>
    </cfRule>
  </conditionalFormatting>
  <conditionalFormatting sqref="A19:C27 G19:R27">
    <cfRule type="expression" dxfId="66" priority="13">
      <formula>AND(OR($C$13=5,$C$13&lt;5),$C$13&lt;&gt;"")</formula>
    </cfRule>
  </conditionalFormatting>
  <conditionalFormatting sqref="A24:C27 G24:R27">
    <cfRule type="expression" dxfId="65" priority="12">
      <formula>AND($C$13&gt;5,$C$13&lt;10)</formula>
    </cfRule>
  </conditionalFormatting>
  <conditionalFormatting sqref="A26:C27 G26:R27">
    <cfRule type="expression" dxfId="64" priority="11">
      <formula>AND(OR($C$13&gt;10,$C$13=10),OR($C$13&lt;12,$C$13=12))</formula>
    </cfRule>
  </conditionalFormatting>
  <conditionalFormatting sqref="D24:F27">
    <cfRule type="expression" dxfId="63" priority="10">
      <formula>AND(OR($C$13=5,$C$13&lt;5),$C$13&lt;&gt;"")</formula>
    </cfRule>
  </conditionalFormatting>
  <conditionalFormatting sqref="D24:F27">
    <cfRule type="expression" dxfId="62" priority="9">
      <formula>AND($C$13&gt;5,$C$13&lt;10)</formula>
    </cfRule>
  </conditionalFormatting>
  <conditionalFormatting sqref="D26:F27">
    <cfRule type="expression" dxfId="61" priority="8">
      <formula>AND(OR($C$13&gt;10,$C$13=10),OR($C$13&lt;12,$C$13=12))</formula>
    </cfRule>
  </conditionalFormatting>
  <conditionalFormatting sqref="D19:F23">
    <cfRule type="expression" dxfId="60" priority="7">
      <formula>AND(OR($C$13=5,$C$13&lt;5),$C$13&lt;&gt;"")</formula>
    </cfRule>
  </conditionalFormatting>
  <conditionalFormatting sqref="AB16:AD16">
    <cfRule type="containsBlanks" dxfId="59" priority="5">
      <formula>LEN(TRIM(AB16))=0</formula>
    </cfRule>
  </conditionalFormatting>
  <conditionalFormatting sqref="T16">
    <cfRule type="containsBlanks" dxfId="58" priority="6">
      <formula>LEN(TRIM(T16))=0</formula>
    </cfRule>
  </conditionalFormatting>
  <conditionalFormatting sqref="AB16:AE16">
    <cfRule type="expression" dxfId="57" priority="3">
      <formula>$T$16="FIXED SPEED"</formula>
    </cfRule>
    <cfRule type="expression" dxfId="56" priority="4">
      <formula>$X$40="FIXED SPEED"</formula>
    </cfRule>
  </conditionalFormatting>
  <conditionalFormatting sqref="AX13:BG13">
    <cfRule type="notContainsBlanks" dxfId="55" priority="2">
      <formula>LEN(TRIM(AX13))&gt;0</formula>
    </cfRule>
  </conditionalFormatting>
  <conditionalFormatting sqref="BE9:BE10">
    <cfRule type="containsBlanks" dxfId="54" priority="1">
      <formula>LEN(TRIM(BE9))=0</formula>
    </cfRule>
  </conditionalFormatting>
  <dataValidations count="4"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CFFB9278-0D80-4098-AF1E-89A81C2EEA52}"/>
    <dataValidation type="list" allowBlank="1" showInputMessage="1" sqref="AP38:AV38" xr:uid="{D4AAF7FC-DAB1-4615-BB60-6A794E7258BD}">
      <formula1>"N/A"</formula1>
    </dataValidation>
    <dataValidation type="list" allowBlank="1" showInputMessage="1" showErrorMessage="1" sqref="AD16:AE16" xr:uid="{1D1F208C-F983-4667-A49C-15F385477DF8}">
      <formula1>"Hz, %"</formula1>
    </dataValidation>
    <dataValidation type="list" allowBlank="1" showInputMessage="1" showErrorMessage="1" sqref="T16" xr:uid="{1AA7097F-DFCF-4EDF-8007-AEC176B290C7}">
      <formula1>"VFD SETTING, ECM SETTING, FIXED SPEED"</formula1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15DC-EDD7-42E4-8A4E-7E36E4DD3DED}">
  <sheetPr codeName="Sheet5">
    <pageSetUpPr fitToPage="1"/>
  </sheetPr>
  <dimension ref="A1:BX62"/>
  <sheetViews>
    <sheetView topLeftCell="A47" zoomScaleNormal="100" workbookViewId="0">
      <selection activeCell="N3" sqref="N3"/>
    </sheetView>
  </sheetViews>
  <sheetFormatPr defaultColWidth="0" defaultRowHeight="11.5" customHeight="1" zeroHeight="1" x14ac:dyDescent="0.25"/>
  <cols>
    <col min="1" max="72" width="2.7265625" style="3" customWidth="1"/>
    <col min="73" max="73" width="2.54296875" style="3" customWidth="1"/>
    <col min="74" max="76" width="2.7265625" style="3" hidden="1" customWidth="1"/>
    <col min="77" max="16384" width="9.1796875" style="3" hidden="1"/>
  </cols>
  <sheetData>
    <row r="1" spans="1:73" ht="12" customHeight="1" x14ac:dyDescent="0.25">
      <c r="A1" s="3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525" t="s">
        <v>1</v>
      </c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</row>
    <row r="2" spans="1:73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</row>
    <row r="3" spans="1:73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</row>
    <row r="4" spans="1:73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</row>
    <row r="5" spans="1:73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30" t="s">
        <v>197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</row>
    <row r="6" spans="1:73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</row>
    <row r="7" spans="1:73" ht="12" customHeight="1" thickBot="1" x14ac:dyDescent="0.3">
      <c r="A7" s="41" t="s">
        <v>10</v>
      </c>
      <c r="B7" s="41"/>
      <c r="C7" s="41"/>
      <c r="D7" s="41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15"/>
      <c r="R7" s="15"/>
      <c r="S7" s="15"/>
      <c r="T7" s="41" t="s">
        <v>11</v>
      </c>
      <c r="U7" s="41"/>
      <c r="V7" s="41"/>
      <c r="W7" s="41"/>
      <c r="X7" s="41"/>
      <c r="Y7" s="43" t="s">
        <v>183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  <c r="BT7" s="526"/>
      <c r="BU7" s="526"/>
    </row>
    <row r="8" spans="1:73" ht="12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526"/>
      <c r="AK8" s="526"/>
      <c r="AL8" s="526"/>
      <c r="AM8" s="526"/>
      <c r="AN8" s="526"/>
      <c r="AO8" s="526"/>
      <c r="AP8" s="526"/>
      <c r="AQ8" s="526"/>
      <c r="AR8" s="526"/>
      <c r="AS8" s="526"/>
      <c r="AT8" s="526"/>
      <c r="AU8" s="314"/>
      <c r="AV8" s="315" t="s">
        <v>136</v>
      </c>
      <c r="AW8" s="316"/>
      <c r="AX8" s="316"/>
      <c r="AY8" s="316"/>
      <c r="AZ8" s="316"/>
      <c r="BA8" s="316"/>
      <c r="BB8" s="316"/>
      <c r="BC8" s="317"/>
      <c r="BD8" s="318"/>
      <c r="BE8" s="526"/>
      <c r="BF8" s="562"/>
      <c r="BG8" s="563"/>
      <c r="BH8" s="563"/>
      <c r="BI8" s="563"/>
      <c r="BJ8" s="563"/>
      <c r="BK8" s="563"/>
      <c r="BL8" s="563"/>
      <c r="BM8" s="563"/>
      <c r="BN8" s="563"/>
      <c r="BO8" s="563"/>
      <c r="BP8" s="563"/>
      <c r="BQ8" s="563"/>
      <c r="BR8" s="563"/>
      <c r="BS8" s="563"/>
      <c r="BT8" s="564"/>
      <c r="BU8" s="526"/>
    </row>
    <row r="9" spans="1:73" ht="12" customHeight="1" thickTop="1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41"/>
      <c r="U9" s="41"/>
      <c r="V9" s="41"/>
      <c r="W9" s="41"/>
      <c r="X9" s="41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322"/>
      <c r="AV9" s="323" t="s">
        <v>138</v>
      </c>
      <c r="AW9" s="323"/>
      <c r="AX9" s="323"/>
      <c r="AY9" s="323"/>
      <c r="AZ9" s="323"/>
      <c r="BA9" s="323"/>
      <c r="BB9" s="324"/>
      <c r="BC9" s="325"/>
      <c r="BD9" s="326"/>
      <c r="BE9" s="526"/>
      <c r="BF9" s="198" t="s">
        <v>165</v>
      </c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200"/>
      <c r="BU9" s="526"/>
    </row>
    <row r="10" spans="1:73" ht="12" customHeight="1" thickTop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526"/>
      <c r="AK10" s="565" t="s">
        <v>198</v>
      </c>
      <c r="AL10" s="566"/>
      <c r="AM10" s="566"/>
      <c r="AN10" s="566"/>
      <c r="AO10" s="566"/>
      <c r="AP10" s="566"/>
      <c r="AQ10" s="566"/>
      <c r="AR10" s="566"/>
      <c r="AS10" s="567"/>
      <c r="AT10" s="526"/>
      <c r="AU10" s="322"/>
      <c r="AV10" s="331" t="s">
        <v>140</v>
      </c>
      <c r="AW10" s="331"/>
      <c r="AX10" s="331"/>
      <c r="AY10" s="331"/>
      <c r="AZ10" s="331"/>
      <c r="BA10" s="331"/>
      <c r="BB10" s="332"/>
      <c r="BC10" s="333"/>
      <c r="BD10" s="334"/>
      <c r="BE10" s="526"/>
      <c r="BF10" s="568"/>
      <c r="BG10" s="569"/>
      <c r="BH10" s="569"/>
      <c r="BI10" s="569"/>
      <c r="BJ10" s="570"/>
      <c r="BK10" s="571"/>
      <c r="BL10" s="569"/>
      <c r="BM10" s="569"/>
      <c r="BN10" s="569"/>
      <c r="BO10" s="570"/>
      <c r="BP10" s="572"/>
      <c r="BQ10" s="572"/>
      <c r="BR10" s="572"/>
      <c r="BS10" s="572"/>
      <c r="BT10" s="573"/>
      <c r="BU10" s="526"/>
    </row>
    <row r="11" spans="1:73" ht="12" customHeight="1" thickBot="1" x14ac:dyDescent="0.3">
      <c r="A11" s="574" t="s">
        <v>199</v>
      </c>
      <c r="B11" s="575"/>
      <c r="C11" s="575"/>
      <c r="D11" s="575"/>
      <c r="E11" s="575"/>
      <c r="F11" s="575"/>
      <c r="G11" s="575"/>
      <c r="H11" s="576" t="s">
        <v>200</v>
      </c>
      <c r="I11" s="576"/>
      <c r="J11" s="576"/>
      <c r="K11" s="576"/>
      <c r="L11" s="576"/>
      <c r="M11" s="576"/>
      <c r="N11" s="576"/>
      <c r="O11" s="576"/>
      <c r="P11" s="576"/>
      <c r="Q11" s="575" t="s">
        <v>201</v>
      </c>
      <c r="R11" s="575"/>
      <c r="S11" s="575"/>
      <c r="T11" s="576" t="s">
        <v>202</v>
      </c>
      <c r="U11" s="576"/>
      <c r="V11" s="576"/>
      <c r="W11" s="576"/>
      <c r="X11" s="576"/>
      <c r="Y11" s="576"/>
      <c r="Z11" s="576"/>
      <c r="AA11" s="576"/>
      <c r="AB11" s="576"/>
      <c r="AC11" s="575" t="s">
        <v>203</v>
      </c>
      <c r="AD11" s="575"/>
      <c r="AE11" s="575"/>
      <c r="AF11" s="577" t="s">
        <v>105</v>
      </c>
      <c r="AG11" s="578"/>
      <c r="AH11" s="578"/>
      <c r="AI11" s="579"/>
      <c r="AJ11" s="526"/>
      <c r="AK11" s="580"/>
      <c r="AL11" s="581"/>
      <c r="AM11" s="581"/>
      <c r="AN11" s="581"/>
      <c r="AO11" s="581"/>
      <c r="AP11" s="581"/>
      <c r="AQ11" s="581"/>
      <c r="AR11" s="581"/>
      <c r="AS11" s="582"/>
      <c r="AT11" s="526"/>
      <c r="AU11" s="337"/>
      <c r="AV11" s="338"/>
      <c r="AW11" s="338"/>
      <c r="AX11" s="338"/>
      <c r="AY11" s="338"/>
      <c r="AZ11" s="338"/>
      <c r="BA11" s="338"/>
      <c r="BB11" s="338"/>
      <c r="BC11" s="338"/>
      <c r="BD11" s="339"/>
      <c r="BE11" s="526"/>
      <c r="BF11" s="434"/>
      <c r="BG11" s="435"/>
      <c r="BH11" s="435"/>
      <c r="BI11" s="435"/>
      <c r="BJ11" s="436"/>
      <c r="BK11" s="437"/>
      <c r="BL11" s="435"/>
      <c r="BM11" s="435"/>
      <c r="BN11" s="435"/>
      <c r="BO11" s="436"/>
      <c r="BP11" s="211"/>
      <c r="BQ11" s="211"/>
      <c r="BR11" s="211"/>
      <c r="BS11" s="211"/>
      <c r="BT11" s="583"/>
      <c r="BU11" s="526"/>
    </row>
    <row r="12" spans="1:73" ht="12" customHeight="1" thickBot="1" x14ac:dyDescent="0.3">
      <c r="A12" s="584"/>
      <c r="B12" s="585"/>
      <c r="C12" s="585"/>
      <c r="D12" s="585"/>
      <c r="E12" s="585"/>
      <c r="F12" s="585"/>
      <c r="G12" s="585"/>
      <c r="H12" s="203" t="s">
        <v>141</v>
      </c>
      <c r="I12" s="203"/>
      <c r="J12" s="203"/>
      <c r="K12" s="203" t="s">
        <v>25</v>
      </c>
      <c r="L12" s="203"/>
      <c r="M12" s="203"/>
      <c r="N12" s="203" t="s">
        <v>204</v>
      </c>
      <c r="O12" s="203"/>
      <c r="P12" s="203"/>
      <c r="Q12" s="585"/>
      <c r="R12" s="585"/>
      <c r="S12" s="585"/>
      <c r="T12" s="203" t="s">
        <v>205</v>
      </c>
      <c r="U12" s="203"/>
      <c r="V12" s="203"/>
      <c r="W12" s="203" t="s">
        <v>9</v>
      </c>
      <c r="X12" s="203"/>
      <c r="Y12" s="203"/>
      <c r="Z12" s="203" t="s">
        <v>12</v>
      </c>
      <c r="AA12" s="203"/>
      <c r="AB12" s="203"/>
      <c r="AC12" s="585"/>
      <c r="AD12" s="585"/>
      <c r="AE12" s="585"/>
      <c r="AF12" s="586"/>
      <c r="AG12" s="587"/>
      <c r="AH12" s="587"/>
      <c r="AI12" s="588"/>
      <c r="AJ12" s="526"/>
      <c r="AK12" s="589"/>
      <c r="AL12" s="590"/>
      <c r="AM12" s="590"/>
      <c r="AN12" s="590"/>
      <c r="AO12" s="590"/>
      <c r="AP12" s="590"/>
      <c r="AQ12" s="590"/>
      <c r="AR12" s="590"/>
      <c r="AS12" s="591"/>
      <c r="AT12" s="526"/>
      <c r="AU12" s="592" t="s">
        <v>147</v>
      </c>
      <c r="AV12" s="593"/>
      <c r="AW12" s="593"/>
      <c r="AX12" s="593"/>
      <c r="AY12" s="593"/>
      <c r="AZ12" s="593"/>
      <c r="BA12" s="593"/>
      <c r="BB12" s="593"/>
      <c r="BC12" s="593"/>
      <c r="BD12" s="594"/>
      <c r="BE12" s="526"/>
      <c r="BF12" s="434"/>
      <c r="BG12" s="435"/>
      <c r="BH12" s="435"/>
      <c r="BI12" s="435"/>
      <c r="BJ12" s="436"/>
      <c r="BK12" s="437"/>
      <c r="BL12" s="435"/>
      <c r="BM12" s="435"/>
      <c r="BN12" s="435"/>
      <c r="BO12" s="436"/>
      <c r="BP12" s="211"/>
      <c r="BQ12" s="211"/>
      <c r="BR12" s="211"/>
      <c r="BS12" s="211"/>
      <c r="BT12" s="583"/>
      <c r="BU12" s="526"/>
    </row>
    <row r="13" spans="1:73" ht="12.65" customHeight="1" thickTop="1" x14ac:dyDescent="0.25">
      <c r="A13" s="595"/>
      <c r="B13" s="596"/>
      <c r="C13" s="596"/>
      <c r="D13" s="596"/>
      <c r="E13" s="596"/>
      <c r="F13" s="596"/>
      <c r="G13" s="596"/>
      <c r="H13" s="597"/>
      <c r="I13" s="597"/>
      <c r="J13" s="597"/>
      <c r="K13" s="598"/>
      <c r="L13" s="598"/>
      <c r="M13" s="598"/>
      <c r="N13" s="598"/>
      <c r="O13" s="598"/>
      <c r="P13" s="598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597"/>
      <c r="AD13" s="597"/>
      <c r="AE13" s="597"/>
      <c r="AF13" s="599"/>
      <c r="AG13" s="600"/>
      <c r="AH13" s="600"/>
      <c r="AI13" s="601"/>
      <c r="AJ13" s="526"/>
      <c r="AK13" s="602" t="str">
        <f>IFERROR(AN13*(1-$BB$10),"")</f>
        <v/>
      </c>
      <c r="AL13" s="603"/>
      <c r="AM13" s="603"/>
      <c r="AN13" s="603" t="str">
        <f>IFERROR($AK$52*(Q13),"")</f>
        <v/>
      </c>
      <c r="AO13" s="603"/>
      <c r="AP13" s="603"/>
      <c r="AQ13" s="603" t="str">
        <f>IFERROR(AN13*(1+$BB$9),"")</f>
        <v/>
      </c>
      <c r="AR13" s="603"/>
      <c r="AS13" s="604"/>
      <c r="AT13" s="526"/>
      <c r="AU13" s="605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606"/>
      <c r="AW13" s="606"/>
      <c r="AX13" s="606"/>
      <c r="AY13" s="606"/>
      <c r="AZ13" s="606"/>
      <c r="BA13" s="606"/>
      <c r="BB13" s="606"/>
      <c r="BC13" s="606"/>
      <c r="BD13" s="607"/>
      <c r="BE13" s="526"/>
      <c r="BF13" s="434"/>
      <c r="BG13" s="435"/>
      <c r="BH13" s="435"/>
      <c r="BI13" s="435"/>
      <c r="BJ13" s="436"/>
      <c r="BK13" s="437"/>
      <c r="BL13" s="435"/>
      <c r="BM13" s="435"/>
      <c r="BN13" s="435"/>
      <c r="BO13" s="436"/>
      <c r="BP13" s="211"/>
      <c r="BQ13" s="211"/>
      <c r="BR13" s="211"/>
      <c r="BS13" s="211"/>
      <c r="BT13" s="583"/>
      <c r="BU13" s="526"/>
    </row>
    <row r="14" spans="1:73" ht="12" customHeight="1" x14ac:dyDescent="0.25">
      <c r="A14" s="608"/>
      <c r="B14" s="609"/>
      <c r="C14" s="609"/>
      <c r="D14" s="609"/>
      <c r="E14" s="609"/>
      <c r="F14" s="609"/>
      <c r="G14" s="609"/>
      <c r="H14" s="124"/>
      <c r="I14" s="124"/>
      <c r="J14" s="124"/>
      <c r="K14" s="82"/>
      <c r="L14" s="82"/>
      <c r="M14" s="82"/>
      <c r="N14" s="82"/>
      <c r="O14" s="82"/>
      <c r="P14" s="82"/>
      <c r="Q14" s="124"/>
      <c r="R14" s="124"/>
      <c r="S14" s="124"/>
      <c r="T14" s="124"/>
      <c r="U14" s="124"/>
      <c r="V14" s="124"/>
      <c r="W14" s="508"/>
      <c r="X14" s="508"/>
      <c r="Y14" s="508"/>
      <c r="Z14" s="124"/>
      <c r="AA14" s="124"/>
      <c r="AB14" s="124"/>
      <c r="AC14" s="124"/>
      <c r="AD14" s="124"/>
      <c r="AE14" s="124"/>
      <c r="AF14" s="98"/>
      <c r="AG14" s="99"/>
      <c r="AH14" s="99"/>
      <c r="AI14" s="100"/>
      <c r="AJ14" s="526"/>
      <c r="AK14" s="602" t="str">
        <f t="shared" ref="AK14:AK51" si="1">IFERROR(AN14*(1-$BB$10),"")</f>
        <v/>
      </c>
      <c r="AL14" s="603"/>
      <c r="AM14" s="603"/>
      <c r="AN14" s="603" t="str">
        <f t="shared" ref="AN14:AN51" si="2">IFERROR($AK$52*(Q14),"")</f>
        <v/>
      </c>
      <c r="AO14" s="603"/>
      <c r="AP14" s="603"/>
      <c r="AQ14" s="603" t="str">
        <f t="shared" ref="AQ14:AQ51" si="3">IFERROR(AN14*(1+$BB$9),"")</f>
        <v/>
      </c>
      <c r="AR14" s="603"/>
      <c r="AS14" s="604"/>
      <c r="AT14" s="526"/>
      <c r="AU14" s="605" t="str">
        <f t="shared" si="0"/>
        <v/>
      </c>
      <c r="AV14" s="606"/>
      <c r="AW14" s="606"/>
      <c r="AX14" s="606"/>
      <c r="AY14" s="606"/>
      <c r="AZ14" s="606"/>
      <c r="BA14" s="606"/>
      <c r="BB14" s="606"/>
      <c r="BC14" s="606"/>
      <c r="BD14" s="607"/>
      <c r="BE14" s="526"/>
      <c r="BF14" s="434"/>
      <c r="BG14" s="435"/>
      <c r="BH14" s="435"/>
      <c r="BI14" s="435"/>
      <c r="BJ14" s="436"/>
      <c r="BK14" s="437"/>
      <c r="BL14" s="435"/>
      <c r="BM14" s="435"/>
      <c r="BN14" s="435"/>
      <c r="BO14" s="436"/>
      <c r="BP14" s="211"/>
      <c r="BQ14" s="211"/>
      <c r="BR14" s="211"/>
      <c r="BS14" s="211"/>
      <c r="BT14" s="583"/>
      <c r="BU14" s="526"/>
    </row>
    <row r="15" spans="1:73" ht="12" customHeight="1" thickBot="1" x14ac:dyDescent="0.3">
      <c r="A15" s="608"/>
      <c r="B15" s="609"/>
      <c r="C15" s="609"/>
      <c r="D15" s="609"/>
      <c r="E15" s="609"/>
      <c r="F15" s="609"/>
      <c r="G15" s="609"/>
      <c r="H15" s="508"/>
      <c r="I15" s="508"/>
      <c r="J15" s="508"/>
      <c r="K15" s="610"/>
      <c r="L15" s="610"/>
      <c r="M15" s="610"/>
      <c r="N15" s="82"/>
      <c r="O15" s="82"/>
      <c r="P15" s="82"/>
      <c r="Q15" s="124"/>
      <c r="R15" s="124"/>
      <c r="S15" s="124"/>
      <c r="T15" s="124"/>
      <c r="U15" s="124"/>
      <c r="V15" s="124"/>
      <c r="W15" s="508"/>
      <c r="X15" s="508"/>
      <c r="Y15" s="508"/>
      <c r="Z15" s="124"/>
      <c r="AA15" s="124"/>
      <c r="AB15" s="124"/>
      <c r="AC15" s="124"/>
      <c r="AD15" s="124"/>
      <c r="AE15" s="124"/>
      <c r="AF15" s="98"/>
      <c r="AG15" s="99"/>
      <c r="AH15" s="99"/>
      <c r="AI15" s="100"/>
      <c r="AJ15" s="526"/>
      <c r="AK15" s="602" t="str">
        <f t="shared" si="1"/>
        <v/>
      </c>
      <c r="AL15" s="603"/>
      <c r="AM15" s="603"/>
      <c r="AN15" s="603" t="str">
        <f t="shared" si="2"/>
        <v/>
      </c>
      <c r="AO15" s="603"/>
      <c r="AP15" s="603"/>
      <c r="AQ15" s="603" t="str">
        <f t="shared" si="3"/>
        <v/>
      </c>
      <c r="AR15" s="603"/>
      <c r="AS15" s="604"/>
      <c r="AT15" s="526"/>
      <c r="AU15" s="605" t="str">
        <f t="shared" si="0"/>
        <v/>
      </c>
      <c r="AV15" s="606"/>
      <c r="AW15" s="606"/>
      <c r="AX15" s="606"/>
      <c r="AY15" s="606"/>
      <c r="AZ15" s="606"/>
      <c r="BA15" s="606"/>
      <c r="BB15" s="606"/>
      <c r="BC15" s="606"/>
      <c r="BD15" s="607"/>
      <c r="BE15" s="526"/>
      <c r="BF15" s="456"/>
      <c r="BG15" s="457"/>
      <c r="BH15" s="457"/>
      <c r="BI15" s="457"/>
      <c r="BJ15" s="458"/>
      <c r="BK15" s="459"/>
      <c r="BL15" s="457"/>
      <c r="BM15" s="457"/>
      <c r="BN15" s="457"/>
      <c r="BO15" s="458"/>
      <c r="BP15" s="611"/>
      <c r="BQ15" s="611"/>
      <c r="BR15" s="611"/>
      <c r="BS15" s="611"/>
      <c r="BT15" s="612"/>
      <c r="BU15" s="526"/>
    </row>
    <row r="16" spans="1:73" ht="12" customHeight="1" x14ac:dyDescent="0.25">
      <c r="A16" s="608"/>
      <c r="B16" s="609"/>
      <c r="C16" s="609"/>
      <c r="D16" s="609"/>
      <c r="E16" s="609"/>
      <c r="F16" s="609"/>
      <c r="G16" s="609"/>
      <c r="H16" s="124"/>
      <c r="I16" s="124"/>
      <c r="J16" s="124"/>
      <c r="K16" s="82"/>
      <c r="L16" s="82"/>
      <c r="M16" s="82"/>
      <c r="N16" s="82"/>
      <c r="O16" s="82"/>
      <c r="P16" s="82"/>
      <c r="Q16" s="124"/>
      <c r="R16" s="124"/>
      <c r="S16" s="124"/>
      <c r="T16" s="508"/>
      <c r="U16" s="508"/>
      <c r="V16" s="508"/>
      <c r="W16" s="508"/>
      <c r="X16" s="508"/>
      <c r="Y16" s="508"/>
      <c r="Z16" s="508"/>
      <c r="AA16" s="508"/>
      <c r="AB16" s="508"/>
      <c r="AC16" s="124"/>
      <c r="AD16" s="124"/>
      <c r="AE16" s="124"/>
      <c r="AF16" s="98"/>
      <c r="AG16" s="99"/>
      <c r="AH16" s="99"/>
      <c r="AI16" s="100"/>
      <c r="AJ16" s="526"/>
      <c r="AK16" s="602" t="str">
        <f t="shared" si="1"/>
        <v/>
      </c>
      <c r="AL16" s="603"/>
      <c r="AM16" s="603"/>
      <c r="AN16" s="603" t="str">
        <f t="shared" si="2"/>
        <v/>
      </c>
      <c r="AO16" s="603"/>
      <c r="AP16" s="603"/>
      <c r="AQ16" s="603" t="str">
        <f t="shared" si="3"/>
        <v/>
      </c>
      <c r="AR16" s="603"/>
      <c r="AS16" s="604"/>
      <c r="AT16" s="526"/>
      <c r="AU16" s="605" t="str">
        <f t="shared" si="0"/>
        <v/>
      </c>
      <c r="AV16" s="606"/>
      <c r="AW16" s="606"/>
      <c r="AX16" s="606"/>
      <c r="AY16" s="606"/>
      <c r="AZ16" s="606"/>
      <c r="BA16" s="606"/>
      <c r="BB16" s="606"/>
      <c r="BC16" s="606"/>
      <c r="BD16" s="607"/>
      <c r="BE16" s="526"/>
      <c r="BF16" s="526"/>
      <c r="BG16" s="526"/>
      <c r="BH16" s="526"/>
      <c r="BI16" s="526"/>
      <c r="BJ16" s="526"/>
      <c r="BK16" s="526"/>
      <c r="BL16" s="526"/>
      <c r="BM16" s="526"/>
      <c r="BN16" s="526"/>
      <c r="BO16" s="526"/>
      <c r="BP16" s="526"/>
      <c r="BQ16" s="526"/>
      <c r="BR16" s="526"/>
      <c r="BS16" s="526"/>
      <c r="BT16" s="526"/>
      <c r="BU16" s="526"/>
    </row>
    <row r="17" spans="1:73" ht="12" customHeight="1" x14ac:dyDescent="0.25">
      <c r="A17" s="608"/>
      <c r="B17" s="609"/>
      <c r="C17" s="609"/>
      <c r="D17" s="609"/>
      <c r="E17" s="609"/>
      <c r="F17" s="609"/>
      <c r="G17" s="609"/>
      <c r="H17" s="508"/>
      <c r="I17" s="508"/>
      <c r="J17" s="508"/>
      <c r="K17" s="82"/>
      <c r="L17" s="82"/>
      <c r="M17" s="82"/>
      <c r="N17" s="82"/>
      <c r="O17" s="82"/>
      <c r="P17" s="82"/>
      <c r="Q17" s="124"/>
      <c r="R17" s="124"/>
      <c r="S17" s="124"/>
      <c r="T17" s="124"/>
      <c r="U17" s="124"/>
      <c r="V17" s="124"/>
      <c r="W17" s="508"/>
      <c r="X17" s="508"/>
      <c r="Y17" s="508"/>
      <c r="Z17" s="124"/>
      <c r="AA17" s="124"/>
      <c r="AB17" s="124"/>
      <c r="AC17" s="124"/>
      <c r="AD17" s="124"/>
      <c r="AE17" s="124"/>
      <c r="AF17" s="82"/>
      <c r="AG17" s="82"/>
      <c r="AH17" s="82"/>
      <c r="AI17" s="83"/>
      <c r="AJ17" s="526"/>
      <c r="AK17" s="602" t="str">
        <f t="shared" si="1"/>
        <v/>
      </c>
      <c r="AL17" s="603"/>
      <c r="AM17" s="603"/>
      <c r="AN17" s="603" t="str">
        <f t="shared" si="2"/>
        <v/>
      </c>
      <c r="AO17" s="603"/>
      <c r="AP17" s="603"/>
      <c r="AQ17" s="603" t="str">
        <f t="shared" si="3"/>
        <v/>
      </c>
      <c r="AR17" s="603"/>
      <c r="AS17" s="604"/>
      <c r="AT17" s="526"/>
      <c r="AU17" s="605" t="str">
        <f t="shared" si="0"/>
        <v/>
      </c>
      <c r="AV17" s="606"/>
      <c r="AW17" s="606"/>
      <c r="AX17" s="606"/>
      <c r="AY17" s="606"/>
      <c r="AZ17" s="606"/>
      <c r="BA17" s="606"/>
      <c r="BB17" s="606"/>
      <c r="BC17" s="606"/>
      <c r="BD17" s="607"/>
      <c r="BE17" s="526"/>
      <c r="BF17" s="526"/>
      <c r="BG17" s="526"/>
      <c r="BH17" s="526"/>
      <c r="BI17" s="526"/>
      <c r="BJ17" s="526"/>
      <c r="BK17" s="526"/>
      <c r="BL17" s="526"/>
      <c r="BM17" s="526"/>
      <c r="BN17" s="526"/>
      <c r="BO17" s="526"/>
      <c r="BP17" s="526"/>
      <c r="BQ17" s="526"/>
      <c r="BR17" s="526"/>
      <c r="BS17" s="526"/>
      <c r="BT17" s="526"/>
      <c r="BU17" s="526"/>
    </row>
    <row r="18" spans="1:73" ht="12" customHeight="1" x14ac:dyDescent="0.25">
      <c r="A18" s="608"/>
      <c r="B18" s="609"/>
      <c r="C18" s="609"/>
      <c r="D18" s="609"/>
      <c r="E18" s="609"/>
      <c r="F18" s="609"/>
      <c r="G18" s="609"/>
      <c r="H18" s="124"/>
      <c r="I18" s="124"/>
      <c r="J18" s="124"/>
      <c r="K18" s="82"/>
      <c r="L18" s="82"/>
      <c r="M18" s="82"/>
      <c r="N18" s="82"/>
      <c r="O18" s="82"/>
      <c r="P18" s="82"/>
      <c r="Q18" s="124"/>
      <c r="R18" s="124"/>
      <c r="S18" s="124"/>
      <c r="T18" s="124"/>
      <c r="U18" s="124"/>
      <c r="V18" s="124"/>
      <c r="W18" s="508"/>
      <c r="X18" s="508"/>
      <c r="Y18" s="508"/>
      <c r="Z18" s="124"/>
      <c r="AA18" s="124"/>
      <c r="AB18" s="124"/>
      <c r="AC18" s="124"/>
      <c r="AD18" s="124"/>
      <c r="AE18" s="124"/>
      <c r="AF18" s="82"/>
      <c r="AG18" s="82"/>
      <c r="AH18" s="82"/>
      <c r="AI18" s="83"/>
      <c r="AJ18" s="526"/>
      <c r="AK18" s="602" t="str">
        <f t="shared" si="1"/>
        <v/>
      </c>
      <c r="AL18" s="603"/>
      <c r="AM18" s="603"/>
      <c r="AN18" s="603" t="str">
        <f t="shared" si="2"/>
        <v/>
      </c>
      <c r="AO18" s="603"/>
      <c r="AP18" s="603"/>
      <c r="AQ18" s="603" t="str">
        <f t="shared" si="3"/>
        <v/>
      </c>
      <c r="AR18" s="603"/>
      <c r="AS18" s="604"/>
      <c r="AT18" s="526"/>
      <c r="AU18" s="605" t="str">
        <f t="shared" si="0"/>
        <v/>
      </c>
      <c r="AV18" s="606"/>
      <c r="AW18" s="606"/>
      <c r="AX18" s="606"/>
      <c r="AY18" s="606"/>
      <c r="AZ18" s="606"/>
      <c r="BA18" s="606"/>
      <c r="BB18" s="606"/>
      <c r="BC18" s="606"/>
      <c r="BD18" s="607"/>
      <c r="BE18" s="526"/>
      <c r="BF18" s="526"/>
      <c r="BG18" s="526"/>
      <c r="BH18" s="526"/>
      <c r="BI18" s="526"/>
      <c r="BJ18" s="526"/>
      <c r="BK18" s="526"/>
      <c r="BL18" s="526"/>
      <c r="BM18" s="526"/>
      <c r="BN18" s="526"/>
      <c r="BO18" s="526"/>
      <c r="BP18" s="526"/>
      <c r="BQ18" s="526"/>
      <c r="BR18" s="526"/>
      <c r="BS18" s="526"/>
      <c r="BT18" s="526"/>
      <c r="BU18" s="526"/>
    </row>
    <row r="19" spans="1:73" ht="12" customHeight="1" x14ac:dyDescent="0.25">
      <c r="A19" s="608"/>
      <c r="B19" s="609"/>
      <c r="C19" s="609"/>
      <c r="D19" s="609"/>
      <c r="E19" s="609"/>
      <c r="F19" s="609"/>
      <c r="G19" s="609"/>
      <c r="H19" s="508"/>
      <c r="I19" s="508"/>
      <c r="J19" s="508"/>
      <c r="K19" s="82"/>
      <c r="L19" s="82"/>
      <c r="M19" s="82"/>
      <c r="N19" s="82"/>
      <c r="O19" s="82"/>
      <c r="P19" s="82"/>
      <c r="Q19" s="124"/>
      <c r="R19" s="124"/>
      <c r="S19" s="124"/>
      <c r="T19" s="124"/>
      <c r="U19" s="124"/>
      <c r="V19" s="124"/>
      <c r="W19" s="508"/>
      <c r="X19" s="508"/>
      <c r="Y19" s="508"/>
      <c r="Z19" s="124"/>
      <c r="AA19" s="124"/>
      <c r="AB19" s="124"/>
      <c r="AC19" s="124"/>
      <c r="AD19" s="124"/>
      <c r="AE19" s="124"/>
      <c r="AF19" s="82"/>
      <c r="AG19" s="82"/>
      <c r="AH19" s="82"/>
      <c r="AI19" s="83"/>
      <c r="AJ19" s="526"/>
      <c r="AK19" s="602" t="str">
        <f t="shared" si="1"/>
        <v/>
      </c>
      <c r="AL19" s="603"/>
      <c r="AM19" s="603"/>
      <c r="AN19" s="603" t="str">
        <f t="shared" si="2"/>
        <v/>
      </c>
      <c r="AO19" s="603"/>
      <c r="AP19" s="603"/>
      <c r="AQ19" s="603" t="str">
        <f t="shared" si="3"/>
        <v/>
      </c>
      <c r="AR19" s="603"/>
      <c r="AS19" s="604"/>
      <c r="AT19" s="526"/>
      <c r="AU19" s="605" t="str">
        <f t="shared" si="0"/>
        <v/>
      </c>
      <c r="AV19" s="606"/>
      <c r="AW19" s="606"/>
      <c r="AX19" s="606"/>
      <c r="AY19" s="606"/>
      <c r="AZ19" s="606"/>
      <c r="BA19" s="606"/>
      <c r="BB19" s="606"/>
      <c r="BC19" s="606"/>
      <c r="BD19" s="607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  <c r="BT19" s="526"/>
      <c r="BU19" s="526"/>
    </row>
    <row r="20" spans="1:73" ht="12" customHeight="1" x14ac:dyDescent="0.25">
      <c r="A20" s="608"/>
      <c r="B20" s="609"/>
      <c r="C20" s="609"/>
      <c r="D20" s="609"/>
      <c r="E20" s="609"/>
      <c r="F20" s="609"/>
      <c r="G20" s="609"/>
      <c r="H20" s="124"/>
      <c r="I20" s="124"/>
      <c r="J20" s="124"/>
      <c r="K20" s="82"/>
      <c r="L20" s="82"/>
      <c r="M20" s="82"/>
      <c r="N20" s="82"/>
      <c r="O20" s="82"/>
      <c r="P20" s="82"/>
      <c r="Q20" s="124"/>
      <c r="R20" s="124"/>
      <c r="S20" s="124"/>
      <c r="T20" s="124"/>
      <c r="U20" s="124"/>
      <c r="V20" s="124"/>
      <c r="W20" s="508"/>
      <c r="X20" s="508"/>
      <c r="Y20" s="508"/>
      <c r="Z20" s="124"/>
      <c r="AA20" s="124"/>
      <c r="AB20" s="124"/>
      <c r="AC20" s="124"/>
      <c r="AD20" s="124"/>
      <c r="AE20" s="124"/>
      <c r="AF20" s="82"/>
      <c r="AG20" s="82"/>
      <c r="AH20" s="82"/>
      <c r="AI20" s="83"/>
      <c r="AJ20" s="526"/>
      <c r="AK20" s="602" t="str">
        <f t="shared" si="1"/>
        <v/>
      </c>
      <c r="AL20" s="603"/>
      <c r="AM20" s="603"/>
      <c r="AN20" s="603" t="str">
        <f t="shared" si="2"/>
        <v/>
      </c>
      <c r="AO20" s="603"/>
      <c r="AP20" s="603"/>
      <c r="AQ20" s="603" t="str">
        <f t="shared" si="3"/>
        <v/>
      </c>
      <c r="AR20" s="603"/>
      <c r="AS20" s="604"/>
      <c r="AT20" s="526"/>
      <c r="AU20" s="605" t="str">
        <f t="shared" si="0"/>
        <v/>
      </c>
      <c r="AV20" s="606"/>
      <c r="AW20" s="606"/>
      <c r="AX20" s="606"/>
      <c r="AY20" s="606"/>
      <c r="AZ20" s="606"/>
      <c r="BA20" s="606"/>
      <c r="BB20" s="606"/>
      <c r="BC20" s="606"/>
      <c r="BD20" s="607"/>
      <c r="BE20" s="526"/>
      <c r="BF20" s="526"/>
      <c r="BG20" s="526"/>
      <c r="BH20" s="526"/>
      <c r="BI20" s="526"/>
      <c r="BJ20" s="526"/>
      <c r="BK20" s="526"/>
      <c r="BL20" s="526"/>
      <c r="BM20" s="526"/>
      <c r="BN20" s="526"/>
      <c r="BO20" s="526"/>
      <c r="BP20" s="526"/>
      <c r="BQ20" s="526"/>
      <c r="BR20" s="526"/>
      <c r="BS20" s="526"/>
      <c r="BT20" s="526"/>
      <c r="BU20" s="526"/>
    </row>
    <row r="21" spans="1:73" ht="12" customHeight="1" x14ac:dyDescent="0.25">
      <c r="A21" s="608"/>
      <c r="B21" s="609"/>
      <c r="C21" s="609"/>
      <c r="D21" s="609"/>
      <c r="E21" s="609"/>
      <c r="F21" s="609"/>
      <c r="G21" s="609"/>
      <c r="H21" s="508"/>
      <c r="I21" s="508"/>
      <c r="J21" s="508"/>
      <c r="K21" s="82"/>
      <c r="L21" s="82"/>
      <c r="M21" s="82"/>
      <c r="N21" s="82"/>
      <c r="O21" s="82"/>
      <c r="P21" s="82"/>
      <c r="Q21" s="124"/>
      <c r="R21" s="124"/>
      <c r="S21" s="124"/>
      <c r="T21" s="124"/>
      <c r="U21" s="124"/>
      <c r="V21" s="124"/>
      <c r="W21" s="508"/>
      <c r="X21" s="508"/>
      <c r="Y21" s="508"/>
      <c r="Z21" s="124"/>
      <c r="AA21" s="124"/>
      <c r="AB21" s="124"/>
      <c r="AC21" s="124"/>
      <c r="AD21" s="124"/>
      <c r="AE21" s="124"/>
      <c r="AF21" s="82"/>
      <c r="AG21" s="82"/>
      <c r="AH21" s="82"/>
      <c r="AI21" s="83"/>
      <c r="AJ21" s="526"/>
      <c r="AK21" s="602" t="str">
        <f t="shared" si="1"/>
        <v/>
      </c>
      <c r="AL21" s="603"/>
      <c r="AM21" s="603"/>
      <c r="AN21" s="603" t="str">
        <f t="shared" si="2"/>
        <v/>
      </c>
      <c r="AO21" s="603"/>
      <c r="AP21" s="603"/>
      <c r="AQ21" s="603" t="str">
        <f t="shared" si="3"/>
        <v/>
      </c>
      <c r="AR21" s="603"/>
      <c r="AS21" s="604"/>
      <c r="AT21" s="526"/>
      <c r="AU21" s="605" t="str">
        <f t="shared" si="0"/>
        <v/>
      </c>
      <c r="AV21" s="606"/>
      <c r="AW21" s="606"/>
      <c r="AX21" s="606"/>
      <c r="AY21" s="606"/>
      <c r="AZ21" s="606"/>
      <c r="BA21" s="606"/>
      <c r="BB21" s="606"/>
      <c r="BC21" s="606"/>
      <c r="BD21" s="607"/>
      <c r="BE21" s="526"/>
      <c r="BF21" s="526"/>
      <c r="BG21" s="526"/>
      <c r="BH21" s="526"/>
      <c r="BI21" s="526"/>
      <c r="BJ21" s="526"/>
      <c r="BK21" s="526"/>
      <c r="BL21" s="526"/>
      <c r="BM21" s="526"/>
      <c r="BN21" s="526"/>
      <c r="BO21" s="526"/>
      <c r="BP21" s="526"/>
      <c r="BQ21" s="526"/>
      <c r="BR21" s="526"/>
      <c r="BS21" s="526"/>
      <c r="BT21" s="526"/>
      <c r="BU21" s="526"/>
    </row>
    <row r="22" spans="1:73" ht="12" customHeight="1" x14ac:dyDescent="0.25">
      <c r="A22" s="608"/>
      <c r="B22" s="609"/>
      <c r="C22" s="609"/>
      <c r="D22" s="609"/>
      <c r="E22" s="609"/>
      <c r="F22" s="609"/>
      <c r="G22" s="609"/>
      <c r="H22" s="124"/>
      <c r="I22" s="124"/>
      <c r="J22" s="124"/>
      <c r="K22" s="82"/>
      <c r="L22" s="82"/>
      <c r="M22" s="82"/>
      <c r="N22" s="82"/>
      <c r="O22" s="82"/>
      <c r="P22" s="82"/>
      <c r="Q22" s="124"/>
      <c r="R22" s="124"/>
      <c r="S22" s="124"/>
      <c r="T22" s="124"/>
      <c r="U22" s="124"/>
      <c r="V22" s="124"/>
      <c r="W22" s="508"/>
      <c r="X22" s="508"/>
      <c r="Y22" s="508"/>
      <c r="Z22" s="124"/>
      <c r="AA22" s="124"/>
      <c r="AB22" s="124"/>
      <c r="AC22" s="124"/>
      <c r="AD22" s="124"/>
      <c r="AE22" s="124"/>
      <c r="AF22" s="82"/>
      <c r="AG22" s="82"/>
      <c r="AH22" s="82"/>
      <c r="AI22" s="83"/>
      <c r="AJ22" s="526"/>
      <c r="AK22" s="602" t="str">
        <f t="shared" si="1"/>
        <v/>
      </c>
      <c r="AL22" s="603"/>
      <c r="AM22" s="603"/>
      <c r="AN22" s="603" t="str">
        <f t="shared" si="2"/>
        <v/>
      </c>
      <c r="AO22" s="603"/>
      <c r="AP22" s="603"/>
      <c r="AQ22" s="603" t="str">
        <f t="shared" si="3"/>
        <v/>
      </c>
      <c r="AR22" s="603"/>
      <c r="AS22" s="604"/>
      <c r="AT22" s="526"/>
      <c r="AU22" s="605" t="str">
        <f t="shared" si="0"/>
        <v/>
      </c>
      <c r="AV22" s="606"/>
      <c r="AW22" s="606"/>
      <c r="AX22" s="606"/>
      <c r="AY22" s="606"/>
      <c r="AZ22" s="606"/>
      <c r="BA22" s="606"/>
      <c r="BB22" s="606"/>
      <c r="BC22" s="606"/>
      <c r="BD22" s="607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526"/>
      <c r="BR22" s="526"/>
      <c r="BS22" s="526"/>
      <c r="BT22" s="526"/>
      <c r="BU22" s="526"/>
    </row>
    <row r="23" spans="1:73" ht="12" customHeight="1" x14ac:dyDescent="0.25">
      <c r="A23" s="608"/>
      <c r="B23" s="609"/>
      <c r="C23" s="609"/>
      <c r="D23" s="609"/>
      <c r="E23" s="609"/>
      <c r="F23" s="609"/>
      <c r="G23" s="609"/>
      <c r="H23" s="508"/>
      <c r="I23" s="508"/>
      <c r="J23" s="508"/>
      <c r="K23" s="82"/>
      <c r="L23" s="82"/>
      <c r="M23" s="82"/>
      <c r="N23" s="82"/>
      <c r="O23" s="82"/>
      <c r="P23" s="82"/>
      <c r="Q23" s="124"/>
      <c r="R23" s="124"/>
      <c r="S23" s="124"/>
      <c r="T23" s="124"/>
      <c r="U23" s="124"/>
      <c r="V23" s="124"/>
      <c r="W23" s="508"/>
      <c r="X23" s="508"/>
      <c r="Y23" s="508"/>
      <c r="Z23" s="124"/>
      <c r="AA23" s="124"/>
      <c r="AB23" s="124"/>
      <c r="AC23" s="124"/>
      <c r="AD23" s="124"/>
      <c r="AE23" s="124"/>
      <c r="AF23" s="82"/>
      <c r="AG23" s="82"/>
      <c r="AH23" s="82"/>
      <c r="AI23" s="83"/>
      <c r="AJ23" s="526"/>
      <c r="AK23" s="602" t="str">
        <f t="shared" si="1"/>
        <v/>
      </c>
      <c r="AL23" s="603"/>
      <c r="AM23" s="603"/>
      <c r="AN23" s="603" t="str">
        <f t="shared" si="2"/>
        <v/>
      </c>
      <c r="AO23" s="603"/>
      <c r="AP23" s="603"/>
      <c r="AQ23" s="603" t="str">
        <f t="shared" si="3"/>
        <v/>
      </c>
      <c r="AR23" s="603"/>
      <c r="AS23" s="604"/>
      <c r="AT23" s="526"/>
      <c r="AU23" s="605" t="str">
        <f t="shared" si="0"/>
        <v/>
      </c>
      <c r="AV23" s="606"/>
      <c r="AW23" s="606"/>
      <c r="AX23" s="606"/>
      <c r="AY23" s="606"/>
      <c r="AZ23" s="606"/>
      <c r="BA23" s="606"/>
      <c r="BB23" s="606"/>
      <c r="BC23" s="606"/>
      <c r="BD23" s="607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526"/>
      <c r="BR23" s="526"/>
      <c r="BS23" s="526"/>
      <c r="BT23" s="526"/>
      <c r="BU23" s="526"/>
    </row>
    <row r="24" spans="1:73" ht="12" customHeight="1" x14ac:dyDescent="0.25">
      <c r="A24" s="608"/>
      <c r="B24" s="609"/>
      <c r="C24" s="609"/>
      <c r="D24" s="609"/>
      <c r="E24" s="609"/>
      <c r="F24" s="609"/>
      <c r="G24" s="609"/>
      <c r="H24" s="124"/>
      <c r="I24" s="124"/>
      <c r="J24" s="124"/>
      <c r="K24" s="82"/>
      <c r="L24" s="82"/>
      <c r="M24" s="82"/>
      <c r="N24" s="82"/>
      <c r="O24" s="82"/>
      <c r="P24" s="82"/>
      <c r="Q24" s="124"/>
      <c r="R24" s="124"/>
      <c r="S24" s="124"/>
      <c r="T24" s="124"/>
      <c r="U24" s="124"/>
      <c r="V24" s="124"/>
      <c r="W24" s="508"/>
      <c r="X24" s="508"/>
      <c r="Y24" s="508"/>
      <c r="Z24" s="124"/>
      <c r="AA24" s="124"/>
      <c r="AB24" s="124"/>
      <c r="AC24" s="124"/>
      <c r="AD24" s="124"/>
      <c r="AE24" s="124"/>
      <c r="AF24" s="82"/>
      <c r="AG24" s="82"/>
      <c r="AH24" s="82"/>
      <c r="AI24" s="83"/>
      <c r="AJ24" s="526"/>
      <c r="AK24" s="602" t="str">
        <f t="shared" si="1"/>
        <v/>
      </c>
      <c r="AL24" s="603"/>
      <c r="AM24" s="603"/>
      <c r="AN24" s="603" t="str">
        <f t="shared" si="2"/>
        <v/>
      </c>
      <c r="AO24" s="603"/>
      <c r="AP24" s="603"/>
      <c r="AQ24" s="603" t="str">
        <f t="shared" si="3"/>
        <v/>
      </c>
      <c r="AR24" s="603"/>
      <c r="AS24" s="604"/>
      <c r="AT24" s="526"/>
      <c r="AU24" s="605" t="str">
        <f t="shared" si="0"/>
        <v/>
      </c>
      <c r="AV24" s="606"/>
      <c r="AW24" s="606"/>
      <c r="AX24" s="606"/>
      <c r="AY24" s="606"/>
      <c r="AZ24" s="606"/>
      <c r="BA24" s="606"/>
      <c r="BB24" s="606"/>
      <c r="BC24" s="606"/>
      <c r="BD24" s="607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</row>
    <row r="25" spans="1:73" ht="12" customHeight="1" x14ac:dyDescent="0.25">
      <c r="A25" s="608"/>
      <c r="B25" s="609"/>
      <c r="C25" s="609"/>
      <c r="D25" s="609"/>
      <c r="E25" s="609"/>
      <c r="F25" s="609"/>
      <c r="G25" s="609"/>
      <c r="H25" s="508"/>
      <c r="I25" s="508"/>
      <c r="J25" s="508"/>
      <c r="K25" s="82"/>
      <c r="L25" s="82"/>
      <c r="M25" s="82"/>
      <c r="N25" s="82"/>
      <c r="O25" s="82"/>
      <c r="P25" s="82"/>
      <c r="Q25" s="124"/>
      <c r="R25" s="124"/>
      <c r="S25" s="124"/>
      <c r="T25" s="124"/>
      <c r="U25" s="124"/>
      <c r="V25" s="124"/>
      <c r="W25" s="508"/>
      <c r="X25" s="508"/>
      <c r="Y25" s="508"/>
      <c r="Z25" s="124"/>
      <c r="AA25" s="124"/>
      <c r="AB25" s="124"/>
      <c r="AC25" s="124"/>
      <c r="AD25" s="124"/>
      <c r="AE25" s="124"/>
      <c r="AF25" s="82"/>
      <c r="AG25" s="82"/>
      <c r="AH25" s="82"/>
      <c r="AI25" s="83"/>
      <c r="AJ25" s="526"/>
      <c r="AK25" s="602" t="str">
        <f t="shared" si="1"/>
        <v/>
      </c>
      <c r="AL25" s="603"/>
      <c r="AM25" s="603"/>
      <c r="AN25" s="603" t="str">
        <f t="shared" si="2"/>
        <v/>
      </c>
      <c r="AO25" s="603"/>
      <c r="AP25" s="603"/>
      <c r="AQ25" s="603" t="str">
        <f t="shared" si="3"/>
        <v/>
      </c>
      <c r="AR25" s="603"/>
      <c r="AS25" s="604"/>
      <c r="AT25" s="526"/>
      <c r="AU25" s="605" t="str">
        <f t="shared" si="0"/>
        <v/>
      </c>
      <c r="AV25" s="606"/>
      <c r="AW25" s="606"/>
      <c r="AX25" s="606"/>
      <c r="AY25" s="606"/>
      <c r="AZ25" s="606"/>
      <c r="BA25" s="606"/>
      <c r="BB25" s="606"/>
      <c r="BC25" s="606"/>
      <c r="BD25" s="607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</row>
    <row r="26" spans="1:73" ht="12" customHeight="1" x14ac:dyDescent="0.25">
      <c r="A26" s="608"/>
      <c r="B26" s="609"/>
      <c r="C26" s="609"/>
      <c r="D26" s="609"/>
      <c r="E26" s="609"/>
      <c r="F26" s="609"/>
      <c r="G26" s="609"/>
      <c r="H26" s="124"/>
      <c r="I26" s="124"/>
      <c r="J26" s="124"/>
      <c r="K26" s="82"/>
      <c r="L26" s="82"/>
      <c r="M26" s="82"/>
      <c r="N26" s="82"/>
      <c r="O26" s="82"/>
      <c r="P26" s="82"/>
      <c r="Q26" s="124"/>
      <c r="R26" s="124"/>
      <c r="S26" s="124"/>
      <c r="T26" s="124"/>
      <c r="U26" s="124"/>
      <c r="V26" s="124"/>
      <c r="W26" s="508"/>
      <c r="X26" s="508"/>
      <c r="Y26" s="508"/>
      <c r="Z26" s="124"/>
      <c r="AA26" s="124"/>
      <c r="AB26" s="124"/>
      <c r="AC26" s="124"/>
      <c r="AD26" s="124"/>
      <c r="AE26" s="124"/>
      <c r="AF26" s="82"/>
      <c r="AG26" s="82"/>
      <c r="AH26" s="82"/>
      <c r="AI26" s="83"/>
      <c r="AJ26" s="526"/>
      <c r="AK26" s="602" t="str">
        <f t="shared" si="1"/>
        <v/>
      </c>
      <c r="AL26" s="603"/>
      <c r="AM26" s="603"/>
      <c r="AN26" s="603" t="str">
        <f t="shared" si="2"/>
        <v/>
      </c>
      <c r="AO26" s="603"/>
      <c r="AP26" s="603"/>
      <c r="AQ26" s="603" t="str">
        <f t="shared" si="3"/>
        <v/>
      </c>
      <c r="AR26" s="603"/>
      <c r="AS26" s="604"/>
      <c r="AT26" s="526"/>
      <c r="AU26" s="605" t="str">
        <f t="shared" si="0"/>
        <v/>
      </c>
      <c r="AV26" s="606"/>
      <c r="AW26" s="606"/>
      <c r="AX26" s="606"/>
      <c r="AY26" s="606"/>
      <c r="AZ26" s="606"/>
      <c r="BA26" s="606"/>
      <c r="BB26" s="606"/>
      <c r="BC26" s="606"/>
      <c r="BD26" s="607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</row>
    <row r="27" spans="1:73" ht="12" customHeight="1" x14ac:dyDescent="0.25">
      <c r="A27" s="608"/>
      <c r="B27" s="609"/>
      <c r="C27" s="609"/>
      <c r="D27" s="609"/>
      <c r="E27" s="609"/>
      <c r="F27" s="609"/>
      <c r="G27" s="609"/>
      <c r="H27" s="508"/>
      <c r="I27" s="508"/>
      <c r="J27" s="508"/>
      <c r="K27" s="82"/>
      <c r="L27" s="82"/>
      <c r="M27" s="82"/>
      <c r="N27" s="82"/>
      <c r="O27" s="82"/>
      <c r="P27" s="82"/>
      <c r="Q27" s="124"/>
      <c r="R27" s="124"/>
      <c r="S27" s="124"/>
      <c r="T27" s="124"/>
      <c r="U27" s="124"/>
      <c r="V27" s="124"/>
      <c r="W27" s="508"/>
      <c r="X27" s="508"/>
      <c r="Y27" s="508"/>
      <c r="Z27" s="124"/>
      <c r="AA27" s="124"/>
      <c r="AB27" s="124"/>
      <c r="AC27" s="124"/>
      <c r="AD27" s="124"/>
      <c r="AE27" s="124"/>
      <c r="AF27" s="82"/>
      <c r="AG27" s="82"/>
      <c r="AH27" s="82"/>
      <c r="AI27" s="83"/>
      <c r="AJ27" s="526"/>
      <c r="AK27" s="602" t="str">
        <f t="shared" si="1"/>
        <v/>
      </c>
      <c r="AL27" s="603"/>
      <c r="AM27" s="603"/>
      <c r="AN27" s="603" t="str">
        <f t="shared" si="2"/>
        <v/>
      </c>
      <c r="AO27" s="603"/>
      <c r="AP27" s="603"/>
      <c r="AQ27" s="603" t="str">
        <f t="shared" si="3"/>
        <v/>
      </c>
      <c r="AR27" s="603"/>
      <c r="AS27" s="604"/>
      <c r="AT27" s="526"/>
      <c r="AU27" s="605" t="str">
        <f t="shared" si="0"/>
        <v/>
      </c>
      <c r="AV27" s="606"/>
      <c r="AW27" s="606"/>
      <c r="AX27" s="606"/>
      <c r="AY27" s="606"/>
      <c r="AZ27" s="606"/>
      <c r="BA27" s="606"/>
      <c r="BB27" s="606"/>
      <c r="BC27" s="606"/>
      <c r="BD27" s="607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</row>
    <row r="28" spans="1:73" ht="12" customHeight="1" x14ac:dyDescent="0.25">
      <c r="A28" s="608"/>
      <c r="B28" s="609"/>
      <c r="C28" s="609"/>
      <c r="D28" s="609"/>
      <c r="E28" s="609"/>
      <c r="F28" s="609"/>
      <c r="G28" s="609"/>
      <c r="H28" s="124"/>
      <c r="I28" s="124"/>
      <c r="J28" s="124"/>
      <c r="K28" s="82"/>
      <c r="L28" s="82"/>
      <c r="M28" s="82"/>
      <c r="N28" s="82"/>
      <c r="O28" s="82"/>
      <c r="P28" s="82"/>
      <c r="Q28" s="124"/>
      <c r="R28" s="124"/>
      <c r="S28" s="124"/>
      <c r="T28" s="124"/>
      <c r="U28" s="124"/>
      <c r="V28" s="124"/>
      <c r="W28" s="508"/>
      <c r="X28" s="508"/>
      <c r="Y28" s="508"/>
      <c r="Z28" s="124"/>
      <c r="AA28" s="124"/>
      <c r="AB28" s="124"/>
      <c r="AC28" s="124"/>
      <c r="AD28" s="124"/>
      <c r="AE28" s="124"/>
      <c r="AF28" s="82"/>
      <c r="AG28" s="82"/>
      <c r="AH28" s="82"/>
      <c r="AI28" s="83"/>
      <c r="AJ28" s="526"/>
      <c r="AK28" s="602" t="str">
        <f t="shared" si="1"/>
        <v/>
      </c>
      <c r="AL28" s="603"/>
      <c r="AM28" s="603"/>
      <c r="AN28" s="603" t="str">
        <f t="shared" si="2"/>
        <v/>
      </c>
      <c r="AO28" s="603"/>
      <c r="AP28" s="603"/>
      <c r="AQ28" s="603" t="str">
        <f t="shared" si="3"/>
        <v/>
      </c>
      <c r="AR28" s="603"/>
      <c r="AS28" s="604"/>
      <c r="AT28" s="526"/>
      <c r="AU28" s="605" t="str">
        <f t="shared" si="0"/>
        <v/>
      </c>
      <c r="AV28" s="606"/>
      <c r="AW28" s="606"/>
      <c r="AX28" s="606"/>
      <c r="AY28" s="606"/>
      <c r="AZ28" s="606"/>
      <c r="BA28" s="606"/>
      <c r="BB28" s="606"/>
      <c r="BC28" s="606"/>
      <c r="BD28" s="607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</row>
    <row r="29" spans="1:73" ht="12" customHeight="1" x14ac:dyDescent="0.25">
      <c r="A29" s="608"/>
      <c r="B29" s="609"/>
      <c r="C29" s="609"/>
      <c r="D29" s="609"/>
      <c r="E29" s="609"/>
      <c r="F29" s="609"/>
      <c r="G29" s="609"/>
      <c r="H29" s="508"/>
      <c r="I29" s="508"/>
      <c r="J29" s="508"/>
      <c r="K29" s="82"/>
      <c r="L29" s="82"/>
      <c r="M29" s="82"/>
      <c r="N29" s="82"/>
      <c r="O29" s="82"/>
      <c r="P29" s="82"/>
      <c r="Q29" s="124"/>
      <c r="R29" s="124"/>
      <c r="S29" s="124"/>
      <c r="T29" s="124"/>
      <c r="U29" s="124"/>
      <c r="V29" s="124"/>
      <c r="W29" s="508"/>
      <c r="X29" s="508"/>
      <c r="Y29" s="508"/>
      <c r="Z29" s="124"/>
      <c r="AA29" s="124"/>
      <c r="AB29" s="124"/>
      <c r="AC29" s="124"/>
      <c r="AD29" s="124"/>
      <c r="AE29" s="124"/>
      <c r="AF29" s="82"/>
      <c r="AG29" s="82"/>
      <c r="AH29" s="82"/>
      <c r="AI29" s="83"/>
      <c r="AJ29" s="526"/>
      <c r="AK29" s="602" t="str">
        <f t="shared" si="1"/>
        <v/>
      </c>
      <c r="AL29" s="603"/>
      <c r="AM29" s="603"/>
      <c r="AN29" s="603" t="str">
        <f t="shared" si="2"/>
        <v/>
      </c>
      <c r="AO29" s="603"/>
      <c r="AP29" s="603"/>
      <c r="AQ29" s="603" t="str">
        <f t="shared" si="3"/>
        <v/>
      </c>
      <c r="AR29" s="603"/>
      <c r="AS29" s="604"/>
      <c r="AT29" s="526"/>
      <c r="AU29" s="605" t="str">
        <f t="shared" si="0"/>
        <v/>
      </c>
      <c r="AV29" s="606"/>
      <c r="AW29" s="606"/>
      <c r="AX29" s="606"/>
      <c r="AY29" s="606"/>
      <c r="AZ29" s="606"/>
      <c r="BA29" s="606"/>
      <c r="BB29" s="606"/>
      <c r="BC29" s="606"/>
      <c r="BD29" s="607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</row>
    <row r="30" spans="1:73" ht="12" customHeight="1" x14ac:dyDescent="0.25">
      <c r="A30" s="608"/>
      <c r="B30" s="609"/>
      <c r="C30" s="609"/>
      <c r="D30" s="609"/>
      <c r="E30" s="609"/>
      <c r="F30" s="609"/>
      <c r="G30" s="609"/>
      <c r="H30" s="124"/>
      <c r="I30" s="124"/>
      <c r="J30" s="124"/>
      <c r="K30" s="82"/>
      <c r="L30" s="82"/>
      <c r="M30" s="82"/>
      <c r="N30" s="82"/>
      <c r="O30" s="82"/>
      <c r="P30" s="82"/>
      <c r="Q30" s="124"/>
      <c r="R30" s="124"/>
      <c r="S30" s="124"/>
      <c r="T30" s="124"/>
      <c r="U30" s="124"/>
      <c r="V30" s="124"/>
      <c r="W30" s="508"/>
      <c r="X30" s="508"/>
      <c r="Y30" s="508"/>
      <c r="Z30" s="124"/>
      <c r="AA30" s="124"/>
      <c r="AB30" s="124"/>
      <c r="AC30" s="124"/>
      <c r="AD30" s="124"/>
      <c r="AE30" s="124"/>
      <c r="AF30" s="82"/>
      <c r="AG30" s="82"/>
      <c r="AH30" s="82"/>
      <c r="AI30" s="83"/>
      <c r="AJ30" s="526"/>
      <c r="AK30" s="602" t="str">
        <f t="shared" si="1"/>
        <v/>
      </c>
      <c r="AL30" s="603"/>
      <c r="AM30" s="603"/>
      <c r="AN30" s="603" t="str">
        <f t="shared" si="2"/>
        <v/>
      </c>
      <c r="AO30" s="603"/>
      <c r="AP30" s="603"/>
      <c r="AQ30" s="603" t="str">
        <f t="shared" si="3"/>
        <v/>
      </c>
      <c r="AR30" s="603"/>
      <c r="AS30" s="604"/>
      <c r="AT30" s="526"/>
      <c r="AU30" s="605" t="str">
        <f t="shared" si="0"/>
        <v/>
      </c>
      <c r="AV30" s="606"/>
      <c r="AW30" s="606"/>
      <c r="AX30" s="606"/>
      <c r="AY30" s="606"/>
      <c r="AZ30" s="606"/>
      <c r="BA30" s="606"/>
      <c r="BB30" s="606"/>
      <c r="BC30" s="606"/>
      <c r="BD30" s="607"/>
      <c r="BE30" s="526"/>
      <c r="BF30" s="526"/>
      <c r="BG30" s="526"/>
      <c r="BH30" s="526"/>
      <c r="BI30" s="526"/>
      <c r="BJ30" s="526"/>
      <c r="BK30" s="526"/>
      <c r="BL30" s="526"/>
      <c r="BM30" s="526"/>
      <c r="BN30" s="526"/>
      <c r="BO30" s="526"/>
      <c r="BP30" s="526"/>
      <c r="BQ30" s="526"/>
      <c r="BR30" s="526"/>
      <c r="BS30" s="526"/>
      <c r="BT30" s="526"/>
      <c r="BU30" s="526"/>
    </row>
    <row r="31" spans="1:73" ht="12" customHeight="1" x14ac:dyDescent="0.25">
      <c r="A31" s="608"/>
      <c r="B31" s="609"/>
      <c r="C31" s="609"/>
      <c r="D31" s="609"/>
      <c r="E31" s="609"/>
      <c r="F31" s="609"/>
      <c r="G31" s="609"/>
      <c r="H31" s="508"/>
      <c r="I31" s="508"/>
      <c r="J31" s="508"/>
      <c r="K31" s="82"/>
      <c r="L31" s="82"/>
      <c r="M31" s="82"/>
      <c r="N31" s="82"/>
      <c r="O31" s="82"/>
      <c r="P31" s="82"/>
      <c r="Q31" s="124"/>
      <c r="R31" s="124"/>
      <c r="S31" s="124"/>
      <c r="T31" s="124"/>
      <c r="U31" s="124"/>
      <c r="V31" s="124"/>
      <c r="W31" s="508"/>
      <c r="X31" s="508"/>
      <c r="Y31" s="508"/>
      <c r="Z31" s="124"/>
      <c r="AA31" s="124"/>
      <c r="AB31" s="124"/>
      <c r="AC31" s="124"/>
      <c r="AD31" s="124"/>
      <c r="AE31" s="124"/>
      <c r="AF31" s="82"/>
      <c r="AG31" s="82"/>
      <c r="AH31" s="82"/>
      <c r="AI31" s="83"/>
      <c r="AJ31" s="526"/>
      <c r="AK31" s="602" t="str">
        <f t="shared" si="1"/>
        <v/>
      </c>
      <c r="AL31" s="603"/>
      <c r="AM31" s="603"/>
      <c r="AN31" s="603" t="str">
        <f t="shared" si="2"/>
        <v/>
      </c>
      <c r="AO31" s="603"/>
      <c r="AP31" s="603"/>
      <c r="AQ31" s="603" t="str">
        <f t="shared" si="3"/>
        <v/>
      </c>
      <c r="AR31" s="603"/>
      <c r="AS31" s="604"/>
      <c r="AT31" s="526"/>
      <c r="AU31" s="605" t="str">
        <f t="shared" si="0"/>
        <v/>
      </c>
      <c r="AV31" s="606"/>
      <c r="AW31" s="606"/>
      <c r="AX31" s="606"/>
      <c r="AY31" s="606"/>
      <c r="AZ31" s="606"/>
      <c r="BA31" s="606"/>
      <c r="BB31" s="606"/>
      <c r="BC31" s="606"/>
      <c r="BD31" s="607"/>
      <c r="BE31" s="526"/>
      <c r="BF31" s="526"/>
      <c r="BG31" s="526"/>
      <c r="BH31" s="526"/>
      <c r="BI31" s="526"/>
      <c r="BJ31" s="526"/>
      <c r="BK31" s="526"/>
      <c r="BL31" s="526"/>
      <c r="BM31" s="526"/>
      <c r="BN31" s="526"/>
      <c r="BO31" s="526"/>
      <c r="BP31" s="526"/>
      <c r="BQ31" s="526"/>
      <c r="BR31" s="526"/>
      <c r="BS31" s="526"/>
      <c r="BT31" s="526"/>
      <c r="BU31" s="526"/>
    </row>
    <row r="32" spans="1:73" ht="12" customHeight="1" x14ac:dyDescent="0.25">
      <c r="A32" s="608"/>
      <c r="B32" s="609"/>
      <c r="C32" s="609"/>
      <c r="D32" s="609"/>
      <c r="E32" s="609"/>
      <c r="F32" s="609"/>
      <c r="G32" s="609"/>
      <c r="H32" s="124"/>
      <c r="I32" s="124"/>
      <c r="J32" s="124"/>
      <c r="K32" s="82"/>
      <c r="L32" s="82"/>
      <c r="M32" s="82"/>
      <c r="N32" s="82"/>
      <c r="O32" s="82"/>
      <c r="P32" s="82"/>
      <c r="Q32" s="124"/>
      <c r="R32" s="124"/>
      <c r="S32" s="124"/>
      <c r="T32" s="124"/>
      <c r="U32" s="124"/>
      <c r="V32" s="124"/>
      <c r="W32" s="508"/>
      <c r="X32" s="508"/>
      <c r="Y32" s="508"/>
      <c r="Z32" s="124"/>
      <c r="AA32" s="124"/>
      <c r="AB32" s="124"/>
      <c r="AC32" s="124"/>
      <c r="AD32" s="124"/>
      <c r="AE32" s="124"/>
      <c r="AF32" s="82"/>
      <c r="AG32" s="82"/>
      <c r="AH32" s="82"/>
      <c r="AI32" s="83"/>
      <c r="AJ32" s="526"/>
      <c r="AK32" s="602" t="str">
        <f t="shared" si="1"/>
        <v/>
      </c>
      <c r="AL32" s="603"/>
      <c r="AM32" s="603"/>
      <c r="AN32" s="603" t="str">
        <f t="shared" si="2"/>
        <v/>
      </c>
      <c r="AO32" s="603"/>
      <c r="AP32" s="603"/>
      <c r="AQ32" s="603" t="str">
        <f t="shared" si="3"/>
        <v/>
      </c>
      <c r="AR32" s="603"/>
      <c r="AS32" s="604"/>
      <c r="AT32" s="526"/>
      <c r="AU32" s="605" t="str">
        <f t="shared" si="0"/>
        <v/>
      </c>
      <c r="AV32" s="606"/>
      <c r="AW32" s="606"/>
      <c r="AX32" s="606"/>
      <c r="AY32" s="606"/>
      <c r="AZ32" s="606"/>
      <c r="BA32" s="606"/>
      <c r="BB32" s="606"/>
      <c r="BC32" s="606"/>
      <c r="BD32" s="607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526"/>
      <c r="BQ32" s="526"/>
      <c r="BR32" s="526"/>
      <c r="BS32" s="526"/>
      <c r="BT32" s="526"/>
      <c r="BU32" s="526"/>
    </row>
    <row r="33" spans="1:73" ht="12" customHeight="1" x14ac:dyDescent="0.25">
      <c r="A33" s="608"/>
      <c r="B33" s="609"/>
      <c r="C33" s="609"/>
      <c r="D33" s="609"/>
      <c r="E33" s="609"/>
      <c r="F33" s="609"/>
      <c r="G33" s="609"/>
      <c r="H33" s="508"/>
      <c r="I33" s="508"/>
      <c r="J33" s="508"/>
      <c r="K33" s="82"/>
      <c r="L33" s="82"/>
      <c r="M33" s="82"/>
      <c r="N33" s="82"/>
      <c r="O33" s="82"/>
      <c r="P33" s="82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82"/>
      <c r="AG33" s="82"/>
      <c r="AH33" s="82"/>
      <c r="AI33" s="83"/>
      <c r="AJ33" s="526"/>
      <c r="AK33" s="602" t="str">
        <f t="shared" si="1"/>
        <v/>
      </c>
      <c r="AL33" s="603"/>
      <c r="AM33" s="603"/>
      <c r="AN33" s="603" t="str">
        <f t="shared" si="2"/>
        <v/>
      </c>
      <c r="AO33" s="603"/>
      <c r="AP33" s="603"/>
      <c r="AQ33" s="603" t="str">
        <f t="shared" si="3"/>
        <v/>
      </c>
      <c r="AR33" s="603"/>
      <c r="AS33" s="604"/>
      <c r="AT33" s="526"/>
      <c r="AU33" s="605" t="str">
        <f t="shared" si="0"/>
        <v/>
      </c>
      <c r="AV33" s="606"/>
      <c r="AW33" s="606"/>
      <c r="AX33" s="606"/>
      <c r="AY33" s="606"/>
      <c r="AZ33" s="606"/>
      <c r="BA33" s="606"/>
      <c r="BB33" s="606"/>
      <c r="BC33" s="606"/>
      <c r="BD33" s="607"/>
      <c r="BE33" s="526"/>
      <c r="BF33" s="526"/>
      <c r="BG33" s="526"/>
      <c r="BH33" s="526"/>
      <c r="BI33" s="526"/>
      <c r="BJ33" s="526"/>
      <c r="BK33" s="526"/>
      <c r="BL33" s="526"/>
      <c r="BM33" s="526"/>
      <c r="BN33" s="526"/>
      <c r="BO33" s="526"/>
      <c r="BP33" s="526"/>
      <c r="BQ33" s="526"/>
      <c r="BR33" s="526"/>
      <c r="BS33" s="526"/>
      <c r="BT33" s="526"/>
      <c r="BU33" s="526"/>
    </row>
    <row r="34" spans="1:73" ht="12" customHeight="1" x14ac:dyDescent="0.25">
      <c r="A34" s="608"/>
      <c r="B34" s="609"/>
      <c r="C34" s="609"/>
      <c r="D34" s="609"/>
      <c r="E34" s="609"/>
      <c r="F34" s="609"/>
      <c r="G34" s="609"/>
      <c r="H34" s="124"/>
      <c r="I34" s="124"/>
      <c r="J34" s="124"/>
      <c r="K34" s="82"/>
      <c r="L34" s="82"/>
      <c r="M34" s="82"/>
      <c r="N34" s="82"/>
      <c r="O34" s="82"/>
      <c r="P34" s="82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82"/>
      <c r="AG34" s="82"/>
      <c r="AH34" s="82"/>
      <c r="AI34" s="83"/>
      <c r="AJ34" s="526"/>
      <c r="AK34" s="602" t="str">
        <f t="shared" si="1"/>
        <v/>
      </c>
      <c r="AL34" s="603"/>
      <c r="AM34" s="603"/>
      <c r="AN34" s="603" t="str">
        <f t="shared" si="2"/>
        <v/>
      </c>
      <c r="AO34" s="603"/>
      <c r="AP34" s="603"/>
      <c r="AQ34" s="603" t="str">
        <f t="shared" si="3"/>
        <v/>
      </c>
      <c r="AR34" s="603"/>
      <c r="AS34" s="604"/>
      <c r="AT34" s="526"/>
      <c r="AU34" s="605" t="str">
        <f t="shared" si="0"/>
        <v/>
      </c>
      <c r="AV34" s="606"/>
      <c r="AW34" s="606"/>
      <c r="AX34" s="606"/>
      <c r="AY34" s="606"/>
      <c r="AZ34" s="606"/>
      <c r="BA34" s="606"/>
      <c r="BB34" s="606"/>
      <c r="BC34" s="606"/>
      <c r="BD34" s="607"/>
      <c r="BE34" s="526"/>
      <c r="BF34" s="526"/>
      <c r="BG34" s="526"/>
      <c r="BH34" s="526"/>
      <c r="BI34" s="526"/>
      <c r="BJ34" s="526"/>
      <c r="BK34" s="526"/>
      <c r="BL34" s="526"/>
      <c r="BM34" s="526"/>
      <c r="BN34" s="526"/>
      <c r="BO34" s="526"/>
      <c r="BP34" s="526"/>
      <c r="BQ34" s="526"/>
      <c r="BR34" s="526"/>
      <c r="BS34" s="526"/>
      <c r="BT34" s="526"/>
      <c r="BU34" s="526"/>
    </row>
    <row r="35" spans="1:73" ht="12" customHeight="1" x14ac:dyDescent="0.25">
      <c r="A35" s="608"/>
      <c r="B35" s="609"/>
      <c r="C35" s="609"/>
      <c r="D35" s="609"/>
      <c r="E35" s="609"/>
      <c r="F35" s="609"/>
      <c r="G35" s="609"/>
      <c r="H35" s="508"/>
      <c r="I35" s="508"/>
      <c r="J35" s="508"/>
      <c r="K35" s="82"/>
      <c r="L35" s="82"/>
      <c r="M35" s="82"/>
      <c r="N35" s="82"/>
      <c r="O35" s="82"/>
      <c r="P35" s="82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82"/>
      <c r="AG35" s="82"/>
      <c r="AH35" s="82"/>
      <c r="AI35" s="83"/>
      <c r="AJ35" s="526"/>
      <c r="AK35" s="602" t="str">
        <f t="shared" si="1"/>
        <v/>
      </c>
      <c r="AL35" s="603"/>
      <c r="AM35" s="603"/>
      <c r="AN35" s="603" t="str">
        <f t="shared" si="2"/>
        <v/>
      </c>
      <c r="AO35" s="603"/>
      <c r="AP35" s="603"/>
      <c r="AQ35" s="603" t="str">
        <f t="shared" si="3"/>
        <v/>
      </c>
      <c r="AR35" s="603"/>
      <c r="AS35" s="604"/>
      <c r="AT35" s="526"/>
      <c r="AU35" s="605" t="str">
        <f t="shared" si="0"/>
        <v/>
      </c>
      <c r="AV35" s="606"/>
      <c r="AW35" s="606"/>
      <c r="AX35" s="606"/>
      <c r="AY35" s="606"/>
      <c r="AZ35" s="606"/>
      <c r="BA35" s="606"/>
      <c r="BB35" s="606"/>
      <c r="BC35" s="606"/>
      <c r="BD35" s="607"/>
      <c r="BE35" s="526"/>
      <c r="BF35" s="526"/>
      <c r="BG35" s="526"/>
      <c r="BH35" s="526"/>
      <c r="BI35" s="526"/>
      <c r="BJ35" s="526"/>
      <c r="BK35" s="526"/>
      <c r="BL35" s="526"/>
      <c r="BM35" s="526"/>
      <c r="BN35" s="526"/>
      <c r="BO35" s="526"/>
      <c r="BP35" s="526"/>
      <c r="BQ35" s="526"/>
      <c r="BR35" s="526"/>
      <c r="BS35" s="526"/>
      <c r="BT35" s="526"/>
      <c r="BU35" s="526"/>
    </row>
    <row r="36" spans="1:73" ht="12" customHeight="1" x14ac:dyDescent="0.25">
      <c r="A36" s="608"/>
      <c r="B36" s="609"/>
      <c r="C36" s="609"/>
      <c r="D36" s="609"/>
      <c r="E36" s="609"/>
      <c r="F36" s="609"/>
      <c r="G36" s="609"/>
      <c r="H36" s="124"/>
      <c r="I36" s="124"/>
      <c r="J36" s="124"/>
      <c r="K36" s="82"/>
      <c r="L36" s="82"/>
      <c r="M36" s="82"/>
      <c r="N36" s="82"/>
      <c r="O36" s="82"/>
      <c r="P36" s="82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82"/>
      <c r="AG36" s="82"/>
      <c r="AH36" s="82"/>
      <c r="AI36" s="83"/>
      <c r="AJ36" s="526"/>
      <c r="AK36" s="602" t="str">
        <f t="shared" si="1"/>
        <v/>
      </c>
      <c r="AL36" s="603"/>
      <c r="AM36" s="603"/>
      <c r="AN36" s="603" t="str">
        <f t="shared" si="2"/>
        <v/>
      </c>
      <c r="AO36" s="603"/>
      <c r="AP36" s="603"/>
      <c r="AQ36" s="603" t="str">
        <f t="shared" si="3"/>
        <v/>
      </c>
      <c r="AR36" s="603"/>
      <c r="AS36" s="604"/>
      <c r="AT36" s="526"/>
      <c r="AU36" s="605" t="str">
        <f t="shared" si="0"/>
        <v/>
      </c>
      <c r="AV36" s="606"/>
      <c r="AW36" s="606"/>
      <c r="AX36" s="606"/>
      <c r="AY36" s="606"/>
      <c r="AZ36" s="606"/>
      <c r="BA36" s="606"/>
      <c r="BB36" s="606"/>
      <c r="BC36" s="606"/>
      <c r="BD36" s="607"/>
      <c r="BE36" s="526"/>
      <c r="BF36" s="526"/>
      <c r="BG36" s="526"/>
      <c r="BH36" s="526"/>
      <c r="BI36" s="526"/>
      <c r="BJ36" s="526"/>
      <c r="BK36" s="526"/>
      <c r="BL36" s="526"/>
      <c r="BM36" s="526"/>
      <c r="BN36" s="526"/>
      <c r="BO36" s="526"/>
      <c r="BP36" s="526"/>
      <c r="BQ36" s="526"/>
      <c r="BR36" s="526"/>
      <c r="BS36" s="526"/>
      <c r="BT36" s="526"/>
      <c r="BU36" s="526"/>
    </row>
    <row r="37" spans="1:73" ht="12" customHeight="1" x14ac:dyDescent="0.25">
      <c r="A37" s="608"/>
      <c r="B37" s="609"/>
      <c r="C37" s="609"/>
      <c r="D37" s="609"/>
      <c r="E37" s="609"/>
      <c r="F37" s="609"/>
      <c r="G37" s="609"/>
      <c r="H37" s="508"/>
      <c r="I37" s="508"/>
      <c r="J37" s="508"/>
      <c r="K37" s="82"/>
      <c r="L37" s="82"/>
      <c r="M37" s="82"/>
      <c r="N37" s="82"/>
      <c r="O37" s="82"/>
      <c r="P37" s="82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82"/>
      <c r="AG37" s="82"/>
      <c r="AH37" s="82"/>
      <c r="AI37" s="83"/>
      <c r="AJ37" s="526"/>
      <c r="AK37" s="602" t="str">
        <f t="shared" si="1"/>
        <v/>
      </c>
      <c r="AL37" s="603"/>
      <c r="AM37" s="603"/>
      <c r="AN37" s="603" t="str">
        <f t="shared" si="2"/>
        <v/>
      </c>
      <c r="AO37" s="603"/>
      <c r="AP37" s="603"/>
      <c r="AQ37" s="603" t="str">
        <f t="shared" si="3"/>
        <v/>
      </c>
      <c r="AR37" s="603"/>
      <c r="AS37" s="604"/>
      <c r="AT37" s="526"/>
      <c r="AU37" s="605" t="str">
        <f t="shared" si="0"/>
        <v/>
      </c>
      <c r="AV37" s="606"/>
      <c r="AW37" s="606"/>
      <c r="AX37" s="606"/>
      <c r="AY37" s="606"/>
      <c r="AZ37" s="606"/>
      <c r="BA37" s="606"/>
      <c r="BB37" s="606"/>
      <c r="BC37" s="606"/>
      <c r="BD37" s="607"/>
      <c r="BE37" s="526"/>
      <c r="BF37" s="526"/>
      <c r="BG37" s="526"/>
      <c r="BH37" s="526"/>
      <c r="BI37" s="526"/>
      <c r="BJ37" s="526"/>
      <c r="BK37" s="526"/>
      <c r="BL37" s="526"/>
      <c r="BM37" s="526"/>
      <c r="BN37" s="526"/>
      <c r="BO37" s="526"/>
      <c r="BP37" s="526"/>
      <c r="BQ37" s="526"/>
      <c r="BR37" s="526"/>
      <c r="BS37" s="526"/>
      <c r="BT37" s="526"/>
      <c r="BU37" s="526"/>
    </row>
    <row r="38" spans="1:73" ht="12" customHeight="1" x14ac:dyDescent="0.25">
      <c r="A38" s="608"/>
      <c r="B38" s="609"/>
      <c r="C38" s="609"/>
      <c r="D38" s="609"/>
      <c r="E38" s="609"/>
      <c r="F38" s="609"/>
      <c r="G38" s="609"/>
      <c r="H38" s="124"/>
      <c r="I38" s="124"/>
      <c r="J38" s="124"/>
      <c r="K38" s="82"/>
      <c r="L38" s="82"/>
      <c r="M38" s="82"/>
      <c r="N38" s="82"/>
      <c r="O38" s="82"/>
      <c r="P38" s="82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82"/>
      <c r="AG38" s="82"/>
      <c r="AH38" s="82"/>
      <c r="AI38" s="83"/>
      <c r="AJ38" s="526"/>
      <c r="AK38" s="602" t="str">
        <f t="shared" si="1"/>
        <v/>
      </c>
      <c r="AL38" s="603"/>
      <c r="AM38" s="603"/>
      <c r="AN38" s="603" t="str">
        <f t="shared" si="2"/>
        <v/>
      </c>
      <c r="AO38" s="603"/>
      <c r="AP38" s="603"/>
      <c r="AQ38" s="603" t="str">
        <f t="shared" si="3"/>
        <v/>
      </c>
      <c r="AR38" s="603"/>
      <c r="AS38" s="604"/>
      <c r="AT38" s="526"/>
      <c r="AU38" s="605" t="str">
        <f t="shared" si="0"/>
        <v/>
      </c>
      <c r="AV38" s="606"/>
      <c r="AW38" s="606"/>
      <c r="AX38" s="606"/>
      <c r="AY38" s="606"/>
      <c r="AZ38" s="606"/>
      <c r="BA38" s="606"/>
      <c r="BB38" s="606"/>
      <c r="BC38" s="606"/>
      <c r="BD38" s="607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  <c r="BT38" s="526"/>
      <c r="BU38" s="526"/>
    </row>
    <row r="39" spans="1:73" ht="12" customHeight="1" x14ac:dyDescent="0.25">
      <c r="A39" s="608"/>
      <c r="B39" s="609"/>
      <c r="C39" s="609"/>
      <c r="D39" s="609"/>
      <c r="E39" s="609"/>
      <c r="F39" s="609"/>
      <c r="G39" s="609"/>
      <c r="H39" s="508"/>
      <c r="I39" s="508"/>
      <c r="J39" s="508"/>
      <c r="K39" s="82"/>
      <c r="L39" s="82"/>
      <c r="M39" s="82"/>
      <c r="N39" s="82"/>
      <c r="O39" s="82"/>
      <c r="P39" s="82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82"/>
      <c r="AG39" s="82"/>
      <c r="AH39" s="82"/>
      <c r="AI39" s="83"/>
      <c r="AJ39" s="526"/>
      <c r="AK39" s="602" t="str">
        <f t="shared" si="1"/>
        <v/>
      </c>
      <c r="AL39" s="603"/>
      <c r="AM39" s="603"/>
      <c r="AN39" s="603" t="str">
        <f t="shared" si="2"/>
        <v/>
      </c>
      <c r="AO39" s="603"/>
      <c r="AP39" s="603"/>
      <c r="AQ39" s="603" t="str">
        <f t="shared" si="3"/>
        <v/>
      </c>
      <c r="AR39" s="603"/>
      <c r="AS39" s="604"/>
      <c r="AT39" s="526"/>
      <c r="AU39" s="605" t="str">
        <f t="shared" si="0"/>
        <v/>
      </c>
      <c r="AV39" s="606"/>
      <c r="AW39" s="606"/>
      <c r="AX39" s="606"/>
      <c r="AY39" s="606"/>
      <c r="AZ39" s="606"/>
      <c r="BA39" s="606"/>
      <c r="BB39" s="606"/>
      <c r="BC39" s="606"/>
      <c r="BD39" s="607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</row>
    <row r="40" spans="1:73" ht="12" customHeight="1" x14ac:dyDescent="0.25">
      <c r="A40" s="608"/>
      <c r="B40" s="609"/>
      <c r="C40" s="609"/>
      <c r="D40" s="609"/>
      <c r="E40" s="609"/>
      <c r="F40" s="609"/>
      <c r="G40" s="609"/>
      <c r="H40" s="124"/>
      <c r="I40" s="124"/>
      <c r="J40" s="124"/>
      <c r="K40" s="82"/>
      <c r="L40" s="82"/>
      <c r="M40" s="82"/>
      <c r="N40" s="82"/>
      <c r="O40" s="82"/>
      <c r="P40" s="82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82"/>
      <c r="AG40" s="82"/>
      <c r="AH40" s="82"/>
      <c r="AI40" s="83"/>
      <c r="AJ40" s="526"/>
      <c r="AK40" s="602" t="str">
        <f t="shared" si="1"/>
        <v/>
      </c>
      <c r="AL40" s="603"/>
      <c r="AM40" s="603"/>
      <c r="AN40" s="603" t="str">
        <f t="shared" si="2"/>
        <v/>
      </c>
      <c r="AO40" s="603"/>
      <c r="AP40" s="603"/>
      <c r="AQ40" s="603" t="str">
        <f t="shared" si="3"/>
        <v/>
      </c>
      <c r="AR40" s="603"/>
      <c r="AS40" s="604"/>
      <c r="AT40" s="526"/>
      <c r="AU40" s="605" t="str">
        <f t="shared" si="0"/>
        <v/>
      </c>
      <c r="AV40" s="606"/>
      <c r="AW40" s="606"/>
      <c r="AX40" s="606"/>
      <c r="AY40" s="606"/>
      <c r="AZ40" s="606"/>
      <c r="BA40" s="606"/>
      <c r="BB40" s="606"/>
      <c r="BC40" s="606"/>
      <c r="BD40" s="607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</row>
    <row r="41" spans="1:73" ht="12" customHeight="1" x14ac:dyDescent="0.25">
      <c r="A41" s="608"/>
      <c r="B41" s="609"/>
      <c r="C41" s="609"/>
      <c r="D41" s="609"/>
      <c r="E41" s="609"/>
      <c r="F41" s="609"/>
      <c r="G41" s="609"/>
      <c r="H41" s="508"/>
      <c r="I41" s="508"/>
      <c r="J41" s="508"/>
      <c r="K41" s="82"/>
      <c r="L41" s="82"/>
      <c r="M41" s="82"/>
      <c r="N41" s="82"/>
      <c r="O41" s="82"/>
      <c r="P41" s="82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82"/>
      <c r="AG41" s="82"/>
      <c r="AH41" s="82"/>
      <c r="AI41" s="83"/>
      <c r="AJ41" s="526"/>
      <c r="AK41" s="602" t="str">
        <f t="shared" si="1"/>
        <v/>
      </c>
      <c r="AL41" s="603"/>
      <c r="AM41" s="603"/>
      <c r="AN41" s="603" t="str">
        <f t="shared" si="2"/>
        <v/>
      </c>
      <c r="AO41" s="603"/>
      <c r="AP41" s="603"/>
      <c r="AQ41" s="603" t="str">
        <f t="shared" si="3"/>
        <v/>
      </c>
      <c r="AR41" s="603"/>
      <c r="AS41" s="604"/>
      <c r="AT41" s="526"/>
      <c r="AU41" s="605" t="str">
        <f t="shared" si="0"/>
        <v/>
      </c>
      <c r="AV41" s="606"/>
      <c r="AW41" s="606"/>
      <c r="AX41" s="606"/>
      <c r="AY41" s="606"/>
      <c r="AZ41" s="606"/>
      <c r="BA41" s="606"/>
      <c r="BB41" s="606"/>
      <c r="BC41" s="606"/>
      <c r="BD41" s="607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</row>
    <row r="42" spans="1:73" ht="12" customHeight="1" x14ac:dyDescent="0.25">
      <c r="A42" s="608"/>
      <c r="B42" s="609"/>
      <c r="C42" s="609"/>
      <c r="D42" s="609"/>
      <c r="E42" s="609"/>
      <c r="F42" s="609"/>
      <c r="G42" s="609"/>
      <c r="H42" s="124"/>
      <c r="I42" s="124"/>
      <c r="J42" s="124"/>
      <c r="K42" s="82"/>
      <c r="L42" s="82"/>
      <c r="M42" s="82"/>
      <c r="N42" s="82"/>
      <c r="O42" s="82"/>
      <c r="P42" s="82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82"/>
      <c r="AG42" s="82"/>
      <c r="AH42" s="82"/>
      <c r="AI42" s="83"/>
      <c r="AJ42" s="526"/>
      <c r="AK42" s="602" t="str">
        <f t="shared" si="1"/>
        <v/>
      </c>
      <c r="AL42" s="603"/>
      <c r="AM42" s="603"/>
      <c r="AN42" s="603" t="str">
        <f t="shared" si="2"/>
        <v/>
      </c>
      <c r="AO42" s="603"/>
      <c r="AP42" s="603"/>
      <c r="AQ42" s="603" t="str">
        <f t="shared" si="3"/>
        <v/>
      </c>
      <c r="AR42" s="603"/>
      <c r="AS42" s="604"/>
      <c r="AT42" s="526"/>
      <c r="AU42" s="605" t="str">
        <f t="shared" si="0"/>
        <v/>
      </c>
      <c r="AV42" s="606"/>
      <c r="AW42" s="606"/>
      <c r="AX42" s="606"/>
      <c r="AY42" s="606"/>
      <c r="AZ42" s="606"/>
      <c r="BA42" s="606"/>
      <c r="BB42" s="606"/>
      <c r="BC42" s="606"/>
      <c r="BD42" s="607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</row>
    <row r="43" spans="1:73" ht="12" customHeight="1" x14ac:dyDescent="0.25">
      <c r="A43" s="608"/>
      <c r="B43" s="609"/>
      <c r="C43" s="609"/>
      <c r="D43" s="609"/>
      <c r="E43" s="609"/>
      <c r="F43" s="609"/>
      <c r="G43" s="609"/>
      <c r="H43" s="508"/>
      <c r="I43" s="508"/>
      <c r="J43" s="508"/>
      <c r="K43" s="82"/>
      <c r="L43" s="82"/>
      <c r="M43" s="82"/>
      <c r="N43" s="82"/>
      <c r="O43" s="82"/>
      <c r="P43" s="82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82"/>
      <c r="AG43" s="82"/>
      <c r="AH43" s="82"/>
      <c r="AI43" s="83"/>
      <c r="AJ43" s="526"/>
      <c r="AK43" s="602" t="str">
        <f t="shared" si="1"/>
        <v/>
      </c>
      <c r="AL43" s="603"/>
      <c r="AM43" s="603"/>
      <c r="AN43" s="603" t="str">
        <f t="shared" si="2"/>
        <v/>
      </c>
      <c r="AO43" s="603"/>
      <c r="AP43" s="603"/>
      <c r="AQ43" s="603" t="str">
        <f t="shared" si="3"/>
        <v/>
      </c>
      <c r="AR43" s="603"/>
      <c r="AS43" s="604"/>
      <c r="AT43" s="526"/>
      <c r="AU43" s="605" t="str">
        <f t="shared" si="0"/>
        <v/>
      </c>
      <c r="AV43" s="606"/>
      <c r="AW43" s="606"/>
      <c r="AX43" s="606"/>
      <c r="AY43" s="606"/>
      <c r="AZ43" s="606"/>
      <c r="BA43" s="606"/>
      <c r="BB43" s="606"/>
      <c r="BC43" s="606"/>
      <c r="BD43" s="607"/>
      <c r="BE43" s="526"/>
      <c r="BF43" s="526"/>
      <c r="BG43" s="526"/>
      <c r="BH43" s="526"/>
      <c r="BI43" s="526"/>
      <c r="BJ43" s="526"/>
      <c r="BK43" s="526"/>
      <c r="BL43" s="526"/>
      <c r="BM43" s="526"/>
      <c r="BN43" s="526"/>
      <c r="BO43" s="526"/>
      <c r="BP43" s="526"/>
      <c r="BQ43" s="526"/>
      <c r="BR43" s="526"/>
      <c r="BS43" s="526"/>
      <c r="BT43" s="526"/>
      <c r="BU43" s="526"/>
    </row>
    <row r="44" spans="1:73" ht="12" customHeight="1" x14ac:dyDescent="0.25">
      <c r="A44" s="608"/>
      <c r="B44" s="609"/>
      <c r="C44" s="609"/>
      <c r="D44" s="609"/>
      <c r="E44" s="609"/>
      <c r="F44" s="609"/>
      <c r="G44" s="609"/>
      <c r="H44" s="124"/>
      <c r="I44" s="124"/>
      <c r="J44" s="124"/>
      <c r="K44" s="82"/>
      <c r="L44" s="82"/>
      <c r="M44" s="82"/>
      <c r="N44" s="82"/>
      <c r="O44" s="82"/>
      <c r="P44" s="82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82"/>
      <c r="AG44" s="82"/>
      <c r="AH44" s="82"/>
      <c r="AI44" s="83"/>
      <c r="AJ44" s="526"/>
      <c r="AK44" s="602" t="str">
        <f t="shared" si="1"/>
        <v/>
      </c>
      <c r="AL44" s="603"/>
      <c r="AM44" s="603"/>
      <c r="AN44" s="603" t="str">
        <f t="shared" si="2"/>
        <v/>
      </c>
      <c r="AO44" s="603"/>
      <c r="AP44" s="603"/>
      <c r="AQ44" s="603" t="str">
        <f t="shared" si="3"/>
        <v/>
      </c>
      <c r="AR44" s="603"/>
      <c r="AS44" s="604"/>
      <c r="AT44" s="526"/>
      <c r="AU44" s="605" t="str">
        <f t="shared" si="0"/>
        <v/>
      </c>
      <c r="AV44" s="606"/>
      <c r="AW44" s="606"/>
      <c r="AX44" s="606"/>
      <c r="AY44" s="606"/>
      <c r="AZ44" s="606"/>
      <c r="BA44" s="606"/>
      <c r="BB44" s="606"/>
      <c r="BC44" s="606"/>
      <c r="BD44" s="607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  <c r="BT44" s="526"/>
      <c r="BU44" s="526"/>
    </row>
    <row r="45" spans="1:73" ht="12" customHeight="1" x14ac:dyDescent="0.25">
      <c r="A45" s="608"/>
      <c r="B45" s="609"/>
      <c r="C45" s="609"/>
      <c r="D45" s="609"/>
      <c r="E45" s="609"/>
      <c r="F45" s="609"/>
      <c r="G45" s="609"/>
      <c r="H45" s="508"/>
      <c r="I45" s="508"/>
      <c r="J45" s="508"/>
      <c r="K45" s="82"/>
      <c r="L45" s="82"/>
      <c r="M45" s="82"/>
      <c r="N45" s="82"/>
      <c r="O45" s="82"/>
      <c r="P45" s="82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82"/>
      <c r="AG45" s="82"/>
      <c r="AH45" s="82"/>
      <c r="AI45" s="83"/>
      <c r="AJ45" s="526"/>
      <c r="AK45" s="602" t="str">
        <f t="shared" si="1"/>
        <v/>
      </c>
      <c r="AL45" s="603"/>
      <c r="AM45" s="603"/>
      <c r="AN45" s="603" t="str">
        <f t="shared" si="2"/>
        <v/>
      </c>
      <c r="AO45" s="603"/>
      <c r="AP45" s="603"/>
      <c r="AQ45" s="603" t="str">
        <f t="shared" si="3"/>
        <v/>
      </c>
      <c r="AR45" s="603"/>
      <c r="AS45" s="604"/>
      <c r="AT45" s="526"/>
      <c r="AU45" s="605" t="str">
        <f t="shared" si="0"/>
        <v/>
      </c>
      <c r="AV45" s="606"/>
      <c r="AW45" s="606"/>
      <c r="AX45" s="606"/>
      <c r="AY45" s="606"/>
      <c r="AZ45" s="606"/>
      <c r="BA45" s="606"/>
      <c r="BB45" s="606"/>
      <c r="BC45" s="606"/>
      <c r="BD45" s="607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  <c r="BT45" s="526"/>
      <c r="BU45" s="526"/>
    </row>
    <row r="46" spans="1:73" ht="12" customHeight="1" x14ac:dyDescent="0.25">
      <c r="A46" s="608"/>
      <c r="B46" s="609"/>
      <c r="C46" s="609"/>
      <c r="D46" s="609"/>
      <c r="E46" s="609"/>
      <c r="F46" s="609"/>
      <c r="G46" s="609"/>
      <c r="H46" s="124"/>
      <c r="I46" s="124"/>
      <c r="J46" s="124"/>
      <c r="K46" s="82"/>
      <c r="L46" s="82"/>
      <c r="M46" s="82"/>
      <c r="N46" s="82"/>
      <c r="O46" s="82"/>
      <c r="P46" s="82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82"/>
      <c r="AG46" s="82"/>
      <c r="AH46" s="82"/>
      <c r="AI46" s="83"/>
      <c r="AJ46" s="526"/>
      <c r="AK46" s="602" t="str">
        <f t="shared" si="1"/>
        <v/>
      </c>
      <c r="AL46" s="603"/>
      <c r="AM46" s="603"/>
      <c r="AN46" s="603" t="str">
        <f t="shared" si="2"/>
        <v/>
      </c>
      <c r="AO46" s="603"/>
      <c r="AP46" s="603"/>
      <c r="AQ46" s="603" t="str">
        <f t="shared" si="3"/>
        <v/>
      </c>
      <c r="AR46" s="603"/>
      <c r="AS46" s="604"/>
      <c r="AT46" s="526"/>
      <c r="AU46" s="605" t="str">
        <f t="shared" si="0"/>
        <v/>
      </c>
      <c r="AV46" s="606"/>
      <c r="AW46" s="606"/>
      <c r="AX46" s="606"/>
      <c r="AY46" s="606"/>
      <c r="AZ46" s="606"/>
      <c r="BA46" s="606"/>
      <c r="BB46" s="606"/>
      <c r="BC46" s="606"/>
      <c r="BD46" s="607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  <c r="BT46" s="526"/>
      <c r="BU46" s="526"/>
    </row>
    <row r="47" spans="1:73" ht="12" customHeight="1" x14ac:dyDescent="0.25">
      <c r="A47" s="608"/>
      <c r="B47" s="609"/>
      <c r="C47" s="609"/>
      <c r="D47" s="609"/>
      <c r="E47" s="609"/>
      <c r="F47" s="609"/>
      <c r="G47" s="609"/>
      <c r="H47" s="508"/>
      <c r="I47" s="508"/>
      <c r="J47" s="508"/>
      <c r="K47" s="82"/>
      <c r="L47" s="82"/>
      <c r="M47" s="82"/>
      <c r="N47" s="82"/>
      <c r="O47" s="82"/>
      <c r="P47" s="82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82"/>
      <c r="AG47" s="82"/>
      <c r="AH47" s="82"/>
      <c r="AI47" s="83"/>
      <c r="AJ47" s="526"/>
      <c r="AK47" s="602" t="str">
        <f t="shared" si="1"/>
        <v/>
      </c>
      <c r="AL47" s="603"/>
      <c r="AM47" s="603"/>
      <c r="AN47" s="603" t="str">
        <f t="shared" si="2"/>
        <v/>
      </c>
      <c r="AO47" s="603"/>
      <c r="AP47" s="603"/>
      <c r="AQ47" s="603" t="str">
        <f t="shared" si="3"/>
        <v/>
      </c>
      <c r="AR47" s="603"/>
      <c r="AS47" s="604"/>
      <c r="AT47" s="526"/>
      <c r="AU47" s="605" t="str">
        <f t="shared" si="0"/>
        <v/>
      </c>
      <c r="AV47" s="606"/>
      <c r="AW47" s="606"/>
      <c r="AX47" s="606"/>
      <c r="AY47" s="606"/>
      <c r="AZ47" s="606"/>
      <c r="BA47" s="606"/>
      <c r="BB47" s="606"/>
      <c r="BC47" s="606"/>
      <c r="BD47" s="607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  <c r="BT47" s="526"/>
      <c r="BU47" s="526"/>
    </row>
    <row r="48" spans="1:73" ht="12" customHeight="1" x14ac:dyDescent="0.25">
      <c r="A48" s="608"/>
      <c r="B48" s="609"/>
      <c r="C48" s="609"/>
      <c r="D48" s="609"/>
      <c r="E48" s="609"/>
      <c r="F48" s="609"/>
      <c r="G48" s="609"/>
      <c r="H48" s="124"/>
      <c r="I48" s="124"/>
      <c r="J48" s="124"/>
      <c r="K48" s="82"/>
      <c r="L48" s="82"/>
      <c r="M48" s="82"/>
      <c r="N48" s="82"/>
      <c r="O48" s="82"/>
      <c r="P48" s="82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82"/>
      <c r="AG48" s="82"/>
      <c r="AH48" s="82"/>
      <c r="AI48" s="83"/>
      <c r="AJ48" s="526"/>
      <c r="AK48" s="602" t="str">
        <f t="shared" si="1"/>
        <v/>
      </c>
      <c r="AL48" s="603"/>
      <c r="AM48" s="603"/>
      <c r="AN48" s="603" t="str">
        <f t="shared" si="2"/>
        <v/>
      </c>
      <c r="AO48" s="603"/>
      <c r="AP48" s="603"/>
      <c r="AQ48" s="603" t="str">
        <f t="shared" si="3"/>
        <v/>
      </c>
      <c r="AR48" s="603"/>
      <c r="AS48" s="604"/>
      <c r="AT48" s="526"/>
      <c r="AU48" s="605" t="str">
        <f t="shared" si="0"/>
        <v/>
      </c>
      <c r="AV48" s="606"/>
      <c r="AW48" s="606"/>
      <c r="AX48" s="606"/>
      <c r="AY48" s="606"/>
      <c r="AZ48" s="606"/>
      <c r="BA48" s="606"/>
      <c r="BB48" s="606"/>
      <c r="BC48" s="606"/>
      <c r="BD48" s="607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  <c r="BT48" s="526"/>
      <c r="BU48" s="526"/>
    </row>
    <row r="49" spans="1:73" ht="12" customHeight="1" x14ac:dyDescent="0.25">
      <c r="A49" s="608"/>
      <c r="B49" s="609"/>
      <c r="C49" s="609"/>
      <c r="D49" s="609"/>
      <c r="E49" s="609"/>
      <c r="F49" s="609"/>
      <c r="G49" s="609"/>
      <c r="H49" s="508"/>
      <c r="I49" s="508"/>
      <c r="J49" s="508"/>
      <c r="K49" s="82"/>
      <c r="L49" s="82"/>
      <c r="M49" s="82"/>
      <c r="N49" s="82"/>
      <c r="O49" s="82"/>
      <c r="P49" s="82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82"/>
      <c r="AG49" s="82"/>
      <c r="AH49" s="82"/>
      <c r="AI49" s="83"/>
      <c r="AJ49" s="526"/>
      <c r="AK49" s="602" t="str">
        <f t="shared" si="1"/>
        <v/>
      </c>
      <c r="AL49" s="603"/>
      <c r="AM49" s="603"/>
      <c r="AN49" s="603" t="str">
        <f t="shared" si="2"/>
        <v/>
      </c>
      <c r="AO49" s="603"/>
      <c r="AP49" s="603"/>
      <c r="AQ49" s="603" t="str">
        <f t="shared" si="3"/>
        <v/>
      </c>
      <c r="AR49" s="603"/>
      <c r="AS49" s="604"/>
      <c r="AT49" s="526"/>
      <c r="AU49" s="605" t="str">
        <f t="shared" si="0"/>
        <v/>
      </c>
      <c r="AV49" s="606"/>
      <c r="AW49" s="606"/>
      <c r="AX49" s="606"/>
      <c r="AY49" s="606"/>
      <c r="AZ49" s="606"/>
      <c r="BA49" s="606"/>
      <c r="BB49" s="606"/>
      <c r="BC49" s="606"/>
      <c r="BD49" s="607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  <c r="BT49" s="526"/>
      <c r="BU49" s="526"/>
    </row>
    <row r="50" spans="1:73" ht="12" customHeight="1" x14ac:dyDescent="0.25">
      <c r="A50" s="608"/>
      <c r="B50" s="609"/>
      <c r="C50" s="609"/>
      <c r="D50" s="609"/>
      <c r="E50" s="609"/>
      <c r="F50" s="609"/>
      <c r="G50" s="609"/>
      <c r="H50" s="124"/>
      <c r="I50" s="124"/>
      <c r="J50" s="124"/>
      <c r="K50" s="82"/>
      <c r="L50" s="82"/>
      <c r="M50" s="82"/>
      <c r="N50" s="82"/>
      <c r="O50" s="82"/>
      <c r="P50" s="82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82"/>
      <c r="AG50" s="82"/>
      <c r="AH50" s="82"/>
      <c r="AI50" s="83"/>
      <c r="AJ50" s="526"/>
      <c r="AK50" s="602" t="str">
        <f t="shared" si="1"/>
        <v/>
      </c>
      <c r="AL50" s="603"/>
      <c r="AM50" s="603"/>
      <c r="AN50" s="603" t="str">
        <f t="shared" si="2"/>
        <v/>
      </c>
      <c r="AO50" s="603"/>
      <c r="AP50" s="603"/>
      <c r="AQ50" s="603" t="str">
        <f t="shared" si="3"/>
        <v/>
      </c>
      <c r="AR50" s="603"/>
      <c r="AS50" s="604"/>
      <c r="AT50" s="526"/>
      <c r="AU50" s="605" t="str">
        <f t="shared" si="0"/>
        <v/>
      </c>
      <c r="AV50" s="606"/>
      <c r="AW50" s="606"/>
      <c r="AX50" s="606"/>
      <c r="AY50" s="606"/>
      <c r="AZ50" s="606"/>
      <c r="BA50" s="606"/>
      <c r="BB50" s="606"/>
      <c r="BC50" s="606"/>
      <c r="BD50" s="607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  <c r="BT50" s="526"/>
      <c r="BU50" s="526"/>
    </row>
    <row r="51" spans="1:73" ht="12" customHeight="1" x14ac:dyDescent="0.25">
      <c r="A51" s="608"/>
      <c r="B51" s="609"/>
      <c r="C51" s="609"/>
      <c r="D51" s="609"/>
      <c r="E51" s="609"/>
      <c r="F51" s="609"/>
      <c r="G51" s="609"/>
      <c r="H51" s="508"/>
      <c r="I51" s="508"/>
      <c r="J51" s="508"/>
      <c r="K51" s="82"/>
      <c r="L51" s="82"/>
      <c r="M51" s="82"/>
      <c r="N51" s="82"/>
      <c r="O51" s="82"/>
      <c r="P51" s="82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82"/>
      <c r="AG51" s="82"/>
      <c r="AH51" s="82"/>
      <c r="AI51" s="83"/>
      <c r="AJ51" s="526"/>
      <c r="AK51" s="602" t="str">
        <f t="shared" si="1"/>
        <v/>
      </c>
      <c r="AL51" s="603"/>
      <c r="AM51" s="603"/>
      <c r="AN51" s="603" t="str">
        <f t="shared" si="2"/>
        <v/>
      </c>
      <c r="AO51" s="603"/>
      <c r="AP51" s="603"/>
      <c r="AQ51" s="603" t="str">
        <f t="shared" si="3"/>
        <v/>
      </c>
      <c r="AR51" s="603"/>
      <c r="AS51" s="604"/>
      <c r="AT51" s="526"/>
      <c r="AU51" s="605" t="str">
        <f t="shared" si="0"/>
        <v/>
      </c>
      <c r="AV51" s="606"/>
      <c r="AW51" s="606"/>
      <c r="AX51" s="606"/>
      <c r="AY51" s="606"/>
      <c r="AZ51" s="606"/>
      <c r="BA51" s="606"/>
      <c r="BB51" s="606"/>
      <c r="BC51" s="606"/>
      <c r="BD51" s="607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  <c r="BT51" s="526"/>
      <c r="BU51" s="526"/>
    </row>
    <row r="52" spans="1:73" ht="12" customHeight="1" thickBot="1" x14ac:dyDescent="0.3">
      <c r="A52" s="613" t="s">
        <v>206</v>
      </c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  <c r="M52" s="614"/>
      <c r="N52" s="614"/>
      <c r="O52" s="614"/>
      <c r="P52" s="614"/>
      <c r="Q52" s="219" t="str">
        <f>IF(SUM(Q13:S51)&lt;&gt;0,SUM(Q13:S51),"")</f>
        <v/>
      </c>
      <c r="R52" s="219"/>
      <c r="S52" s="219"/>
      <c r="T52" s="219" t="str">
        <f>IF(SUM(T13:V51)&lt;&gt;0,SUM(T13:V51),"")</f>
        <v/>
      </c>
      <c r="U52" s="219"/>
      <c r="V52" s="219"/>
      <c r="W52" s="219" t="str">
        <f>IF(SUM(W13:Y51)&lt;&gt;0,SUM(W13:Y51),"")</f>
        <v/>
      </c>
      <c r="X52" s="219"/>
      <c r="Y52" s="219"/>
      <c r="Z52" s="219" t="str">
        <f>IF(SUM(Z13:AB51)&lt;&gt;0,SUM(Z13:AB51),"")</f>
        <v/>
      </c>
      <c r="AA52" s="219"/>
      <c r="AB52" s="219"/>
      <c r="AC52" s="219" t="str">
        <f>IF(SUM(AC13:AE51)&lt;&gt;0,SUM(AC13:AE51),"")</f>
        <v/>
      </c>
      <c r="AD52" s="219"/>
      <c r="AE52" s="219"/>
      <c r="AF52" s="615"/>
      <c r="AG52" s="615"/>
      <c r="AH52" s="615"/>
      <c r="AI52" s="616"/>
      <c r="AJ52" s="526"/>
      <c r="AK52" s="617" t="str">
        <f>IFERROR(T52/Q52,"")</f>
        <v/>
      </c>
      <c r="AL52" s="618"/>
      <c r="AM52" s="618"/>
      <c r="AN52" s="618"/>
      <c r="AO52" s="618"/>
      <c r="AP52" s="618"/>
      <c r="AQ52" s="618"/>
      <c r="AR52" s="618"/>
      <c r="AS52" s="619"/>
      <c r="AT52" s="526"/>
      <c r="AU52" s="484" t="str">
        <f t="shared" si="0"/>
        <v/>
      </c>
      <c r="AV52" s="485"/>
      <c r="AW52" s="485"/>
      <c r="AX52" s="485"/>
      <c r="AY52" s="485"/>
      <c r="AZ52" s="485"/>
      <c r="BA52" s="485"/>
      <c r="BB52" s="485"/>
      <c r="BC52" s="485"/>
      <c r="BD52" s="486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  <c r="BT52" s="526"/>
      <c r="BU52" s="526"/>
    </row>
    <row r="53" spans="1:73" ht="12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20" t="str">
        <f>IF(SUM(Q13:S51)&lt;&gt;0,SUM(Q13:S51),"")</f>
        <v/>
      </c>
      <c r="R53" s="15"/>
      <c r="S53" s="15"/>
      <c r="T53" s="620" t="str">
        <f>IF(SUM(T13:V51)&lt;&gt;0,SUM(T13:V51),"")</f>
        <v/>
      </c>
      <c r="U53" s="15"/>
      <c r="V53" s="15"/>
      <c r="W53" s="620" t="str">
        <f>IF(SUM(W13:Y51)&lt;&gt;0,SUM(W13:Y51),"")</f>
        <v/>
      </c>
      <c r="X53" s="15"/>
      <c r="Y53" s="15"/>
      <c r="Z53" s="620" t="str">
        <f>IF(SUM(Z13:AB51)&lt;&gt;0,SUM(Z13:AB51),"")</f>
        <v/>
      </c>
      <c r="AA53" s="15"/>
      <c r="AB53" s="15"/>
      <c r="AC53" s="620" t="str">
        <f>IF(SUM(AC13:AE51)&lt;&gt;0,SUM(AC13:AE51),"")</f>
        <v/>
      </c>
      <c r="AD53" s="15"/>
      <c r="AE53" s="15"/>
      <c r="AF53" s="15"/>
      <c r="AG53" s="15"/>
      <c r="AH53" s="15"/>
      <c r="AI53" s="15"/>
      <c r="AJ53" s="526"/>
      <c r="AK53" s="526"/>
      <c r="AL53" s="526"/>
      <c r="AM53" s="526"/>
      <c r="AN53" s="526"/>
      <c r="AO53" s="526"/>
      <c r="AP53" s="526"/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526"/>
      <c r="BC53" s="526"/>
      <c r="BD53" s="526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  <c r="BT53" s="526"/>
      <c r="BU53" s="526"/>
    </row>
    <row r="54" spans="1:73" ht="12" customHeight="1" x14ac:dyDescent="0.25">
      <c r="A54" s="15"/>
      <c r="B54" s="621" t="s">
        <v>105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  <c r="BT54" s="526"/>
      <c r="BU54" s="526"/>
    </row>
    <row r="55" spans="1:73" ht="12" customHeight="1" x14ac:dyDescent="0.25">
      <c r="A55" s="239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  <c r="BT55" s="526"/>
      <c r="BU55" s="526"/>
    </row>
    <row r="56" spans="1:73" ht="12" customHeight="1" x14ac:dyDescent="0.25">
      <c r="A56" s="239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  <c r="BT56" s="526"/>
      <c r="BU56" s="526"/>
    </row>
    <row r="57" spans="1:73" ht="12" customHeight="1" x14ac:dyDescent="0.25">
      <c r="A57" s="239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  <c r="BT57" s="526"/>
      <c r="BU57" s="526"/>
    </row>
    <row r="58" spans="1:73" ht="12" customHeight="1" x14ac:dyDescent="0.25">
      <c r="A58" s="239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  <c r="BT58" s="526"/>
      <c r="BU58" s="526"/>
    </row>
    <row r="59" spans="1:73" ht="12" customHeight="1" x14ac:dyDescent="0.25">
      <c r="A59" s="239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  <c r="BT59" s="526"/>
      <c r="BU59" s="526"/>
    </row>
    <row r="60" spans="1:73" ht="12" customHeight="1" x14ac:dyDescent="0.25">
      <c r="A60" s="239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6"/>
      <c r="BN60" s="526"/>
      <c r="BO60" s="526"/>
      <c r="BP60" s="526"/>
      <c r="BQ60" s="526"/>
      <c r="BR60" s="526"/>
      <c r="BS60" s="526"/>
      <c r="BT60" s="526"/>
      <c r="BU60" s="526"/>
    </row>
    <row r="61" spans="1:73" ht="12" customHeight="1" x14ac:dyDescent="0.2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26"/>
      <c r="BI61" s="526"/>
      <c r="BJ61" s="526"/>
      <c r="BK61" s="526"/>
      <c r="BL61" s="526"/>
      <c r="BM61" s="526"/>
      <c r="BN61" s="526"/>
      <c r="BO61" s="526"/>
      <c r="BP61" s="526"/>
      <c r="BQ61" s="526"/>
      <c r="BR61" s="526"/>
      <c r="BS61" s="526"/>
      <c r="BT61" s="526"/>
      <c r="BU61" s="526"/>
    </row>
    <row r="62" spans="1:73" ht="12" customHeight="1" x14ac:dyDescent="0.25">
      <c r="A62" s="15" t="s">
        <v>110</v>
      </c>
      <c r="B62" s="15"/>
      <c r="C62" s="15"/>
      <c r="D62" s="15"/>
      <c r="E62" s="247"/>
      <c r="F62" s="247"/>
      <c r="G62" s="247"/>
      <c r="H62" s="247"/>
      <c r="I62" s="247"/>
      <c r="J62" s="247"/>
      <c r="K62" s="247"/>
      <c r="L62" s="15"/>
      <c r="M62" s="15"/>
      <c r="N62" s="15"/>
      <c r="O62" s="15"/>
      <c r="P62" s="15"/>
      <c r="Q62" s="15" t="s">
        <v>111</v>
      </c>
      <c r="R62" s="15"/>
      <c r="S62" s="15"/>
      <c r="T62" s="15"/>
      <c r="U62" s="15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  <c r="BT62" s="526"/>
      <c r="BU62" s="526"/>
    </row>
  </sheetData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3" priority="6">
      <formula>LEN(TRIM(AU13))&gt;0</formula>
    </cfRule>
  </conditionalFormatting>
  <conditionalFormatting sqref="F7:P7 Y7:AI7 E62:K62 V62:AI62 BB9:BB10">
    <cfRule type="containsBlanks" dxfId="52" priority="3">
      <formula>LEN(TRIM(E7))=0</formula>
    </cfRule>
  </conditionalFormatting>
  <conditionalFormatting sqref="A13:AC51">
    <cfRule type="notContainsBlanks" dxfId="51" priority="4">
      <formula>LEN(TRIM(A13))&gt;0</formula>
    </cfRule>
    <cfRule type="expression" dxfId="50" priority="5">
      <formula>NOT(ISBLANK($H13))</formula>
    </cfRule>
  </conditionalFormatting>
  <conditionalFormatting sqref="Q52:AE52">
    <cfRule type="cellIs" dxfId="49" priority="2" operator="between">
      <formula>0</formula>
      <formula>0</formula>
    </cfRule>
  </conditionalFormatting>
  <conditionalFormatting sqref="T13:AB52">
    <cfRule type="expression" dxfId="48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355FDBC8-A9A5-4544-B1FD-3F50A32328E4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AHUFLYER</vt:lpstr>
      <vt:lpstr>ahu1</vt:lpstr>
      <vt:lpstr>ahu1 - STATIC PRESSURE PROFILE</vt:lpstr>
      <vt:lpstr>ahu1 - SPLYCURVE</vt:lpstr>
      <vt:lpstr>ahu1 - SUPTRAV-PTO</vt:lpstr>
      <vt:lpstr>ahu1 - RTNTRAV-VEL</vt:lpstr>
      <vt:lpstr>ahu1 - RTNTRAV-PTO</vt:lpstr>
      <vt:lpstr>ahu1 - RTNTRAV-RNDPTO</vt:lpstr>
      <vt:lpstr>ahu1 - OUTLETSUM-1</vt:lpstr>
      <vt:lpstr>ahu1 - ATUSUM</vt:lpstr>
      <vt:lpstr>key1</vt:lpstr>
      <vt:lpstr>key2</vt:lpstr>
      <vt:lpstr>key3</vt:lpstr>
      <vt:lpstr>'ahu1 - SPLYCURVE'!CLIENTLOGO</vt:lpstr>
      <vt:lpstr>AHUFLYER!CLIENTLOGO</vt:lpstr>
      <vt:lpstr>'ahu1'!Print_Area</vt:lpstr>
      <vt:lpstr>'ahu1 - ATUSUM'!Print_Area</vt:lpstr>
      <vt:lpstr>'ahu1 - OUTLETSUM-1'!Print_Area</vt:lpstr>
      <vt:lpstr>'ahu1 - RTNTRAV-PTO'!Print_Area</vt:lpstr>
      <vt:lpstr>'ahu1 - RTNTRAV-RNDPTO'!Print_Area</vt:lpstr>
      <vt:lpstr>'ahu1 - RTNTRAV-VEL'!Print_Area</vt:lpstr>
      <vt:lpstr>'ahu1 - SPLYCURVE'!Print_Area</vt:lpstr>
      <vt:lpstr>'ahu1 - STATIC PRESSURE PROFILE'!Print_Area</vt:lpstr>
      <vt:lpstr>'ahu1 - SUPTRAV-PTO'!Print_Area</vt:lpstr>
      <vt:lpstr>AHUFLYER!Print_Area</vt:lpstr>
      <vt:lpstr>'key1'!Print_Area</vt:lpstr>
      <vt:lpstr>'key2'!Print_Area</vt:lpstr>
      <vt:lpstr>'key3'!Print_Area</vt:lpstr>
      <vt:lpstr>VAVReport_Box_1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2023-02-09T20:02:49Z</dcterms:created>
  <dcterms:modified xsi:type="dcterms:W3CDTF">2023-02-09T20:02:50Z</dcterms:modified>
</cp:coreProperties>
</file>