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8F11AAAD-FE85-4218-A6AE-83DBE717A4CD}"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<sst xmlns="http://schemas.openxmlformats.org/spreadsheetml/2006/main" count="4129" uniqueCount="1042">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</sst>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4">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27"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1">
    <dxf>
      <font>
        <color rgb="FFFF0000"/>
      </font>
      <fill>
        <patternFill>
          <bgColor theme="1"/>
        </patternFill>
      </fill>
    </dxf>
    <dxf>
      <font>
        <color rgb="FFFF0000"/>
      </font>
      <fill>
        <patternFill>
          <bgColor theme="1"/>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3727</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3727</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3727</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3727</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3727</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3727</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3727</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3727</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3727</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3727</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3727</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3727</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3727</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3727</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zoomScale="130" zoomScaleNormal="130" workbookViewId="0">
      <pane xSplit="5" topLeftCell="F1" activePane="topRight" state="frozen"/>
      <selection pane="topRight" activeCell="E8" sqref="E8"/>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870" t="s">
        <v>680</v>
      </c>
      <c r="D1" s="870"/>
      <c r="E1" s="870"/>
      <c r="N1" s="56"/>
      <c r="O1" s="56"/>
      <c r="P1" s="56"/>
      <c r="Q1" s="56"/>
      <c r="R1" s="56"/>
      <c r="S1" s="56"/>
      <c r="T1" s="56"/>
      <c r="U1" s="56"/>
    </row>
    <row r="2" spans="1:49" ht="27.75" customHeight="1" x14ac:dyDescent="0.2">
      <c r="A2" s="64">
        <v>1</v>
      </c>
      <c r="B2" s="59"/>
      <c r="C2" s="870" t="s">
        <v>840</v>
      </c>
      <c r="D2" s="870"/>
      <c r="E2" s="870"/>
      <c r="N2" s="56"/>
      <c r="O2" s="56"/>
      <c r="P2" s="56"/>
      <c r="Q2" s="56"/>
      <c r="R2" s="56"/>
      <c r="S2" s="56"/>
      <c r="T2" s="56"/>
      <c r="U2" s="56"/>
    </row>
    <row r="3" spans="1:49" ht="16.5" customHeight="1" x14ac:dyDescent="0.2">
      <c r="A3" s="64"/>
      <c r="B3" s="59"/>
      <c r="C3" s="870" t="s">
        <v>662</v>
      </c>
      <c r="D3" s="870"/>
      <c r="E3" s="870"/>
      <c r="N3" s="56"/>
      <c r="O3" s="56"/>
      <c r="P3" s="56"/>
      <c r="Q3" s="56"/>
      <c r="R3" s="56"/>
      <c r="S3" s="56"/>
      <c r="T3" s="56"/>
      <c r="U3" s="56"/>
    </row>
    <row r="4" spans="1:49" ht="17.25" customHeight="1" x14ac:dyDescent="0.2">
      <c r="A4" s="64"/>
      <c r="B4" s="59"/>
      <c r="C4" s="870" t="s">
        <v>841</v>
      </c>
      <c r="D4" s="870"/>
      <c r="E4" s="870"/>
      <c r="N4" s="56"/>
      <c r="O4" s="56"/>
      <c r="P4" s="56"/>
      <c r="Q4" s="56"/>
      <c r="R4" s="56"/>
      <c r="S4" s="56"/>
      <c r="T4" s="56"/>
      <c r="U4" s="56"/>
    </row>
    <row r="5" spans="1:49" ht="29.25" customHeight="1" x14ac:dyDescent="0.2">
      <c r="A5" s="562" t="s">
        <v>36</v>
      </c>
      <c r="B5" s="563"/>
      <c r="C5" s="870" t="s">
        <v>842</v>
      </c>
      <c r="D5" s="870"/>
      <c r="E5" s="870"/>
      <c r="M5" s="355"/>
      <c r="N5" s="56"/>
      <c r="O5" s="56"/>
      <c r="P5" s="56"/>
      <c r="Q5" s="56"/>
      <c r="R5" s="56"/>
      <c r="S5" s="56"/>
      <c r="T5" s="56"/>
      <c r="U5" s="56"/>
    </row>
    <row r="6" spans="1:49" ht="12" x14ac:dyDescent="0.2">
      <c r="A6" s="55" t="s">
        <v>1041</v>
      </c>
      <c r="B6" s="62"/>
      <c r="C6" s="871"/>
      <c r="D6" s="871"/>
      <c r="E6" s="871"/>
      <c r="N6" s="56"/>
      <c r="O6" s="56"/>
      <c r="P6" s="56"/>
      <c r="Q6" s="56"/>
      <c r="R6" s="56"/>
      <c r="S6" s="56"/>
      <c r="T6" s="56"/>
      <c r="U6" s="56"/>
    </row>
    <row r="7" spans="1:49" ht="12" x14ac:dyDescent="0.2">
      <c r="A7" s="55" t="s">
        <v>1040</v>
      </c>
      <c r="B7" s="60"/>
      <c r="C7" s="871"/>
      <c r="D7" s="871"/>
      <c r="E7" s="871"/>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c r="N10" s="56"/>
      <c r="O10" s="56"/>
      <c r="P10" s="56"/>
    </row>
    <row r="11" spans="1:49" ht="15" customHeight="1" x14ac:dyDescent="0.2">
      <c r="A11" s="75"/>
      <c r="B11" s="66" t="s">
        <v>4</v>
      </c>
      <c r="C11" s="707"/>
      <c r="H11" s="741" t="s">
        <v>356</v>
      </c>
      <c r="N11" s="56"/>
      <c r="O11" s="56"/>
      <c r="P11" s="56"/>
    </row>
    <row r="12" spans="1:49" ht="15" customHeight="1" x14ac:dyDescent="0.2">
      <c r="A12" s="75"/>
      <c r="B12" s="66" t="s">
        <v>774</v>
      </c>
      <c r="C12" s="464"/>
      <c r="N12" s="56"/>
      <c r="O12" s="56"/>
      <c r="P12" s="56"/>
    </row>
    <row r="13" spans="1:49" ht="15" customHeight="1" x14ac:dyDescent="0.2">
      <c r="A13" s="75"/>
      <c r="B13" s="66" t="s">
        <v>775</v>
      </c>
      <c r="C13" s="464"/>
      <c r="N13" s="56"/>
      <c r="O13" s="56"/>
      <c r="P13" s="56"/>
    </row>
    <row r="14" spans="1:49" ht="15" customHeight="1" x14ac:dyDescent="0.2">
      <c r="A14" s="75"/>
      <c r="B14" s="66" t="s">
        <v>773</v>
      </c>
      <c r="C14" s="707"/>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N34" s="56"/>
      <c r="O34" s="56"/>
      <c r="P34" s="56"/>
    </row>
    <row r="35" spans="1:72" ht="15" customHeight="1" x14ac:dyDescent="0.2">
      <c r="A35" s="75"/>
      <c r="B35" s="66" t="s">
        <v>766</v>
      </c>
      <c r="C35" s="462"/>
      <c r="N35" s="56"/>
      <c r="O35" s="56"/>
      <c r="P35" s="56"/>
    </row>
    <row r="36" spans="1:72" ht="15" customHeight="1" x14ac:dyDescent="0.2">
      <c r="A36" s="75"/>
      <c r="B36" s="66" t="s">
        <v>767</v>
      </c>
      <c r="C36" s="462"/>
      <c r="N36" s="56"/>
      <c r="O36" s="56"/>
      <c r="P36" s="56"/>
    </row>
    <row r="37" spans="1:72" ht="15" customHeight="1" x14ac:dyDescent="0.2">
      <c r="A37" s="75"/>
      <c r="B37" s="66" t="s">
        <v>768</v>
      </c>
      <c r="C37" s="462"/>
      <c r="N37" s="56"/>
      <c r="O37" s="56"/>
      <c r="P37" s="56"/>
    </row>
    <row r="38" spans="1:72" ht="15" customHeight="1" x14ac:dyDescent="0.2">
      <c r="A38" s="75"/>
      <c r="B38" s="66" t="s">
        <v>769</v>
      </c>
      <c r="C38" s="462"/>
      <c r="N38" s="56"/>
      <c r="O38" s="56"/>
      <c r="P38" s="56"/>
    </row>
    <row r="39" spans="1:72" ht="15" customHeight="1" x14ac:dyDescent="0.2">
      <c r="A39" s="75"/>
      <c r="B39" s="66" t="s">
        <v>770</v>
      </c>
      <c r="C39" s="462"/>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0</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hidden="1" customHeight="1" thickBot="1" x14ac:dyDescent="0.25">
      <c r="A43" s="803" t="str">
        <f ca="1">IF(AHU_1&lt;&gt;"",(IF((COUNTA(OFFSET(ATU_Reference,-3,0):AHU_1)+COUNTBLANK(OFFSET(ATU_Reference,-3,0):AHU_1))&lt;&gt;Number_AHUs,"INDICATED NO. OF AHUS DOESN’T MATCH NO. OF ROWS","")),"")</f>
        <v/>
      </c>
      <c r="C43" s="76"/>
      <c r="D43" s="822" t="s">
        <v>601</v>
      </c>
      <c r="E43" s="774" t="s">
        <v>24</v>
      </c>
      <c r="F43" s="775"/>
      <c r="G43" s="776"/>
      <c r="H43" s="762" t="s">
        <v>28</v>
      </c>
      <c r="I43" s="763"/>
      <c r="J43" s="763"/>
      <c r="K43" s="762" t="s">
        <v>178</v>
      </c>
      <c r="L43" s="763"/>
      <c r="M43" s="763"/>
      <c r="N43" s="763"/>
      <c r="O43" s="764"/>
      <c r="P43" s="762" t="s">
        <v>177</v>
      </c>
      <c r="Q43" s="764"/>
      <c r="R43" s="720" t="s">
        <v>176</v>
      </c>
      <c r="S43" s="773" t="s">
        <v>34</v>
      </c>
      <c r="T43" s="773"/>
      <c r="U43" s="773"/>
      <c r="V43" s="773"/>
      <c r="W43" s="773"/>
      <c r="X43" s="773"/>
      <c r="Y43" s="773"/>
      <c r="Z43" s="773"/>
      <c r="AA43" s="773"/>
      <c r="AB43" s="773"/>
      <c r="AC43" s="773"/>
      <c r="AD43" s="773"/>
      <c r="AE43" s="773"/>
      <c r="AF43" s="773"/>
      <c r="AG43" s="773"/>
      <c r="AH43" s="790" t="s">
        <v>718</v>
      </c>
      <c r="AI43" s="790"/>
      <c r="AJ43" s="790"/>
      <c r="AK43" s="790"/>
      <c r="AL43" s="790"/>
      <c r="AM43" s="790"/>
      <c r="AN43" s="790"/>
    </row>
    <row r="44" spans="1:72" ht="15" hidden="1" customHeight="1" thickTop="1" x14ac:dyDescent="0.2">
      <c r="A44" s="800"/>
      <c r="C44" s="76"/>
      <c r="D44" s="823"/>
      <c r="E44" s="801" t="s">
        <v>25</v>
      </c>
      <c r="F44" s="765" t="s">
        <v>172</v>
      </c>
      <c r="G44" s="765" t="s">
        <v>173</v>
      </c>
      <c r="H44" s="765" t="s">
        <v>171</v>
      </c>
      <c r="I44" s="765" t="s">
        <v>26</v>
      </c>
      <c r="J44" s="765" t="s">
        <v>27</v>
      </c>
      <c r="K44" s="765" t="s">
        <v>29</v>
      </c>
      <c r="L44" s="765" t="s">
        <v>30</v>
      </c>
      <c r="M44" s="765" t="s">
        <v>31</v>
      </c>
      <c r="N44" s="765" t="s">
        <v>32</v>
      </c>
      <c r="O44" s="765" t="s">
        <v>33</v>
      </c>
      <c r="P44" s="765" t="s">
        <v>174</v>
      </c>
      <c r="Q44" s="765" t="s">
        <v>175</v>
      </c>
      <c r="R44" s="832" t="s">
        <v>661</v>
      </c>
      <c r="S44" s="761" t="s">
        <v>247</v>
      </c>
      <c r="T44" s="761" t="s">
        <v>645</v>
      </c>
      <c r="U44" s="766" t="s">
        <v>610</v>
      </c>
      <c r="V44" s="766"/>
      <c r="W44" s="766"/>
      <c r="X44" s="766" t="s">
        <v>387</v>
      </c>
      <c r="Y44" s="766" t="s">
        <v>388</v>
      </c>
      <c r="Z44" s="766" t="s">
        <v>642</v>
      </c>
      <c r="AA44" s="766" t="s">
        <v>839</v>
      </c>
      <c r="AB44" s="766" t="s">
        <v>647</v>
      </c>
      <c r="AC44" s="761" t="s">
        <v>682</v>
      </c>
      <c r="AD44" s="761" t="s">
        <v>22</v>
      </c>
      <c r="AE44" s="761" t="s">
        <v>691</v>
      </c>
      <c r="AF44" s="848" t="s">
        <v>697</v>
      </c>
      <c r="AG44" s="761" t="s">
        <v>23</v>
      </c>
      <c r="AH44" s="552" t="s">
        <v>727</v>
      </c>
      <c r="AI44" s="554" t="s">
        <v>728</v>
      </c>
      <c r="AJ44" s="795" t="s">
        <v>720</v>
      </c>
      <c r="AK44" s="795" t="s">
        <v>755</v>
      </c>
      <c r="AL44" s="795" t="s">
        <v>719</v>
      </c>
      <c r="AM44" s="550" t="s">
        <v>729</v>
      </c>
      <c r="AN44" s="550" t="s">
        <v>730</v>
      </c>
    </row>
    <row r="45" spans="1:72" ht="15" hidden="1" customHeight="1" x14ac:dyDescent="0.2">
      <c r="A45" s="800"/>
      <c r="C45" s="76"/>
      <c r="D45" s="824"/>
      <c r="E45" s="802"/>
      <c r="F45" s="766"/>
      <c r="G45" s="766"/>
      <c r="H45" s="766"/>
      <c r="I45" s="766"/>
      <c r="J45" s="766"/>
      <c r="K45" s="766"/>
      <c r="L45" s="766"/>
      <c r="M45" s="766"/>
      <c r="N45" s="766"/>
      <c r="O45" s="766"/>
      <c r="P45" s="766"/>
      <c r="Q45" s="766"/>
      <c r="R45" s="833"/>
      <c r="S45" s="768"/>
      <c r="T45" s="768"/>
      <c r="U45" s="547" t="s">
        <v>20</v>
      </c>
      <c r="V45" s="547" t="s">
        <v>21</v>
      </c>
      <c r="W45" s="547" t="s">
        <v>609</v>
      </c>
      <c r="X45" s="771"/>
      <c r="Y45" s="771"/>
      <c r="Z45" s="771"/>
      <c r="AA45" s="771"/>
      <c r="AB45" s="771"/>
      <c r="AC45" s="768"/>
      <c r="AD45" s="768"/>
      <c r="AE45" s="768"/>
      <c r="AF45" s="849"/>
      <c r="AG45" s="768"/>
      <c r="AH45" s="553"/>
      <c r="AI45" s="555"/>
      <c r="AJ45" s="783"/>
      <c r="AK45" s="783"/>
      <c r="AL45" s="783"/>
      <c r="AM45" s="551"/>
      <c r="AN45" s="551"/>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53"/>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1"/>
      <c r="AG47" s="94"/>
      <c r="AH47" s="94"/>
      <c r="AP47" s="418"/>
      <c r="AQ47" s="418"/>
      <c r="AR47" s="418"/>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1"/>
      <c r="AE48" s="331"/>
      <c r="AF48" s="331"/>
      <c r="AG48" s="331"/>
      <c r="AH48" s="331"/>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00" t="str">
        <f ca="1">IF(AHU_System_1&lt;&gt;"",IF((COUNTA(OFFSET(Outlet_Reference,-3,0):AHU_System_1)+COUNTBLANK(OFFSET(Outlet_Reference,-3,0):AHU_System_1))&lt;&gt;SUM(AHU_Num_ATU_1:OFFSET(AHU_Num_ATU_1,Number_AHUs-1,0)),"INDICATED NO. OF AHU-ATUS DOESN’T MATCH NO. OF ROWS",""),"")</f>
        <v/>
      </c>
      <c r="C49" s="76"/>
      <c r="D49" s="822" t="s">
        <v>612</v>
      </c>
      <c r="E49" s="762" t="s">
        <v>24</v>
      </c>
      <c r="F49" s="763"/>
      <c r="G49" s="763"/>
      <c r="H49" s="763"/>
      <c r="I49" s="764"/>
      <c r="J49" s="89" t="s">
        <v>28</v>
      </c>
      <c r="K49" s="90"/>
      <c r="L49" s="90"/>
      <c r="M49" s="90"/>
      <c r="N49" s="90"/>
      <c r="O49" s="762" t="s">
        <v>181</v>
      </c>
      <c r="P49" s="763"/>
      <c r="Q49" s="763"/>
      <c r="R49" s="763"/>
      <c r="S49" s="763"/>
      <c r="T49" s="763"/>
      <c r="U49" s="831" t="s">
        <v>656</v>
      </c>
      <c r="V49" s="831"/>
      <c r="W49" s="831"/>
      <c r="X49" s="831"/>
      <c r="Y49" s="831" t="s">
        <v>657</v>
      </c>
      <c r="Z49" s="831"/>
      <c r="AA49" s="831"/>
      <c r="AB49" s="831"/>
      <c r="AC49" s="791" t="s">
        <v>182</v>
      </c>
      <c r="AD49" s="791"/>
      <c r="AE49" s="791"/>
      <c r="AF49" s="791"/>
      <c r="AG49" s="791"/>
      <c r="AH49" s="791"/>
      <c r="AI49" s="791"/>
      <c r="AJ49" s="785" t="s">
        <v>722</v>
      </c>
      <c r="AK49" s="785"/>
      <c r="AL49" s="785"/>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00"/>
      <c r="C50" s="76"/>
      <c r="D50" s="823"/>
      <c r="E50" s="801" t="s">
        <v>25</v>
      </c>
      <c r="F50" s="772" t="s">
        <v>389</v>
      </c>
      <c r="G50" s="801" t="s">
        <v>169</v>
      </c>
      <c r="H50" s="765" t="s">
        <v>172</v>
      </c>
      <c r="I50" s="801" t="s">
        <v>173</v>
      </c>
      <c r="J50" s="772" t="s">
        <v>644</v>
      </c>
      <c r="K50" s="765" t="s">
        <v>170</v>
      </c>
      <c r="L50" s="765" t="s">
        <v>171</v>
      </c>
      <c r="M50" s="765" t="s">
        <v>26</v>
      </c>
      <c r="N50" s="765" t="s">
        <v>27</v>
      </c>
      <c r="O50" s="765" t="s">
        <v>161</v>
      </c>
      <c r="P50" s="765" t="s">
        <v>160</v>
      </c>
      <c r="Q50" s="830" t="s">
        <v>382</v>
      </c>
      <c r="R50" s="765" t="s">
        <v>179</v>
      </c>
      <c r="S50" s="765" t="s">
        <v>180</v>
      </c>
      <c r="T50" s="830" t="s">
        <v>383</v>
      </c>
      <c r="U50" s="794" t="s">
        <v>384</v>
      </c>
      <c r="V50" s="794" t="s">
        <v>385</v>
      </c>
      <c r="W50" s="794" t="s">
        <v>415</v>
      </c>
      <c r="X50" s="794" t="s">
        <v>386</v>
      </c>
      <c r="Y50" s="765" t="s">
        <v>652</v>
      </c>
      <c r="Z50" s="765" t="s">
        <v>651</v>
      </c>
      <c r="AA50" s="772" t="s">
        <v>658</v>
      </c>
      <c r="AB50" s="765" t="s">
        <v>659</v>
      </c>
      <c r="AC50" s="798" t="s">
        <v>387</v>
      </c>
      <c r="AD50" s="766" t="s">
        <v>388</v>
      </c>
      <c r="AE50" s="798" t="s">
        <v>642</v>
      </c>
      <c r="AF50" s="798" t="s">
        <v>839</v>
      </c>
      <c r="AG50" s="766" t="s">
        <v>647</v>
      </c>
      <c r="AH50" s="798" t="s">
        <v>682</v>
      </c>
      <c r="AI50" s="766" t="s">
        <v>35</v>
      </c>
      <c r="AJ50" s="783" t="s">
        <v>708</v>
      </c>
      <c r="AK50" s="786" t="s">
        <v>720</v>
      </c>
      <c r="AL50" s="788" t="s">
        <v>721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00"/>
      <c r="B51" s="61"/>
      <c r="C51" s="91"/>
      <c r="D51" s="824"/>
      <c r="E51" s="802"/>
      <c r="F51" s="761"/>
      <c r="G51" s="802"/>
      <c r="H51" s="766"/>
      <c r="I51" s="802"/>
      <c r="J51" s="761"/>
      <c r="K51" s="766"/>
      <c r="L51" s="766"/>
      <c r="M51" s="766"/>
      <c r="N51" s="766"/>
      <c r="O51" s="766"/>
      <c r="P51" s="766"/>
      <c r="Q51" s="798"/>
      <c r="R51" s="766"/>
      <c r="S51" s="766"/>
      <c r="T51" s="798"/>
      <c r="U51" s="766"/>
      <c r="V51" s="766"/>
      <c r="W51" s="766"/>
      <c r="X51" s="766"/>
      <c r="Y51" s="766"/>
      <c r="Z51" s="766"/>
      <c r="AA51" s="761"/>
      <c r="AB51" s="766"/>
      <c r="AC51" s="799"/>
      <c r="AD51" s="771"/>
      <c r="AE51" s="799"/>
      <c r="AF51" s="799"/>
      <c r="AG51" s="771"/>
      <c r="AH51" s="799"/>
      <c r="AI51" s="771"/>
      <c r="AJ51" s="784"/>
      <c r="AK51" s="787"/>
      <c r="AL51" s="789"/>
      <c r="AM51" s="94"/>
      <c r="AN51" s="94"/>
      <c r="AO51" s="94"/>
      <c r="AP51" s="418"/>
      <c r="AQ51" s="418"/>
      <c r="AR51" s="41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759"/>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X52" s="54"/>
      <c r="AY52" s="54"/>
      <c r="AZ52" s="54"/>
    </row>
    <row r="53" spans="1:72" ht="15" hidden="1" customHeight="1" x14ac:dyDescent="0.2">
      <c r="C53" s="91"/>
      <c r="E53" s="57"/>
      <c r="F53" s="84"/>
      <c r="AB53" s="696"/>
      <c r="AC53" s="696"/>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00" t="str">
        <f ca="1">IF(AHU_OutletSum_1&lt;&gt;"",IF((COUNTA(OFFSET(ATU_Outlet_Reference,-3,0):AHU_OutletSum_1)+COUNTBLANK(OFFSET(ATU_Outlet_Reference,-3,0):AHU_OutletSum_1))&lt;&gt;SUM(AHU_Num_Outlets_1:OFFSET(AHU_Num_Outlets_1,Number_AHUs-1,0)),"INDICATED NO. OF AHU-OUTLETS DOESN’T MATCH NO. OF ROWS",""),"")</f>
        <v/>
      </c>
      <c r="C55" s="91"/>
      <c r="D55" s="822" t="s">
        <v>614</v>
      </c>
      <c r="E55" s="762" t="s">
        <v>189</v>
      </c>
      <c r="F55" s="763"/>
      <c r="G55" s="763"/>
      <c r="H55" s="763"/>
      <c r="I55" s="763"/>
      <c r="J55" s="764"/>
      <c r="W55" s="331"/>
      <c r="X55" s="331"/>
      <c r="Y55" s="331"/>
      <c r="Z55" s="331"/>
      <c r="AA55" s="331"/>
      <c r="AB55" s="697"/>
      <c r="AC55" s="697"/>
      <c r="AD55" s="331"/>
      <c r="AE55" s="331"/>
      <c r="AX55" s="54"/>
      <c r="AY55" s="54"/>
      <c r="AZ55" s="54"/>
    </row>
    <row r="56" spans="1:72" ht="15" hidden="1" customHeight="1" thickTop="1" x14ac:dyDescent="0.2">
      <c r="A56" s="800"/>
      <c r="C56" s="319"/>
      <c r="D56" s="823"/>
      <c r="E56" s="801" t="s">
        <v>25</v>
      </c>
      <c r="F56" s="772" t="s">
        <v>183</v>
      </c>
      <c r="G56" s="765" t="s">
        <v>192</v>
      </c>
      <c r="H56" s="765" t="s">
        <v>190</v>
      </c>
      <c r="I56" s="760" t="s">
        <v>194</v>
      </c>
      <c r="J56" s="765" t="s">
        <v>184</v>
      </c>
      <c r="U56" s="93"/>
      <c r="V56" s="94"/>
      <c r="AL56" s="94"/>
      <c r="AM56" s="94"/>
      <c r="AN56" s="94"/>
      <c r="AO56" s="94"/>
      <c r="AX56" s="54"/>
      <c r="AY56" s="54"/>
      <c r="AZ56" s="54"/>
    </row>
    <row r="57" spans="1:72" ht="15" hidden="1" customHeight="1" x14ac:dyDescent="0.2">
      <c r="A57" s="800"/>
      <c r="C57" s="91"/>
      <c r="D57" s="824"/>
      <c r="E57" s="802"/>
      <c r="F57" s="761"/>
      <c r="G57" s="766"/>
      <c r="H57" s="766"/>
      <c r="I57" s="761"/>
      <c r="J57" s="766"/>
      <c r="AB57" s="696"/>
      <c r="AC57" s="696"/>
      <c r="AF57" s="94"/>
      <c r="AG57" s="94"/>
      <c r="AH57" s="94"/>
      <c r="AI57" s="94"/>
      <c r="AJ57" s="94"/>
      <c r="AK57" s="94"/>
      <c r="AL57" s="94"/>
      <c r="AM57" s="94"/>
      <c r="AN57" s="94"/>
      <c r="AO57" s="94"/>
      <c r="AX57" s="54"/>
      <c r="AY57" s="54"/>
      <c r="AZ57" s="54"/>
    </row>
    <row r="58" spans="1:72" ht="15" hidden="1" customHeight="1" x14ac:dyDescent="0.2">
      <c r="A58" s="325"/>
      <c r="B58" s="326"/>
      <c r="C58" s="327"/>
      <c r="D58" s="323"/>
      <c r="E58" s="324"/>
      <c r="F58" s="759"/>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X58" s="54"/>
      <c r="AY58" s="54"/>
      <c r="AZ58" s="54"/>
    </row>
    <row r="59" spans="1:72" ht="15" hidden="1" customHeight="1" x14ac:dyDescent="0.2">
      <c r="C59" s="91"/>
      <c r="D59" s="56"/>
      <c r="E59" s="59"/>
      <c r="F59" s="59"/>
      <c r="G59" s="59"/>
      <c r="H59" s="68"/>
      <c r="I59" s="59"/>
      <c r="J59" s="59"/>
      <c r="AB59" s="696"/>
      <c r="AC59" s="696"/>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00"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822" t="s">
        <v>613</v>
      </c>
      <c r="E61" s="762" t="s">
        <v>189</v>
      </c>
      <c r="F61" s="763"/>
      <c r="G61" s="763"/>
      <c r="H61" s="763"/>
      <c r="I61" s="763"/>
      <c r="J61" s="764"/>
      <c r="S61" s="67"/>
      <c r="T61" s="67"/>
      <c r="U61" s="67"/>
      <c r="Y61" s="94"/>
      <c r="Z61" s="94"/>
      <c r="AA61" s="94"/>
      <c r="AB61" s="696"/>
      <c r="AC61" s="696"/>
      <c r="AF61" s="94"/>
      <c r="AG61" s="94"/>
      <c r="AH61" s="94"/>
      <c r="AI61" s="94"/>
      <c r="AJ61" s="94"/>
      <c r="AK61" s="94"/>
      <c r="AL61" s="94"/>
      <c r="AM61" s="94"/>
      <c r="AN61" s="94"/>
      <c r="AO61" s="94"/>
      <c r="AP61" s="418"/>
      <c r="AQ61" s="418"/>
      <c r="AR61" s="418"/>
      <c r="AX61" s="54"/>
      <c r="AY61" s="54"/>
      <c r="AZ61" s="54"/>
    </row>
    <row r="62" spans="1:72" ht="15" hidden="1" customHeight="1" thickTop="1" x14ac:dyDescent="0.2">
      <c r="A62" s="800"/>
      <c r="C62" s="91"/>
      <c r="D62" s="823"/>
      <c r="E62" s="801" t="s">
        <v>169</v>
      </c>
      <c r="F62" s="765" t="s">
        <v>192</v>
      </c>
      <c r="G62" s="765" t="s">
        <v>183</v>
      </c>
      <c r="H62" s="765" t="s">
        <v>190</v>
      </c>
      <c r="I62" s="760" t="s">
        <v>194</v>
      </c>
      <c r="J62" s="765" t="s">
        <v>184</v>
      </c>
      <c r="AF62" s="94"/>
      <c r="AG62" s="94"/>
      <c r="AH62" s="94"/>
      <c r="AI62" s="94"/>
      <c r="AJ62" s="94"/>
      <c r="AK62" s="94"/>
      <c r="AL62" s="94"/>
      <c r="AM62" s="94"/>
      <c r="AN62" s="94"/>
      <c r="AO62" s="94"/>
      <c r="AP62" s="418"/>
      <c r="AQ62" s="418"/>
      <c r="AR62" s="418"/>
      <c r="AX62" s="54"/>
      <c r="AY62" s="54"/>
      <c r="AZ62" s="54"/>
    </row>
    <row r="63" spans="1:72" ht="15" hidden="1" customHeight="1" x14ac:dyDescent="0.2">
      <c r="A63" s="800"/>
      <c r="C63" s="91"/>
      <c r="D63" s="824"/>
      <c r="E63" s="802"/>
      <c r="F63" s="766"/>
      <c r="G63" s="766"/>
      <c r="H63" s="766"/>
      <c r="I63" s="761"/>
      <c r="J63" s="766"/>
      <c r="AB63" s="696"/>
      <c r="AC63" s="696"/>
      <c r="AF63" s="94"/>
      <c r="AG63" s="94"/>
      <c r="AH63" s="94"/>
      <c r="AI63" s="94"/>
      <c r="AJ63" s="94"/>
      <c r="AK63" s="94"/>
      <c r="AL63" s="94"/>
      <c r="AM63" s="94"/>
      <c r="AN63" s="94"/>
      <c r="AO63" s="94"/>
      <c r="AX63" s="54"/>
      <c r="AY63" s="54"/>
      <c r="AZ63" s="54"/>
    </row>
    <row r="64" spans="1:72" ht="15" hidden="1" customHeight="1" x14ac:dyDescent="0.2">
      <c r="A64" s="325"/>
      <c r="B64" s="326"/>
      <c r="C64" s="327"/>
      <c r="D64" s="337"/>
      <c r="E64" s="324"/>
      <c r="F64" s="329"/>
      <c r="G64" s="759"/>
      <c r="H64" s="329"/>
      <c r="I64" s="329"/>
      <c r="J64" s="329"/>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hidden="1" customHeight="1" x14ac:dyDescent="0.2">
      <c r="A65" s="325"/>
      <c r="B65" s="326"/>
      <c r="C65" s="327"/>
      <c r="D65" s="334"/>
      <c r="E65" s="559"/>
      <c r="F65" s="56"/>
      <c r="G65" s="56"/>
      <c r="H65" s="56"/>
      <c r="I65" s="56"/>
      <c r="J65" s="56"/>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hidden="1" customHeight="1" x14ac:dyDescent="0.2">
      <c r="A66" s="325"/>
      <c r="B66" s="326"/>
      <c r="C66" s="327"/>
      <c r="D66" s="334"/>
      <c r="E66" s="559"/>
      <c r="F66" s="56"/>
      <c r="G66" s="56"/>
      <c r="H66" s="56"/>
      <c r="I66" s="56"/>
      <c r="J66" s="56"/>
      <c r="P66" s="325"/>
      <c r="Q66" s="325"/>
      <c r="R66" s="325"/>
      <c r="S66" s="331"/>
      <c r="T66" s="331"/>
      <c r="U66" s="331"/>
      <c r="V66" s="333"/>
      <c r="W66" s="333"/>
      <c r="X66" s="333"/>
      <c r="Y66" s="331"/>
      <c r="Z66" s="331"/>
      <c r="AA66" s="331"/>
      <c r="AB66" s="331"/>
      <c r="AC66" s="331"/>
      <c r="AD66" s="331"/>
      <c r="AE66" s="331"/>
      <c r="AL66" s="331"/>
      <c r="AM66" s="331"/>
      <c r="AN66" s="331"/>
      <c r="AO66" s="331"/>
      <c r="AX66" s="54"/>
      <c r="AY66" s="54"/>
      <c r="AZ66" s="54"/>
    </row>
    <row r="67" spans="1:52" ht="15" hidden="1" customHeight="1" thickBot="1" x14ac:dyDescent="0.25">
      <c r="A67" s="800" t="str">
        <f ca="1">IF(AHU_InletSum_1&lt;&gt;"",IF((COUNTA(OFFSET(RTU_Reference,-4,0):AHU_InletSum_1)+COUNTBLANK(OFFSET(RTU_Reference,-4,0):AHU_InletSum_1))&lt;&gt;SUMIF(AHU_Num_Inlets_1:OFFSET(AHU_Num_Inlets_1,Number_AHUs-1,0),"&lt;&gt;1"),"INDICATED NO. OF AHU-INLETS DOESN’T MATCH NO. OF ROWS",""),"")</f>
        <v/>
      </c>
      <c r="C67" s="91"/>
      <c r="D67" s="822" t="s">
        <v>693</v>
      </c>
      <c r="E67" s="762" t="s">
        <v>252</v>
      </c>
      <c r="F67" s="763"/>
      <c r="G67" s="763"/>
      <c r="H67" s="763"/>
      <c r="I67" s="763"/>
      <c r="J67" s="764"/>
      <c r="S67" s="67"/>
      <c r="T67" s="67"/>
      <c r="U67" s="67"/>
      <c r="Y67" s="331"/>
      <c r="Z67" s="331"/>
      <c r="AA67" s="331"/>
      <c r="AL67" s="331"/>
      <c r="AM67" s="331"/>
      <c r="AN67" s="331"/>
      <c r="AO67" s="331"/>
      <c r="AP67" s="418"/>
      <c r="AQ67" s="418"/>
      <c r="AR67" s="418"/>
      <c r="AX67" s="54"/>
      <c r="AY67" s="54"/>
      <c r="AZ67" s="54"/>
    </row>
    <row r="68" spans="1:52" ht="15" hidden="1" customHeight="1" thickTop="1" x14ac:dyDescent="0.2">
      <c r="A68" s="800"/>
      <c r="C68" s="91"/>
      <c r="D68" s="823"/>
      <c r="E68" s="801" t="s">
        <v>25</v>
      </c>
      <c r="F68" s="772" t="s">
        <v>183</v>
      </c>
      <c r="G68" s="765" t="s">
        <v>253</v>
      </c>
      <c r="H68" s="765" t="s">
        <v>254</v>
      </c>
      <c r="I68" s="760" t="s">
        <v>193</v>
      </c>
      <c r="J68" s="765" t="s">
        <v>184</v>
      </c>
      <c r="AX68" s="54"/>
      <c r="AY68" s="54"/>
      <c r="AZ68" s="54"/>
    </row>
    <row r="69" spans="1:52" ht="15" hidden="1" customHeight="1" x14ac:dyDescent="0.2">
      <c r="A69" s="800"/>
      <c r="C69" s="91"/>
      <c r="D69" s="824"/>
      <c r="E69" s="802"/>
      <c r="F69" s="761"/>
      <c r="G69" s="766"/>
      <c r="H69" s="766"/>
      <c r="I69" s="761"/>
      <c r="J69" s="766"/>
      <c r="AF69" s="331"/>
      <c r="AG69" s="331"/>
      <c r="AH69" s="331"/>
      <c r="AX69" s="54"/>
      <c r="AY69" s="54"/>
      <c r="AZ69" s="54"/>
    </row>
    <row r="70" spans="1:52" ht="15" hidden="1" customHeight="1" x14ac:dyDescent="0.2">
      <c r="A70" s="325"/>
      <c r="B70" s="326"/>
      <c r="C70" s="327"/>
      <c r="D70" s="323"/>
      <c r="E70" s="324"/>
      <c r="F70" s="759"/>
      <c r="G70" s="329"/>
      <c r="H70" s="329"/>
      <c r="I70" s="329"/>
      <c r="J70" s="329"/>
      <c r="M70" s="325"/>
      <c r="N70" s="325"/>
      <c r="O70" s="325"/>
      <c r="P70" s="325"/>
      <c r="Q70" s="325"/>
      <c r="R70" s="325"/>
      <c r="S70" s="331"/>
      <c r="T70" s="331"/>
      <c r="U70" s="331"/>
      <c r="V70" s="333"/>
      <c r="W70" s="333"/>
      <c r="X70" s="333"/>
      <c r="Y70" s="331"/>
      <c r="Z70" s="331"/>
      <c r="AA70" s="331"/>
      <c r="AB70" s="331"/>
      <c r="AC70" s="331"/>
      <c r="AD70" s="331"/>
      <c r="AE70" s="331"/>
      <c r="AF70" s="331"/>
      <c r="AG70" s="331"/>
      <c r="AH70" s="331"/>
      <c r="AX70" s="54"/>
      <c r="AY70" s="54"/>
      <c r="AZ70" s="54"/>
    </row>
    <row r="71" spans="1:52" ht="15" hidden="1" customHeight="1" x14ac:dyDescent="0.2">
      <c r="C71" s="91"/>
      <c r="S71" s="67"/>
      <c r="T71" s="67"/>
      <c r="AX71" s="54"/>
      <c r="AY71" s="54"/>
      <c r="AZ71" s="54"/>
    </row>
    <row r="72" spans="1:52" ht="15" customHeight="1" x14ac:dyDescent="0.2">
      <c r="A72" s="267" t="s">
        <v>188</v>
      </c>
      <c r="B72" s="266" t="s">
        <v>185</v>
      </c>
      <c r="C72" s="266">
        <v>0</v>
      </c>
      <c r="AX72" s="54"/>
      <c r="AY72" s="54"/>
      <c r="AZ72" s="54"/>
    </row>
    <row r="73" spans="1:52" ht="15" customHeight="1" x14ac:dyDescent="0.2">
      <c r="A73" s="459"/>
      <c r="B73" s="459"/>
      <c r="C73" s="459"/>
      <c r="AP73" s="418"/>
      <c r="AQ73" s="418"/>
      <c r="AR73" s="418"/>
      <c r="AX73" s="54"/>
      <c r="AY73" s="54"/>
      <c r="AZ73" s="54"/>
    </row>
    <row r="74" spans="1:52" ht="15" hidden="1" customHeight="1" thickBot="1" x14ac:dyDescent="0.25">
      <c r="A74" s="803" t="str">
        <f ca="1">IF(RTU_Unit_Number&lt;&gt;"",(IF((COUNTA(OFFSET(RTU_ATU_Reference,-3,0):RTU_Unit_Number)+COUNTBLANK(OFFSET(RTU_ATU_Reference,-3,0):RTU_Unit_Number))&lt;&gt;Number_RTUs,"INDICATED NO. OF RTUS DOESN’T MATCH NO. OF ROWS","")),"")</f>
        <v/>
      </c>
      <c r="B74" s="65"/>
      <c r="C74" s="65"/>
      <c r="D74" s="825" t="s">
        <v>615</v>
      </c>
      <c r="E74" s="774" t="s">
        <v>24</v>
      </c>
      <c r="F74" s="775"/>
      <c r="G74" s="776"/>
      <c r="H74" s="762" t="s">
        <v>28</v>
      </c>
      <c r="I74" s="763"/>
      <c r="J74" s="763"/>
      <c r="K74" s="764"/>
      <c r="L74" s="762" t="s">
        <v>178</v>
      </c>
      <c r="M74" s="763"/>
      <c r="N74" s="763"/>
      <c r="O74" s="764"/>
      <c r="P74" s="762" t="s">
        <v>177</v>
      </c>
      <c r="Q74" s="764"/>
      <c r="R74" s="363" t="s">
        <v>176</v>
      </c>
      <c r="S74" s="773" t="s">
        <v>634</v>
      </c>
      <c r="T74" s="773"/>
      <c r="U74" s="773"/>
      <c r="V74" s="773"/>
      <c r="W74" s="773"/>
      <c r="X74" s="773"/>
      <c r="Y74" s="773"/>
      <c r="Z74" s="773"/>
      <c r="AA74" s="773"/>
      <c r="AB74" s="773"/>
      <c r="AC74" s="773"/>
      <c r="AD74" s="773"/>
      <c r="AE74" s="773"/>
      <c r="AF74" s="773"/>
      <c r="AG74" s="773"/>
      <c r="AH74" s="790" t="s">
        <v>718</v>
      </c>
      <c r="AI74" s="790"/>
      <c r="AJ74" s="790"/>
      <c r="AK74" s="790"/>
      <c r="AL74" s="790"/>
      <c r="AM74" s="790"/>
      <c r="AN74" s="790"/>
      <c r="AX74" s="54"/>
      <c r="AY74" s="54"/>
      <c r="AZ74" s="54"/>
    </row>
    <row r="75" spans="1:52" ht="15" hidden="1" customHeight="1" thickTop="1" x14ac:dyDescent="0.2">
      <c r="A75" s="800"/>
      <c r="B75" s="65"/>
      <c r="C75" s="157"/>
      <c r="D75" s="826"/>
      <c r="E75" s="765" t="s">
        <v>25</v>
      </c>
      <c r="F75" s="765" t="s">
        <v>172</v>
      </c>
      <c r="G75" s="765" t="s">
        <v>173</v>
      </c>
      <c r="H75" s="765" t="s">
        <v>171</v>
      </c>
      <c r="I75" s="765" t="s">
        <v>26</v>
      </c>
      <c r="J75" s="765" t="s">
        <v>27</v>
      </c>
      <c r="K75" s="765" t="s">
        <v>29</v>
      </c>
      <c r="L75" s="765" t="s">
        <v>30</v>
      </c>
      <c r="M75" s="765" t="s">
        <v>31</v>
      </c>
      <c r="N75" s="765" t="s">
        <v>32</v>
      </c>
      <c r="O75" s="765" t="s">
        <v>33</v>
      </c>
      <c r="P75" s="765" t="s">
        <v>174</v>
      </c>
      <c r="Q75" s="765" t="s">
        <v>175</v>
      </c>
      <c r="R75" s="847" t="s">
        <v>660</v>
      </c>
      <c r="S75" s="761" t="s">
        <v>247</v>
      </c>
      <c r="T75" s="761" t="s">
        <v>645</v>
      </c>
      <c r="U75" s="766" t="s">
        <v>610</v>
      </c>
      <c r="V75" s="766"/>
      <c r="W75" s="766"/>
      <c r="X75" s="766" t="s">
        <v>387</v>
      </c>
      <c r="Y75" s="766" t="s">
        <v>388</v>
      </c>
      <c r="Z75" s="766" t="s">
        <v>642</v>
      </c>
      <c r="AA75" s="766" t="s">
        <v>839</v>
      </c>
      <c r="AB75" s="766" t="s">
        <v>647</v>
      </c>
      <c r="AC75" s="766" t="s">
        <v>682</v>
      </c>
      <c r="AD75" s="761" t="s">
        <v>22</v>
      </c>
      <c r="AE75" s="761" t="s">
        <v>691</v>
      </c>
      <c r="AF75" s="792" t="s">
        <v>697</v>
      </c>
      <c r="AG75" s="761" t="s">
        <v>23</v>
      </c>
      <c r="AH75" s="779" t="s">
        <v>727</v>
      </c>
      <c r="AI75" s="796" t="s">
        <v>728</v>
      </c>
      <c r="AJ75" s="795" t="s">
        <v>720</v>
      </c>
      <c r="AK75" s="795" t="s">
        <v>755</v>
      </c>
      <c r="AL75" s="795" t="s">
        <v>719</v>
      </c>
      <c r="AM75" s="797" t="s">
        <v>729</v>
      </c>
      <c r="AN75" s="797" t="s">
        <v>730</v>
      </c>
      <c r="AX75" s="54"/>
      <c r="AY75" s="54"/>
      <c r="AZ75" s="54"/>
    </row>
    <row r="76" spans="1:52" ht="15" hidden="1" customHeight="1" x14ac:dyDescent="0.2">
      <c r="A76" s="800"/>
      <c r="B76" s="65"/>
      <c r="C76" s="157"/>
      <c r="D76" s="827"/>
      <c r="E76" s="766"/>
      <c r="F76" s="766"/>
      <c r="G76" s="766"/>
      <c r="H76" s="766"/>
      <c r="I76" s="766"/>
      <c r="J76" s="766"/>
      <c r="K76" s="766"/>
      <c r="L76" s="766"/>
      <c r="M76" s="766"/>
      <c r="N76" s="766"/>
      <c r="O76" s="766"/>
      <c r="P76" s="766"/>
      <c r="Q76" s="766"/>
      <c r="R76" s="792"/>
      <c r="S76" s="768"/>
      <c r="T76" s="768"/>
      <c r="U76" s="547" t="s">
        <v>20</v>
      </c>
      <c r="V76" s="547" t="s">
        <v>21</v>
      </c>
      <c r="W76" s="547" t="s">
        <v>609</v>
      </c>
      <c r="X76" s="771"/>
      <c r="Y76" s="771"/>
      <c r="Z76" s="771"/>
      <c r="AA76" s="771"/>
      <c r="AB76" s="771"/>
      <c r="AC76" s="771"/>
      <c r="AD76" s="768"/>
      <c r="AE76" s="768"/>
      <c r="AF76" s="793"/>
      <c r="AG76" s="768"/>
      <c r="AH76" s="780"/>
      <c r="AI76" s="781"/>
      <c r="AJ76" s="783"/>
      <c r="AK76" s="783"/>
      <c r="AL76" s="783"/>
      <c r="AM76" s="777"/>
      <c r="AN76" s="777"/>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53"/>
      <c r="G77" s="708"/>
      <c r="H77" s="708"/>
      <c r="I77" s="708"/>
      <c r="J77" s="708"/>
      <c r="K77" s="708"/>
      <c r="L77" s="711"/>
      <c r="M77" s="711"/>
      <c r="N77" s="710"/>
      <c r="O77" s="710"/>
      <c r="P77" s="708"/>
      <c r="Q77" s="708"/>
      <c r="R77" s="711"/>
      <c r="S77" s="707"/>
      <c r="T77" s="707"/>
      <c r="U77" s="707"/>
      <c r="V77" s="707"/>
      <c r="W77" s="707"/>
      <c r="X77" s="267"/>
      <c r="Y77" s="267"/>
      <c r="Z77" s="267"/>
      <c r="AA77" s="267"/>
      <c r="AB77" s="267"/>
      <c r="AC77" s="267"/>
      <c r="AD77" s="78"/>
      <c r="AE77" s="78"/>
      <c r="AF77" s="78"/>
      <c r="AG77" s="78"/>
      <c r="AH77" s="404"/>
      <c r="AI77" s="695"/>
      <c r="AJ77" s="694" t="str">
        <f>IF(AE77&lt;&gt;"",AE77*DUR_OUTLET,"")</f>
        <v/>
      </c>
      <c r="AK77" s="694" t="str">
        <f>IF(AF77&lt;&gt;"",AF77*DUR_INLET,"")</f>
        <v/>
      </c>
      <c r="AL77" s="401" t="str">
        <f>IF(E77&lt;&gt;"",DUR_RTU,"")</f>
        <v/>
      </c>
      <c r="AM77" s="404"/>
      <c r="AN77" s="404"/>
    </row>
    <row r="78" spans="1:52" ht="15" hidden="1" customHeight="1" x14ac:dyDescent="0.2">
      <c r="B78" s="65"/>
      <c r="C78" s="65"/>
      <c r="D78" s="150"/>
      <c r="E78" s="68"/>
      <c r="F78" s="68"/>
      <c r="G78" s="68"/>
      <c r="H78" s="68"/>
      <c r="I78" s="68"/>
      <c r="J78" s="68"/>
      <c r="K78" s="151"/>
      <c r="L78" s="152"/>
      <c r="M78" s="152"/>
      <c r="N78" s="68"/>
      <c r="O78" s="152"/>
      <c r="P78" s="68"/>
      <c r="Q78" s="68"/>
      <c r="R78" s="59"/>
      <c r="AG78" s="331"/>
      <c r="AH78" s="331"/>
      <c r="AI78" s="331"/>
      <c r="AJ78" s="331"/>
      <c r="AK78" s="331"/>
      <c r="AL78" s="331"/>
      <c r="AM78" s="331"/>
      <c r="AN78" s="331"/>
    </row>
    <row r="79" spans="1:52" ht="15" hidden="1" customHeight="1" x14ac:dyDescent="0.2">
      <c r="A79" s="56"/>
      <c r="B79" s="59"/>
      <c r="C79" s="59"/>
      <c r="D79" s="149"/>
      <c r="E79" s="68"/>
      <c r="F79" s="59"/>
      <c r="G79" s="59"/>
      <c r="H79" s="59"/>
      <c r="I79" s="69"/>
      <c r="J79" s="70"/>
      <c r="K79" s="70"/>
      <c r="L79" s="69"/>
      <c r="M79" s="62"/>
      <c r="N79" s="67"/>
      <c r="O79" s="67"/>
      <c r="AP79" s="418"/>
      <c r="AQ79" s="418"/>
      <c r="AR79" s="418"/>
    </row>
    <row r="80" spans="1:52" ht="15" hidden="1" customHeight="1" thickBot="1" x14ac:dyDescent="0.25">
      <c r="A80" s="800" t="str">
        <f ca="1">IF(RTU_System_1&lt;&gt;"",IF((COUNTA(OFFSET(RTU_Outlet_Reference,-3,0):RTU_System_1)+COUNTBLANK(OFFSET(RTU_Outlet_Reference,-3,0):RTU_System_1))&lt;&gt;SUM(RTU_Num_ATU_1:OFFSET(RTU_Num_ATU_1,Number_RTUs-1,0)),"INDICATED NO. OF RTU-ATUS DOESN’T MATCH NO. OF ROWS",""),"")</f>
        <v/>
      </c>
      <c r="D80" s="825" t="s">
        <v>616</v>
      </c>
      <c r="E80" s="762" t="s">
        <v>24</v>
      </c>
      <c r="F80" s="763"/>
      <c r="G80" s="763"/>
      <c r="H80" s="763"/>
      <c r="I80" s="764"/>
      <c r="J80" s="762" t="s">
        <v>28</v>
      </c>
      <c r="K80" s="763"/>
      <c r="L80" s="763"/>
      <c r="M80" s="763"/>
      <c r="N80" s="764"/>
      <c r="O80" s="762" t="s">
        <v>181</v>
      </c>
      <c r="P80" s="763"/>
      <c r="Q80" s="763"/>
      <c r="R80" s="763"/>
      <c r="S80" s="763"/>
      <c r="T80" s="763"/>
      <c r="U80" s="831" t="s">
        <v>656</v>
      </c>
      <c r="V80" s="831"/>
      <c r="W80" s="831"/>
      <c r="X80" s="831"/>
      <c r="Y80" s="831" t="s">
        <v>657</v>
      </c>
      <c r="Z80" s="831"/>
      <c r="AA80" s="831"/>
      <c r="AB80" s="831"/>
      <c r="AC80" s="791" t="s">
        <v>182</v>
      </c>
      <c r="AD80" s="791"/>
      <c r="AE80" s="791"/>
      <c r="AF80" s="791"/>
      <c r="AG80" s="791"/>
      <c r="AH80" s="791"/>
      <c r="AI80" s="791"/>
      <c r="AJ80" s="785" t="s">
        <v>722</v>
      </c>
      <c r="AK80" s="785"/>
      <c r="AL80" s="785"/>
    </row>
    <row r="81" spans="1:44" ht="15" hidden="1" customHeight="1" thickTop="1" x14ac:dyDescent="0.2">
      <c r="A81" s="800"/>
      <c r="D81" s="826"/>
      <c r="E81" s="765" t="s">
        <v>25</v>
      </c>
      <c r="F81" s="772" t="s">
        <v>389</v>
      </c>
      <c r="G81" s="765" t="s">
        <v>169</v>
      </c>
      <c r="H81" s="765" t="s">
        <v>172</v>
      </c>
      <c r="I81" s="765" t="s">
        <v>173</v>
      </c>
      <c r="J81" s="772" t="s">
        <v>193</v>
      </c>
      <c r="K81" s="765" t="s">
        <v>170</v>
      </c>
      <c r="L81" s="765" t="s">
        <v>171</v>
      </c>
      <c r="M81" s="765" t="s">
        <v>26</v>
      </c>
      <c r="N81" s="765" t="s">
        <v>27</v>
      </c>
      <c r="O81" s="765" t="s">
        <v>161</v>
      </c>
      <c r="P81" s="765" t="s">
        <v>160</v>
      </c>
      <c r="Q81" s="830" t="s">
        <v>382</v>
      </c>
      <c r="R81" s="765" t="s">
        <v>179</v>
      </c>
      <c r="S81" s="765" t="s">
        <v>180</v>
      </c>
      <c r="T81" s="830" t="s">
        <v>383</v>
      </c>
      <c r="U81" s="765" t="s">
        <v>384</v>
      </c>
      <c r="V81" s="765" t="s">
        <v>385</v>
      </c>
      <c r="W81" s="765" t="s">
        <v>415</v>
      </c>
      <c r="X81" s="765" t="s">
        <v>386</v>
      </c>
      <c r="Y81" s="765" t="s">
        <v>652</v>
      </c>
      <c r="Z81" s="765" t="s">
        <v>651</v>
      </c>
      <c r="AA81" s="772" t="s">
        <v>658</v>
      </c>
      <c r="AB81" s="765" t="s">
        <v>659</v>
      </c>
      <c r="AC81" s="766" t="s">
        <v>387</v>
      </c>
      <c r="AD81" s="766" t="s">
        <v>388</v>
      </c>
      <c r="AE81" s="766" t="s">
        <v>642</v>
      </c>
      <c r="AF81" s="766" t="s">
        <v>839</v>
      </c>
      <c r="AG81" s="766" t="s">
        <v>647</v>
      </c>
      <c r="AH81" s="766" t="s">
        <v>682</v>
      </c>
      <c r="AI81" s="766" t="s">
        <v>35</v>
      </c>
      <c r="AJ81" s="783" t="s">
        <v>708</v>
      </c>
      <c r="AK81" s="786" t="s">
        <v>720</v>
      </c>
      <c r="AL81" s="788" t="s">
        <v>721</v>
      </c>
      <c r="AM81" s="94"/>
      <c r="AN81" s="94"/>
      <c r="AO81" s="94"/>
    </row>
    <row r="82" spans="1:44" ht="15" hidden="1" customHeight="1" x14ac:dyDescent="0.2">
      <c r="A82" s="800"/>
      <c r="B82" s="61"/>
      <c r="D82" s="827"/>
      <c r="E82" s="766"/>
      <c r="F82" s="761"/>
      <c r="G82" s="766"/>
      <c r="H82" s="766"/>
      <c r="I82" s="766"/>
      <c r="J82" s="761"/>
      <c r="K82" s="766"/>
      <c r="L82" s="766"/>
      <c r="M82" s="766"/>
      <c r="N82" s="766"/>
      <c r="O82" s="766"/>
      <c r="P82" s="766"/>
      <c r="Q82" s="798"/>
      <c r="R82" s="766"/>
      <c r="S82" s="766"/>
      <c r="T82" s="798"/>
      <c r="U82" s="766"/>
      <c r="V82" s="766"/>
      <c r="W82" s="766"/>
      <c r="X82" s="766"/>
      <c r="Y82" s="766"/>
      <c r="Z82" s="766"/>
      <c r="AA82" s="761"/>
      <c r="AB82" s="766"/>
      <c r="AC82" s="771"/>
      <c r="AD82" s="771"/>
      <c r="AE82" s="771"/>
      <c r="AF82" s="771"/>
      <c r="AG82" s="771"/>
      <c r="AH82" s="771"/>
      <c r="AI82" s="771"/>
      <c r="AJ82" s="784"/>
      <c r="AK82" s="787"/>
      <c r="AL82" s="789"/>
    </row>
    <row r="83" spans="1:44"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759"/>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IF(G83&lt;&gt;"",DUR_ATU,"")</f>
        <v/>
      </c>
      <c r="AK83" s="560" t="str">
        <f>IF(AI83&lt;&gt;"",AI83*DUR_OUTLET,"")</f>
        <v/>
      </c>
      <c r="AL83" s="560" t="str">
        <f>IF(OR(AJ83&lt;&gt;"",AK83&lt;&gt;""),SUM(AJ83:AK83),"")</f>
        <v/>
      </c>
      <c r="AO83" s="331"/>
    </row>
    <row r="84" spans="1:44" ht="15" hidden="1" customHeight="1" x14ac:dyDescent="0.2">
      <c r="D84" s="64"/>
      <c r="F84" s="84"/>
      <c r="AP84" s="418"/>
      <c r="AQ84" s="418"/>
      <c r="AR84" s="418"/>
    </row>
    <row r="85" spans="1:44" ht="15" hidden="1" customHeight="1" x14ac:dyDescent="0.2">
      <c r="D85" s="64"/>
      <c r="E85" s="83"/>
      <c r="F85" s="71"/>
      <c r="AP85" s="418"/>
      <c r="AQ85" s="418"/>
      <c r="AR85" s="418"/>
    </row>
    <row r="86" spans="1:44" ht="15" hidden="1" customHeight="1" thickBot="1" x14ac:dyDescent="0.25">
      <c r="A86" s="800" t="str">
        <f ca="1">IF(RTU_OutletSum_1&lt;&gt;"",IF((COUNTA(OFFSET(RTU_ATU_Outlet_Reference,-3,0):RTU_OutletSum_1)+COUNTBLANK(OFFSET(RTU_ATU_Outlet_Reference,-3,0):RTU_OutletSum_1))&lt;&gt;SUM(RTU_Num_Outlets_1:OFFSET(RTU_Num_Outlets_1,Number_RTUs-1,0)),"INDICATED NO. OF RTU-OUTLETS DOESN’T MATCH NO. OF ROWS",""),"")</f>
        <v/>
      </c>
      <c r="D86" s="825" t="s">
        <v>617</v>
      </c>
      <c r="E86" s="762" t="s">
        <v>189</v>
      </c>
      <c r="F86" s="763"/>
      <c r="G86" s="763"/>
      <c r="H86" s="763"/>
      <c r="I86" s="763"/>
      <c r="J86" s="764"/>
    </row>
    <row r="87" spans="1:44" ht="15" hidden="1" customHeight="1" thickTop="1" x14ac:dyDescent="0.2">
      <c r="A87" s="800"/>
      <c r="D87" s="826"/>
      <c r="E87" s="765" t="s">
        <v>25</v>
      </c>
      <c r="F87" s="772" t="s">
        <v>183</v>
      </c>
      <c r="G87" s="765" t="s">
        <v>192</v>
      </c>
      <c r="H87" s="765" t="s">
        <v>190</v>
      </c>
      <c r="I87" s="760" t="s">
        <v>194</v>
      </c>
      <c r="J87" s="765" t="s">
        <v>184</v>
      </c>
      <c r="AO87" s="94"/>
    </row>
    <row r="88" spans="1:44" ht="15" hidden="1" customHeight="1" x14ac:dyDescent="0.2">
      <c r="A88" s="800"/>
      <c r="D88" s="827"/>
      <c r="E88" s="766"/>
      <c r="F88" s="761"/>
      <c r="G88" s="766"/>
      <c r="H88" s="766"/>
      <c r="I88" s="761"/>
      <c r="J88" s="766"/>
    </row>
    <row r="89" spans="1:44" ht="15" hidden="1" customHeight="1" x14ac:dyDescent="0.2">
      <c r="A89" s="325"/>
      <c r="B89" s="326"/>
      <c r="C89" s="326"/>
      <c r="D89" s="329"/>
      <c r="E89" s="324"/>
      <c r="F89" s="759"/>
      <c r="G89" s="329"/>
      <c r="H89" s="330"/>
      <c r="I89" s="329"/>
      <c r="J89" s="384"/>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8"/>
      <c r="AQ91" s="418"/>
      <c r="AR91" s="418"/>
    </row>
    <row r="92" spans="1:44" ht="15" hidden="1" customHeight="1" thickBot="1" x14ac:dyDescent="0.25">
      <c r="A92" s="800"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25" t="s">
        <v>618</v>
      </c>
      <c r="E92" s="762" t="s">
        <v>189</v>
      </c>
      <c r="F92" s="763"/>
      <c r="G92" s="763"/>
      <c r="H92" s="763"/>
      <c r="I92" s="763"/>
      <c r="J92" s="764"/>
    </row>
    <row r="93" spans="1:44" ht="15" hidden="1" customHeight="1" thickTop="1" x14ac:dyDescent="0.2">
      <c r="A93" s="800"/>
      <c r="D93" s="826"/>
      <c r="E93" s="765" t="s">
        <v>169</v>
      </c>
      <c r="F93" s="765" t="s">
        <v>192</v>
      </c>
      <c r="G93" s="765" t="s">
        <v>183</v>
      </c>
      <c r="H93" s="765" t="s">
        <v>190</v>
      </c>
      <c r="I93" s="765" t="s">
        <v>191</v>
      </c>
      <c r="J93" s="765" t="s">
        <v>184</v>
      </c>
      <c r="AF93" s="94"/>
      <c r="AG93" s="94"/>
      <c r="AH93" s="94"/>
      <c r="AI93" s="94"/>
      <c r="AJ93" s="94"/>
      <c r="AK93" s="94"/>
      <c r="AL93" s="94"/>
      <c r="AM93" s="94"/>
      <c r="AN93" s="94"/>
      <c r="AO93" s="94"/>
    </row>
    <row r="94" spans="1:44" ht="15" hidden="1" customHeight="1" x14ac:dyDescent="0.2">
      <c r="A94" s="800"/>
      <c r="D94" s="827"/>
      <c r="E94" s="766"/>
      <c r="F94" s="766"/>
      <c r="G94" s="766"/>
      <c r="H94" s="766"/>
      <c r="I94" s="766"/>
      <c r="J94" s="766"/>
      <c r="AF94" s="94"/>
      <c r="AG94" s="94"/>
      <c r="AH94" s="94"/>
    </row>
    <row r="95" spans="1:44" ht="15" hidden="1" customHeight="1" x14ac:dyDescent="0.2">
      <c r="A95" s="325"/>
      <c r="B95" s="326"/>
      <c r="C95" s="326"/>
      <c r="D95" s="329"/>
      <c r="E95" s="324"/>
      <c r="F95" s="329"/>
      <c r="G95" s="759"/>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row>
    <row r="96" spans="1:44"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row>
    <row r="97" spans="1:44"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row>
    <row r="98" spans="1:44" ht="15" hidden="1" customHeight="1" thickBot="1" x14ac:dyDescent="0.25">
      <c r="A98" s="800" t="str">
        <f ca="1">IF(RTU_InletSum_1&lt;&gt;"",IF((COUNTA(OFFSET(FCU_Reference,-4,0):RTU_InletSum_1)+COUNTBLANK(OFFSET(FCU_Reference,-4,0):RTU_InletSum_1))&lt;&gt;SUMIF(RTU_Num_Inlets_1:OFFSET(RTU_Num_Inlets_1,Number_RTUs-1,0), "&lt;&gt;1"),"INDICATED NO. OF RTU-INLETS DOESN’T MATCH NO. OF ROWS",""),"")</f>
        <v/>
      </c>
      <c r="C98" s="91"/>
      <c r="D98" s="822" t="s">
        <v>694</v>
      </c>
      <c r="E98" s="762" t="s">
        <v>252</v>
      </c>
      <c r="F98" s="763"/>
      <c r="G98" s="763"/>
      <c r="H98" s="763"/>
      <c r="I98" s="763"/>
      <c r="J98" s="764"/>
      <c r="S98" s="67"/>
      <c r="T98" s="67"/>
      <c r="U98" s="67"/>
      <c r="Y98" s="331"/>
      <c r="Z98" s="331"/>
      <c r="AA98" s="331"/>
      <c r="AF98" s="331"/>
      <c r="AG98" s="331"/>
      <c r="AH98" s="331"/>
      <c r="AI98" s="331"/>
      <c r="AJ98" s="331"/>
      <c r="AK98" s="331"/>
      <c r="AL98" s="331"/>
      <c r="AM98" s="331"/>
      <c r="AN98" s="331"/>
      <c r="AO98" s="331"/>
    </row>
    <row r="99" spans="1:44" ht="15" hidden="1" customHeight="1" thickTop="1" x14ac:dyDescent="0.2">
      <c r="A99" s="800"/>
      <c r="C99" s="91"/>
      <c r="D99" s="823"/>
      <c r="E99" s="765" t="s">
        <v>25</v>
      </c>
      <c r="F99" s="772" t="s">
        <v>183</v>
      </c>
      <c r="G99" s="765" t="s">
        <v>253</v>
      </c>
      <c r="H99" s="765" t="s">
        <v>254</v>
      </c>
      <c r="I99" s="760" t="s">
        <v>193</v>
      </c>
      <c r="J99" s="765" t="s">
        <v>184</v>
      </c>
      <c r="AF99" s="331"/>
      <c r="AG99" s="331"/>
      <c r="AH99" s="331"/>
      <c r="AI99" s="331"/>
      <c r="AJ99" s="331"/>
      <c r="AK99" s="331"/>
      <c r="AL99" s="331"/>
      <c r="AM99" s="331"/>
      <c r="AN99" s="331"/>
      <c r="AO99" s="331"/>
    </row>
    <row r="100" spans="1:44" ht="15" hidden="1" customHeight="1" x14ac:dyDescent="0.2">
      <c r="A100" s="800"/>
      <c r="C100" s="91"/>
      <c r="D100" s="824"/>
      <c r="E100" s="766"/>
      <c r="F100" s="761"/>
      <c r="G100" s="766"/>
      <c r="H100" s="766"/>
      <c r="I100" s="761"/>
      <c r="J100" s="766"/>
      <c r="AF100" s="331"/>
      <c r="AG100" s="331"/>
      <c r="AH100" s="331"/>
      <c r="AI100" s="331"/>
      <c r="AJ100" s="331"/>
      <c r="AK100" s="331"/>
      <c r="AL100" s="331"/>
      <c r="AM100" s="331"/>
      <c r="AN100" s="331"/>
      <c r="AO100" s="331"/>
    </row>
    <row r="101" spans="1:44" ht="15" hidden="1" customHeight="1" x14ac:dyDescent="0.2">
      <c r="A101" s="325"/>
      <c r="B101" s="326"/>
      <c r="C101" s="327"/>
      <c r="D101" s="328"/>
      <c r="E101" s="324"/>
      <c r="F101" s="759"/>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row>
    <row r="102" spans="1:44" ht="15" hidden="1" customHeight="1" x14ac:dyDescent="0.2">
      <c r="A102" s="156"/>
      <c r="B102" s="156"/>
      <c r="C102" s="156"/>
      <c r="D102" s="63"/>
      <c r="AF102" s="94"/>
      <c r="AG102" s="94"/>
      <c r="AH102" s="94"/>
      <c r="AP102" s="418"/>
      <c r="AQ102" s="418"/>
      <c r="AR102" s="418"/>
    </row>
    <row r="103" spans="1:44" ht="15" customHeight="1" x14ac:dyDescent="0.2">
      <c r="A103" s="154"/>
      <c r="B103" s="155" t="s">
        <v>238</v>
      </c>
      <c r="C103" s="155">
        <v>0</v>
      </c>
      <c r="AF103" s="94"/>
      <c r="AG103" s="94"/>
      <c r="AH103" s="94"/>
    </row>
    <row r="104" spans="1:44" ht="15" customHeight="1" x14ac:dyDescent="0.2">
      <c r="A104" s="459"/>
      <c r="B104" s="459"/>
      <c r="C104" s="459"/>
      <c r="AB104" s="94"/>
      <c r="AC104" s="94"/>
      <c r="AD104" s="94"/>
      <c r="AE104" s="94"/>
      <c r="AP104" s="418"/>
      <c r="AQ104" s="418"/>
      <c r="AR104" s="418"/>
    </row>
    <row r="105" spans="1:44" ht="15" hidden="1" customHeight="1" thickBot="1" x14ac:dyDescent="0.25">
      <c r="A105" s="828" t="str">
        <f ca="1">IF(FCU_1&lt;&gt;"",(IF((COUNTA(OFFSET(FCU_Outlet_Reference,-3,0):FCU_1)+COUNTBLANK(OFFSET(FCU_Outlet_Reference,-3,0):FCU_1))&lt;&gt;Number_FCUs,"NO. OF FCU MISMATCH","")),"")</f>
        <v/>
      </c>
      <c r="B105" s="59"/>
      <c r="C105" s="59"/>
      <c r="D105" s="805" t="s">
        <v>619</v>
      </c>
      <c r="E105" s="774" t="s">
        <v>24</v>
      </c>
      <c r="F105" s="775"/>
      <c r="G105" s="776"/>
      <c r="H105" s="762" t="s">
        <v>28</v>
      </c>
      <c r="I105" s="763"/>
      <c r="J105" s="763"/>
      <c r="K105" s="764"/>
      <c r="L105" s="762" t="s">
        <v>178</v>
      </c>
      <c r="M105" s="763"/>
      <c r="N105" s="763"/>
      <c r="O105" s="764"/>
      <c r="P105" s="762" t="s">
        <v>177</v>
      </c>
      <c r="Q105" s="764"/>
      <c r="R105" s="773" t="s">
        <v>239</v>
      </c>
      <c r="S105" s="773"/>
      <c r="T105" s="773"/>
      <c r="U105" s="773"/>
      <c r="V105" s="773"/>
      <c r="W105" s="773"/>
      <c r="X105" s="773"/>
      <c r="Y105" s="773"/>
      <c r="Z105" s="773"/>
      <c r="AA105" s="773"/>
      <c r="AB105" s="773"/>
      <c r="AC105" s="773"/>
      <c r="AD105" s="773"/>
      <c r="AE105" s="790" t="s">
        <v>718</v>
      </c>
      <c r="AF105" s="790"/>
      <c r="AG105" s="790"/>
      <c r="AH105" s="790"/>
      <c r="AI105" s="790"/>
      <c r="AJ105" s="790"/>
      <c r="AK105" s="790"/>
    </row>
    <row r="106" spans="1:44" ht="15" hidden="1" customHeight="1" thickTop="1" x14ac:dyDescent="0.2">
      <c r="A106" s="829"/>
      <c r="B106" s="59"/>
      <c r="C106" s="59"/>
      <c r="D106" s="806"/>
      <c r="E106" s="765" t="s">
        <v>25</v>
      </c>
      <c r="F106" s="765" t="s">
        <v>172</v>
      </c>
      <c r="G106" s="765" t="s">
        <v>173</v>
      </c>
      <c r="H106" s="765" t="s">
        <v>171</v>
      </c>
      <c r="I106" s="765" t="s">
        <v>26</v>
      </c>
      <c r="J106" s="765" t="s">
        <v>27</v>
      </c>
      <c r="K106" s="765" t="s">
        <v>29</v>
      </c>
      <c r="L106" s="765" t="s">
        <v>30</v>
      </c>
      <c r="M106" s="765" t="s">
        <v>31</v>
      </c>
      <c r="N106" s="765" t="s">
        <v>32</v>
      </c>
      <c r="O106" s="765" t="s">
        <v>33</v>
      </c>
      <c r="P106" s="765" t="s">
        <v>174</v>
      </c>
      <c r="Q106" s="765" t="s">
        <v>175</v>
      </c>
      <c r="R106" s="761" t="s">
        <v>247</v>
      </c>
      <c r="S106" s="835" t="s">
        <v>645</v>
      </c>
      <c r="T106" s="766" t="s">
        <v>610</v>
      </c>
      <c r="U106" s="766"/>
      <c r="V106" s="766"/>
      <c r="W106" s="766" t="s">
        <v>387</v>
      </c>
      <c r="X106" s="766" t="s">
        <v>388</v>
      </c>
      <c r="Y106" s="766" t="s">
        <v>642</v>
      </c>
      <c r="Z106" s="766" t="s">
        <v>839</v>
      </c>
      <c r="AA106" s="766" t="s">
        <v>647</v>
      </c>
      <c r="AB106" s="766" t="s">
        <v>682</v>
      </c>
      <c r="AC106" s="761" t="s">
        <v>691</v>
      </c>
      <c r="AD106" s="792" t="s">
        <v>697</v>
      </c>
      <c r="AE106" s="779" t="s">
        <v>727</v>
      </c>
      <c r="AF106" s="781" t="s">
        <v>728</v>
      </c>
      <c r="AG106" s="783" t="s">
        <v>720</v>
      </c>
      <c r="AH106" s="783" t="s">
        <v>755</v>
      </c>
      <c r="AI106" s="783" t="s">
        <v>719</v>
      </c>
      <c r="AJ106" s="777" t="s">
        <v>729</v>
      </c>
      <c r="AK106" s="777" t="s">
        <v>730</v>
      </c>
    </row>
    <row r="107" spans="1:44" ht="15" hidden="1" customHeight="1" x14ac:dyDescent="0.2">
      <c r="A107" s="829"/>
      <c r="B107" s="59"/>
      <c r="C107" s="59"/>
      <c r="D107" s="807"/>
      <c r="E107" s="766"/>
      <c r="F107" s="766"/>
      <c r="G107" s="766"/>
      <c r="H107" s="766"/>
      <c r="I107" s="766"/>
      <c r="J107" s="766"/>
      <c r="K107" s="766"/>
      <c r="L107" s="766"/>
      <c r="M107" s="766"/>
      <c r="N107" s="766"/>
      <c r="O107" s="766"/>
      <c r="P107" s="766"/>
      <c r="Q107" s="766"/>
      <c r="R107" s="768"/>
      <c r="S107" s="813"/>
      <c r="T107" s="547" t="s">
        <v>20</v>
      </c>
      <c r="U107" s="547" t="s">
        <v>21</v>
      </c>
      <c r="V107" s="547" t="s">
        <v>609</v>
      </c>
      <c r="W107" s="771"/>
      <c r="X107" s="771"/>
      <c r="Y107" s="771"/>
      <c r="Z107" s="771"/>
      <c r="AA107" s="771"/>
      <c r="AB107" s="771"/>
      <c r="AC107" s="768"/>
      <c r="AD107" s="793"/>
      <c r="AE107" s="780"/>
      <c r="AF107" s="782"/>
      <c r="AG107" s="784"/>
      <c r="AH107" s="784"/>
      <c r="AI107" s="784"/>
      <c r="AJ107" s="778"/>
      <c r="AK107" s="778"/>
    </row>
    <row r="108" spans="1:44"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754"/>
      <c r="G108" s="348"/>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8"/>
      <c r="AQ109" s="418"/>
      <c r="AR109" s="418"/>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29" t="str">
        <f ca="1">IF(FCU_OutletSum_1&lt;&gt;"",IF((COUNTA(OFFSET(FCU_Inlet_Reference,-3,0):FCU_OutletSum_1)+COUNTBLANK(OFFSET(FCU_Inlet_Reference,-3,0):FCU_OutletSum_1))&lt;&gt;SUM(FCU_Num_Outlets_1:OFFSET(FCU_Num_Outlets_1,Number_FCUs-1,0)),"NO. OF FCU-OUTLET MISMATCH",""),"")</f>
        <v/>
      </c>
      <c r="B111" s="59"/>
      <c r="C111" s="59"/>
      <c r="D111" s="805" t="s">
        <v>620</v>
      </c>
      <c r="E111" s="762" t="s">
        <v>189</v>
      </c>
      <c r="F111" s="763"/>
      <c r="G111" s="763"/>
      <c r="H111" s="763"/>
      <c r="I111" s="763"/>
      <c r="J111" s="764"/>
      <c r="K111" s="158"/>
      <c r="L111" s="158"/>
      <c r="M111" s="158"/>
      <c r="N111" s="158"/>
      <c r="O111" s="158"/>
      <c r="P111" s="158"/>
      <c r="Q111" s="158"/>
      <c r="R111" s="158"/>
      <c r="S111" s="158"/>
      <c r="T111" s="158"/>
    </row>
    <row r="112" spans="1:44" ht="15" hidden="1" customHeight="1" thickTop="1" x14ac:dyDescent="0.25">
      <c r="A112" s="829"/>
      <c r="B112" s="59"/>
      <c r="C112" s="59"/>
      <c r="D112" s="806"/>
      <c r="E112" s="765" t="s">
        <v>25</v>
      </c>
      <c r="F112" s="772" t="s">
        <v>183</v>
      </c>
      <c r="G112" s="765" t="s">
        <v>192</v>
      </c>
      <c r="H112" s="765" t="s">
        <v>190</v>
      </c>
      <c r="I112" s="760" t="s">
        <v>194</v>
      </c>
      <c r="J112" s="765"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29"/>
      <c r="B113" s="59"/>
      <c r="C113" s="59"/>
      <c r="D113" s="807"/>
      <c r="E113" s="766"/>
      <c r="F113" s="761"/>
      <c r="G113" s="766"/>
      <c r="H113" s="766"/>
      <c r="I113" s="761"/>
      <c r="J113" s="766"/>
      <c r="K113" s="158"/>
      <c r="L113" s="158"/>
      <c r="M113" s="158"/>
      <c r="N113" s="158"/>
      <c r="O113" s="158"/>
      <c r="P113" s="158"/>
      <c r="Q113" s="158"/>
      <c r="R113" s="158"/>
      <c r="S113" s="158"/>
      <c r="T113" s="158"/>
      <c r="U113" s="331"/>
      <c r="V113" s="331"/>
      <c r="W113" s="331"/>
      <c r="X113" s="331"/>
      <c r="Y113" s="331"/>
      <c r="AF113" s="94"/>
      <c r="AG113" s="94"/>
      <c r="AH113" s="94"/>
    </row>
    <row r="114" spans="1:44" ht="15" hidden="1" customHeight="1" x14ac:dyDescent="0.2">
      <c r="A114" s="454"/>
      <c r="B114" s="447"/>
      <c r="C114" s="447"/>
      <c r="D114" s="329"/>
      <c r="E114" s="324"/>
      <c r="F114" s="755"/>
      <c r="G114" s="329"/>
      <c r="H114" s="330"/>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row>
    <row r="115" spans="1:44"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row>
    <row r="116" spans="1:44"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row>
    <row r="117" spans="1:44" ht="15" hidden="1" customHeight="1" thickBot="1" x14ac:dyDescent="0.25">
      <c r="A117" s="829" t="str">
        <f ca="1">IF(FCU_InletSum_1&lt;&gt;"",IF((COUNTA(OFFSET(AC_Reference,-4,0):FCU_InletSum_1)+COUNTBLANK(OFFSET(AC_Reference,-4,0):FCU_InletSum_1))&lt;&gt;SUMIF(FCU_Num_Inlets_1:OFFSET(FCU_Num_Inlets_1,Number_FCUs-1,0),"&lt;&gt;1"),"NO. OF FCU-INLET MISMATCH",""),"")</f>
        <v/>
      </c>
      <c r="C117" s="91"/>
      <c r="D117" s="822" t="s">
        <v>700</v>
      </c>
      <c r="E117" s="762" t="s">
        <v>252</v>
      </c>
      <c r="F117" s="763"/>
      <c r="G117" s="763"/>
      <c r="H117" s="763"/>
      <c r="I117" s="763"/>
      <c r="J117" s="764"/>
      <c r="S117" s="67"/>
      <c r="T117" s="67"/>
      <c r="U117" s="67"/>
      <c r="Y117" s="331"/>
      <c r="Z117" s="331"/>
      <c r="AA117" s="331"/>
      <c r="AF117" s="331"/>
      <c r="AG117" s="331"/>
      <c r="AH117" s="331"/>
      <c r="AI117" s="331"/>
      <c r="AJ117" s="331"/>
      <c r="AK117" s="331"/>
      <c r="AL117" s="331"/>
      <c r="AM117" s="331"/>
      <c r="AN117" s="331"/>
      <c r="AO117" s="331"/>
    </row>
    <row r="118" spans="1:44" ht="15" hidden="1" customHeight="1" thickTop="1" x14ac:dyDescent="0.2">
      <c r="A118" s="829"/>
      <c r="C118" s="91"/>
      <c r="D118" s="823"/>
      <c r="E118" s="765" t="s">
        <v>25</v>
      </c>
      <c r="F118" s="772" t="s">
        <v>183</v>
      </c>
      <c r="G118" s="765" t="s">
        <v>253</v>
      </c>
      <c r="H118" s="765" t="s">
        <v>254</v>
      </c>
      <c r="I118" s="760" t="s">
        <v>193</v>
      </c>
      <c r="J118" s="765" t="s">
        <v>184</v>
      </c>
      <c r="AF118" s="331"/>
      <c r="AG118" s="331"/>
      <c r="AH118" s="331"/>
      <c r="AI118" s="331"/>
      <c r="AJ118" s="331"/>
      <c r="AK118" s="331"/>
      <c r="AL118" s="331"/>
      <c r="AM118" s="331"/>
      <c r="AN118" s="331"/>
      <c r="AO118" s="331"/>
    </row>
    <row r="119" spans="1:44" ht="15" hidden="1" customHeight="1" x14ac:dyDescent="0.2">
      <c r="A119" s="829"/>
      <c r="C119" s="91"/>
      <c r="D119" s="824"/>
      <c r="E119" s="766"/>
      <c r="F119" s="761"/>
      <c r="G119" s="766"/>
      <c r="H119" s="766"/>
      <c r="I119" s="761"/>
      <c r="J119" s="766"/>
      <c r="AF119" s="331"/>
      <c r="AG119" s="331"/>
      <c r="AH119" s="331"/>
      <c r="AI119" s="331"/>
      <c r="AJ119" s="331"/>
      <c r="AK119" s="331"/>
      <c r="AL119" s="331"/>
      <c r="AM119" s="331"/>
      <c r="AN119" s="331"/>
      <c r="AO119" s="331"/>
    </row>
    <row r="120" spans="1:44" ht="15" hidden="1" customHeight="1" x14ac:dyDescent="0.2">
      <c r="A120" s="325"/>
      <c r="B120" s="326"/>
      <c r="C120" s="327"/>
      <c r="D120" s="328"/>
      <c r="E120" s="324"/>
      <c r="F120" s="755"/>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8"/>
      <c r="AQ122" s="418"/>
      <c r="AR122" s="418"/>
    </row>
    <row r="123" spans="1:44" ht="15" customHeight="1" x14ac:dyDescent="0.2">
      <c r="A123" s="459"/>
      <c r="B123" s="459"/>
      <c r="C123" s="459"/>
    </row>
    <row r="124" spans="1:44" ht="15" hidden="1" customHeight="1" thickBot="1" x14ac:dyDescent="0.25">
      <c r="A124" s="803" t="str">
        <f ca="1">IF(AC_1&lt;&gt;"",(IF((COUNTA(OFFSET(AC_Outlet_Reference,-3,0):AC_1)+COUNTBLANK(OFFSET(AC_Outlet_Reference,-3,0):AC_1))&lt;&gt;Number_ACs,"INDICATED NO. OF ACS DOESN’T MATCH NO. OF ROWS","")),"")</f>
        <v/>
      </c>
      <c r="B124" s="59"/>
      <c r="C124" s="59"/>
      <c r="D124" s="805" t="s">
        <v>621</v>
      </c>
      <c r="E124" s="774" t="s">
        <v>24</v>
      </c>
      <c r="F124" s="775"/>
      <c r="G124" s="776"/>
      <c r="H124" s="762" t="s">
        <v>28</v>
      </c>
      <c r="I124" s="763"/>
      <c r="J124" s="763"/>
      <c r="K124" s="764"/>
      <c r="L124" s="762" t="s">
        <v>178</v>
      </c>
      <c r="M124" s="763"/>
      <c r="N124" s="763"/>
      <c r="O124" s="764"/>
      <c r="P124" s="762" t="s">
        <v>177</v>
      </c>
      <c r="Q124" s="764"/>
      <c r="R124" s="773" t="s">
        <v>241</v>
      </c>
      <c r="S124" s="773"/>
      <c r="T124" s="773"/>
      <c r="U124" s="773"/>
      <c r="V124" s="773"/>
      <c r="W124" s="773"/>
      <c r="X124" s="773"/>
      <c r="Y124" s="773"/>
      <c r="Z124" s="773"/>
      <c r="AA124" s="773"/>
      <c r="AB124" s="773"/>
      <c r="AC124" s="773"/>
      <c r="AD124" s="773"/>
      <c r="AE124" s="790" t="s">
        <v>718</v>
      </c>
      <c r="AF124" s="790"/>
      <c r="AG124" s="790"/>
      <c r="AH124" s="790"/>
      <c r="AI124" s="790"/>
      <c r="AJ124" s="790"/>
      <c r="AK124" s="790"/>
    </row>
    <row r="125" spans="1:44" ht="15" hidden="1" customHeight="1" thickTop="1" x14ac:dyDescent="0.2">
      <c r="A125" s="800"/>
      <c r="B125" s="59"/>
      <c r="C125" s="59"/>
      <c r="D125" s="806"/>
      <c r="E125" s="765" t="s">
        <v>25</v>
      </c>
      <c r="F125" s="765" t="s">
        <v>172</v>
      </c>
      <c r="G125" s="765" t="s">
        <v>173</v>
      </c>
      <c r="H125" s="765" t="s">
        <v>171</v>
      </c>
      <c r="I125" s="765" t="s">
        <v>26</v>
      </c>
      <c r="J125" s="765" t="s">
        <v>27</v>
      </c>
      <c r="K125" s="765" t="s">
        <v>29</v>
      </c>
      <c r="L125" s="765" t="s">
        <v>30</v>
      </c>
      <c r="M125" s="765" t="s">
        <v>31</v>
      </c>
      <c r="N125" s="765" t="s">
        <v>32</v>
      </c>
      <c r="O125" s="765" t="s">
        <v>33</v>
      </c>
      <c r="P125" s="765" t="s">
        <v>174</v>
      </c>
      <c r="Q125" s="765" t="s">
        <v>175</v>
      </c>
      <c r="R125" s="761" t="s">
        <v>247</v>
      </c>
      <c r="S125" s="835" t="s">
        <v>645</v>
      </c>
      <c r="T125" s="766" t="s">
        <v>610</v>
      </c>
      <c r="U125" s="766"/>
      <c r="V125" s="766"/>
      <c r="W125" s="766" t="s">
        <v>387</v>
      </c>
      <c r="X125" s="766" t="s">
        <v>388</v>
      </c>
      <c r="Y125" s="766" t="s">
        <v>642</v>
      </c>
      <c r="Z125" s="766" t="s">
        <v>839</v>
      </c>
      <c r="AA125" s="766" t="s">
        <v>647</v>
      </c>
      <c r="AB125" s="766" t="s">
        <v>682</v>
      </c>
      <c r="AC125" s="761" t="s">
        <v>691</v>
      </c>
      <c r="AD125" s="761" t="s">
        <v>692</v>
      </c>
      <c r="AE125" s="779" t="s">
        <v>727</v>
      </c>
      <c r="AF125" s="781" t="s">
        <v>728</v>
      </c>
      <c r="AG125" s="783" t="s">
        <v>720</v>
      </c>
      <c r="AH125" s="783" t="s">
        <v>755</v>
      </c>
      <c r="AI125" s="783" t="s">
        <v>719</v>
      </c>
      <c r="AJ125" s="777" t="s">
        <v>729</v>
      </c>
      <c r="AK125" s="777" t="s">
        <v>730</v>
      </c>
    </row>
    <row r="126" spans="1:44" ht="15" hidden="1" customHeight="1" x14ac:dyDescent="0.2">
      <c r="A126" s="800"/>
      <c r="B126" s="59"/>
      <c r="C126" s="59"/>
      <c r="D126" s="807"/>
      <c r="E126" s="766"/>
      <c r="F126" s="766"/>
      <c r="G126" s="766"/>
      <c r="H126" s="766"/>
      <c r="I126" s="766"/>
      <c r="J126" s="766"/>
      <c r="K126" s="766"/>
      <c r="L126" s="766"/>
      <c r="M126" s="766"/>
      <c r="N126" s="766"/>
      <c r="O126" s="766"/>
      <c r="P126" s="766"/>
      <c r="Q126" s="766"/>
      <c r="R126" s="768"/>
      <c r="S126" s="813"/>
      <c r="T126" s="547" t="s">
        <v>20</v>
      </c>
      <c r="U126" s="557" t="s">
        <v>21</v>
      </c>
      <c r="V126" s="547" t="s">
        <v>609</v>
      </c>
      <c r="W126" s="771"/>
      <c r="X126" s="771"/>
      <c r="Y126" s="771"/>
      <c r="Z126" s="771"/>
      <c r="AA126" s="771"/>
      <c r="AB126" s="771"/>
      <c r="AC126" s="768"/>
      <c r="AD126" s="768"/>
      <c r="AE126" s="780"/>
      <c r="AF126" s="782"/>
      <c r="AG126" s="784"/>
      <c r="AH126" s="784"/>
      <c r="AI126" s="784"/>
      <c r="AJ126" s="778"/>
      <c r="AK126" s="778"/>
    </row>
    <row r="127" spans="1:44"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754"/>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00" t="str">
        <f ca="1">IF(AC_OutletSum_1&lt;&gt;"",IF((COUNTA(OFFSET(AC_Inlet_Reference,-3,0):AC_OutletSum_1)+COUNTBLANK(OFFSET(AC_Inlet_Reference,-3,0):AC_OutletSum_1))&lt;&gt;SUM(AC_Num_Outlets_1:OFFSET(AC_Num_Outlets_1,Number_ACs-1,0)),"INDICATED NO. OF AC-OUTLETS DOESN’T MATCH NO. OF ROWS",""),"")</f>
        <v/>
      </c>
      <c r="B130" s="59"/>
      <c r="C130" s="59"/>
      <c r="D130" s="805" t="s">
        <v>622</v>
      </c>
      <c r="E130" s="762" t="s">
        <v>189</v>
      </c>
      <c r="F130" s="763"/>
      <c r="G130" s="763"/>
      <c r="H130" s="763"/>
      <c r="I130" s="763"/>
      <c r="J130" s="764"/>
      <c r="K130" s="158"/>
      <c r="L130" s="158"/>
      <c r="M130" s="158"/>
      <c r="N130" s="158"/>
      <c r="O130" s="158"/>
      <c r="P130" s="158"/>
      <c r="Q130" s="158"/>
      <c r="R130" s="158"/>
      <c r="S130" s="158"/>
      <c r="T130" s="158"/>
      <c r="U130" s="158"/>
    </row>
    <row r="131" spans="1:44" ht="15" hidden="1" customHeight="1" thickTop="1" x14ac:dyDescent="0.25">
      <c r="A131" s="800"/>
      <c r="B131" s="59"/>
      <c r="C131" s="59"/>
      <c r="D131" s="806"/>
      <c r="E131" s="765" t="s">
        <v>25</v>
      </c>
      <c r="F131" s="765" t="s">
        <v>183</v>
      </c>
      <c r="G131" s="765" t="s">
        <v>192</v>
      </c>
      <c r="H131" s="765" t="s">
        <v>190</v>
      </c>
      <c r="I131" s="760" t="s">
        <v>194</v>
      </c>
      <c r="J131" s="765"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00"/>
      <c r="B132" s="59"/>
      <c r="C132" s="59"/>
      <c r="D132" s="807"/>
      <c r="E132" s="766"/>
      <c r="F132" s="766"/>
      <c r="G132" s="766"/>
      <c r="H132" s="766"/>
      <c r="I132" s="761"/>
      <c r="J132" s="766"/>
      <c r="K132" s="158"/>
      <c r="L132" s="158"/>
      <c r="M132" s="158"/>
      <c r="N132" s="158"/>
      <c r="O132" s="158"/>
      <c r="P132" s="158"/>
      <c r="Q132" s="158"/>
      <c r="R132" s="158"/>
      <c r="S132" s="158"/>
      <c r="T132" s="158"/>
      <c r="U132" s="158"/>
      <c r="AF132" s="94"/>
      <c r="AG132" s="94"/>
      <c r="AH132" s="94"/>
    </row>
    <row r="133" spans="1:44" ht="15" hidden="1" customHeight="1" x14ac:dyDescent="0.25">
      <c r="A133" s="454"/>
      <c r="B133" s="447"/>
      <c r="C133" s="447"/>
      <c r="D133" s="329"/>
      <c r="E133" s="324"/>
      <c r="F133" s="755"/>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row>
    <row r="134" spans="1:44"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row>
    <row r="135" spans="1:44"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hidden="1" customHeight="1" thickBot="1" x14ac:dyDescent="0.25">
      <c r="A136" s="800" t="str">
        <f ca="1">IF(AC_InletSum_1&lt;&gt;"",IF((COUNTA(OFFSET(CRAC_Reference,-4,0):AC_InletSum_1)+COUNTBLANK(OFFSET(CRAC_Reference,-4,0):AC_InletSum_1))&lt;&gt;SUM(AC_Num_Inlets_1:OFFSET(AC_Num_Inlets_1,Number_ACs-1,0)),"INDICATED NO. OF AC-INLETS DOESN’T MATCH NO. OF ROWS",""),"")</f>
        <v/>
      </c>
      <c r="C136" s="91"/>
      <c r="D136" s="822" t="s">
        <v>701</v>
      </c>
      <c r="E136" s="762" t="s">
        <v>252</v>
      </c>
      <c r="F136" s="763"/>
      <c r="G136" s="763"/>
      <c r="H136" s="763"/>
      <c r="I136" s="763"/>
      <c r="J136" s="764"/>
      <c r="S136" s="67"/>
      <c r="T136" s="67"/>
      <c r="U136" s="67"/>
      <c r="Y136" s="331"/>
      <c r="Z136" s="331"/>
      <c r="AA136" s="331"/>
      <c r="AF136" s="331"/>
      <c r="AG136" s="331"/>
      <c r="AH136" s="331"/>
      <c r="AI136" s="331"/>
      <c r="AJ136" s="331"/>
      <c r="AK136" s="331"/>
      <c r="AL136" s="331"/>
      <c r="AM136" s="331"/>
      <c r="AN136" s="331"/>
      <c r="AO136" s="331"/>
    </row>
    <row r="137" spans="1:44" ht="15" hidden="1" customHeight="1" thickTop="1" x14ac:dyDescent="0.2">
      <c r="A137" s="800"/>
      <c r="C137" s="91"/>
      <c r="D137" s="823"/>
      <c r="E137" s="765" t="s">
        <v>25</v>
      </c>
      <c r="F137" s="772" t="s">
        <v>183</v>
      </c>
      <c r="G137" s="765" t="s">
        <v>253</v>
      </c>
      <c r="H137" s="765" t="s">
        <v>254</v>
      </c>
      <c r="I137" s="760" t="s">
        <v>193</v>
      </c>
      <c r="J137" s="765" t="s">
        <v>184</v>
      </c>
      <c r="AF137" s="331"/>
      <c r="AG137" s="331"/>
      <c r="AH137" s="331"/>
      <c r="AI137" s="331"/>
      <c r="AJ137" s="331"/>
      <c r="AK137" s="331"/>
      <c r="AL137" s="331"/>
      <c r="AM137" s="331"/>
      <c r="AN137" s="331"/>
      <c r="AO137" s="331"/>
    </row>
    <row r="138" spans="1:44" ht="15" hidden="1" customHeight="1" x14ac:dyDescent="0.2">
      <c r="A138" s="800"/>
      <c r="C138" s="91"/>
      <c r="D138" s="824"/>
      <c r="E138" s="766"/>
      <c r="F138" s="761"/>
      <c r="G138" s="766"/>
      <c r="H138" s="766"/>
      <c r="I138" s="761"/>
      <c r="J138" s="766"/>
      <c r="AF138" s="331"/>
      <c r="AG138" s="331"/>
      <c r="AH138" s="331"/>
      <c r="AI138" s="331"/>
      <c r="AJ138" s="331"/>
      <c r="AK138" s="331"/>
      <c r="AL138" s="331"/>
      <c r="AM138" s="331"/>
      <c r="AN138" s="331"/>
      <c r="AO138" s="331"/>
    </row>
    <row r="139" spans="1:44" ht="15" hidden="1" customHeight="1" x14ac:dyDescent="0.2">
      <c r="A139" s="325"/>
      <c r="B139" s="326"/>
      <c r="C139" s="327"/>
      <c r="D139" s="323"/>
      <c r="E139" s="324"/>
      <c r="F139" s="755"/>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9"/>
      <c r="B142" s="459"/>
      <c r="C142" s="459"/>
      <c r="AH142" s="94"/>
    </row>
    <row r="143" spans="1:44" ht="15" hidden="1" customHeight="1" thickBot="1" x14ac:dyDescent="0.25">
      <c r="A143" s="803" t="str">
        <f ca="1">IF(CRAC_1&lt;&gt;"",(IF((COUNTA(OFFSET(CRAC_Outlet_Reference,-3,0):CRAC_1)+COUNTBLANK(OFFSET(CRAC_Outlet_Reference,-3,0):CRAC_1))&lt;&gt;Number_CRACs,"INDICATED NO. OF CRACS DOESN’T MATCH NO. OF ROWS","")),"")</f>
        <v/>
      </c>
      <c r="B143" s="59"/>
      <c r="C143" s="59"/>
      <c r="D143" s="805" t="s">
        <v>623</v>
      </c>
      <c r="E143" s="774" t="s">
        <v>24</v>
      </c>
      <c r="F143" s="775"/>
      <c r="G143" s="776"/>
      <c r="H143" s="762" t="s">
        <v>28</v>
      </c>
      <c r="I143" s="763"/>
      <c r="J143" s="763"/>
      <c r="K143" s="764"/>
      <c r="L143" s="762" t="s">
        <v>178</v>
      </c>
      <c r="M143" s="763"/>
      <c r="N143" s="763"/>
      <c r="O143" s="764"/>
      <c r="P143" s="762" t="s">
        <v>177</v>
      </c>
      <c r="Q143" s="764"/>
      <c r="R143" s="773" t="s">
        <v>242</v>
      </c>
      <c r="S143" s="773"/>
      <c r="T143" s="773"/>
      <c r="U143" s="773"/>
      <c r="V143" s="773"/>
      <c r="W143" s="773"/>
      <c r="X143" s="773"/>
      <c r="Y143" s="773"/>
      <c r="Z143" s="773"/>
      <c r="AA143" s="773"/>
      <c r="AB143" s="773"/>
      <c r="AC143" s="773"/>
      <c r="AD143" s="773"/>
      <c r="AE143" s="790" t="s">
        <v>718</v>
      </c>
      <c r="AF143" s="790"/>
      <c r="AG143" s="790"/>
      <c r="AH143" s="790"/>
      <c r="AI143" s="790"/>
      <c r="AJ143" s="790"/>
      <c r="AK143" s="790"/>
    </row>
    <row r="144" spans="1:44" ht="15" hidden="1" customHeight="1" thickTop="1" x14ac:dyDescent="0.2">
      <c r="A144" s="800"/>
      <c r="B144" s="59"/>
      <c r="C144" s="59"/>
      <c r="D144" s="806"/>
      <c r="E144" s="765" t="s">
        <v>25</v>
      </c>
      <c r="F144" s="765" t="s">
        <v>172</v>
      </c>
      <c r="G144" s="765" t="s">
        <v>173</v>
      </c>
      <c r="H144" s="765" t="s">
        <v>171</v>
      </c>
      <c r="I144" s="765" t="s">
        <v>26</v>
      </c>
      <c r="J144" s="765" t="s">
        <v>27</v>
      </c>
      <c r="K144" s="765" t="s">
        <v>29</v>
      </c>
      <c r="L144" s="765" t="s">
        <v>30</v>
      </c>
      <c r="M144" s="765" t="s">
        <v>31</v>
      </c>
      <c r="N144" s="765" t="s">
        <v>32</v>
      </c>
      <c r="O144" s="765" t="s">
        <v>33</v>
      </c>
      <c r="P144" s="765" t="s">
        <v>174</v>
      </c>
      <c r="Q144" s="765" t="s">
        <v>175</v>
      </c>
      <c r="R144" s="761" t="s">
        <v>247</v>
      </c>
      <c r="S144" s="835" t="s">
        <v>645</v>
      </c>
      <c r="T144" s="766" t="s">
        <v>610</v>
      </c>
      <c r="U144" s="766"/>
      <c r="V144" s="766"/>
      <c r="W144" s="766" t="s">
        <v>387</v>
      </c>
      <c r="X144" s="766" t="s">
        <v>388</v>
      </c>
      <c r="Y144" s="766" t="s">
        <v>642</v>
      </c>
      <c r="Z144" s="766" t="s">
        <v>839</v>
      </c>
      <c r="AA144" s="766" t="s">
        <v>647</v>
      </c>
      <c r="AB144" s="766" t="s">
        <v>682</v>
      </c>
      <c r="AC144" s="761" t="s">
        <v>691</v>
      </c>
      <c r="AD144" s="761" t="s">
        <v>692</v>
      </c>
      <c r="AE144" s="779" t="s">
        <v>727</v>
      </c>
      <c r="AF144" s="781" t="s">
        <v>728</v>
      </c>
      <c r="AG144" s="783" t="s">
        <v>720</v>
      </c>
      <c r="AH144" s="783" t="s">
        <v>755</v>
      </c>
      <c r="AI144" s="783" t="s">
        <v>719</v>
      </c>
      <c r="AJ144" s="777" t="s">
        <v>729</v>
      </c>
      <c r="AK144" s="777" t="s">
        <v>730</v>
      </c>
    </row>
    <row r="145" spans="1:41" ht="15" hidden="1" customHeight="1" x14ac:dyDescent="0.2">
      <c r="A145" s="800"/>
      <c r="B145" s="59"/>
      <c r="C145" s="59"/>
      <c r="D145" s="807"/>
      <c r="E145" s="766"/>
      <c r="F145" s="766"/>
      <c r="G145" s="766"/>
      <c r="H145" s="766"/>
      <c r="I145" s="766"/>
      <c r="J145" s="766"/>
      <c r="K145" s="766"/>
      <c r="L145" s="766"/>
      <c r="M145" s="766"/>
      <c r="N145" s="766"/>
      <c r="O145" s="766"/>
      <c r="P145" s="766"/>
      <c r="Q145" s="766"/>
      <c r="R145" s="768"/>
      <c r="S145" s="813"/>
      <c r="T145" s="547" t="s">
        <v>20</v>
      </c>
      <c r="U145" s="547" t="s">
        <v>21</v>
      </c>
      <c r="V145" s="547" t="s">
        <v>609</v>
      </c>
      <c r="W145" s="771"/>
      <c r="X145" s="771"/>
      <c r="Y145" s="771"/>
      <c r="Z145" s="771"/>
      <c r="AA145" s="771"/>
      <c r="AB145" s="771"/>
      <c r="AC145" s="768"/>
      <c r="AD145" s="768"/>
      <c r="AE145" s="780"/>
      <c r="AF145" s="782"/>
      <c r="AG145" s="784"/>
      <c r="AH145" s="784"/>
      <c r="AI145" s="784"/>
      <c r="AJ145" s="778"/>
      <c r="AK145" s="778"/>
    </row>
    <row r="146" spans="1:41"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754"/>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00"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805" t="s">
        <v>624</v>
      </c>
      <c r="E149" s="762" t="s">
        <v>189</v>
      </c>
      <c r="F149" s="763"/>
      <c r="G149" s="763"/>
      <c r="H149" s="763"/>
      <c r="I149" s="763"/>
      <c r="J149" s="764"/>
      <c r="K149" s="158"/>
      <c r="L149" s="158"/>
      <c r="M149" s="158"/>
      <c r="N149" s="158"/>
      <c r="O149" s="158"/>
      <c r="P149" s="158"/>
      <c r="Q149" s="158"/>
      <c r="R149" s="158"/>
      <c r="S149" s="158"/>
      <c r="T149" s="158"/>
    </row>
    <row r="150" spans="1:41" ht="15" hidden="1" customHeight="1" thickTop="1" x14ac:dyDescent="0.25">
      <c r="A150" s="800"/>
      <c r="B150" s="59"/>
      <c r="C150" s="59"/>
      <c r="D150" s="806"/>
      <c r="E150" s="765" t="s">
        <v>25</v>
      </c>
      <c r="F150" s="859" t="s">
        <v>183</v>
      </c>
      <c r="G150" s="765" t="s">
        <v>192</v>
      </c>
      <c r="H150" s="765" t="s">
        <v>190</v>
      </c>
      <c r="I150" s="847" t="s">
        <v>194</v>
      </c>
      <c r="J150" s="765"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00"/>
      <c r="B151" s="59"/>
      <c r="C151" s="59"/>
      <c r="D151" s="807"/>
      <c r="E151" s="766"/>
      <c r="F151" s="860"/>
      <c r="G151" s="766"/>
      <c r="H151" s="766"/>
      <c r="I151" s="792"/>
      <c r="J151" s="766"/>
      <c r="K151" s="158"/>
      <c r="L151" s="158"/>
      <c r="M151" s="158"/>
      <c r="N151" s="158"/>
      <c r="O151" s="158"/>
      <c r="P151" s="158"/>
      <c r="Q151" s="158"/>
      <c r="R151" s="158"/>
      <c r="S151" s="158"/>
      <c r="T151" s="158"/>
      <c r="AH151" s="94"/>
    </row>
    <row r="152" spans="1:41" ht="15" hidden="1" customHeight="1" x14ac:dyDescent="0.2">
      <c r="A152" s="454"/>
      <c r="B152" s="447"/>
      <c r="C152" s="447"/>
      <c r="D152" s="329"/>
      <c r="E152" s="324"/>
      <c r="F152" s="755"/>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row>
    <row r="153" spans="1:41"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row>
    <row r="154" spans="1:41"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row>
    <row r="155" spans="1:41" ht="15" hidden="1" customHeight="1" thickBot="1" x14ac:dyDescent="0.25">
      <c r="A155" s="800" t="str">
        <f ca="1">IF(CRAC_InletSum_1&lt;&gt;"",IF((COUNTA(OFFSET(ERV_Reference,-4,0):CRAC_InletSum_1)+COUNTBLANK(OFFSET(ERV_Reference,-4,0):CRAC_InletSum_1))&lt;&gt;SUM(CRAC_Num_Inlets_1:OFFSET(CRAC_Num_Inlets_1,Number_CRACs-1,0)),"INDICATED NO. OF CRAC-INLETS DOESN’T MATCH NO. OF ROWS",""),"")</f>
        <v/>
      </c>
      <c r="C155" s="91"/>
      <c r="D155" s="822" t="s">
        <v>702</v>
      </c>
      <c r="E155" s="762" t="s">
        <v>252</v>
      </c>
      <c r="F155" s="763"/>
      <c r="G155" s="763"/>
      <c r="H155" s="763"/>
      <c r="I155" s="763"/>
      <c r="J155" s="764"/>
      <c r="S155" s="67"/>
      <c r="T155" s="67"/>
      <c r="U155" s="67"/>
      <c r="Y155" s="331"/>
      <c r="Z155" s="331"/>
      <c r="AA155" s="331"/>
      <c r="AF155" s="331"/>
      <c r="AG155" s="331"/>
      <c r="AH155" s="331"/>
      <c r="AI155" s="331"/>
      <c r="AJ155" s="331"/>
      <c r="AK155" s="331"/>
      <c r="AL155" s="331"/>
      <c r="AM155" s="331"/>
      <c r="AN155" s="331"/>
      <c r="AO155" s="331"/>
    </row>
    <row r="156" spans="1:41" ht="15" hidden="1" customHeight="1" thickTop="1" x14ac:dyDescent="0.2">
      <c r="A156" s="800"/>
      <c r="C156" s="91"/>
      <c r="D156" s="823"/>
      <c r="E156" s="765" t="s">
        <v>25</v>
      </c>
      <c r="F156" s="772" t="s">
        <v>183</v>
      </c>
      <c r="G156" s="765" t="s">
        <v>253</v>
      </c>
      <c r="H156" s="765" t="s">
        <v>254</v>
      </c>
      <c r="I156" s="760" t="s">
        <v>193</v>
      </c>
      <c r="J156" s="765" t="s">
        <v>184</v>
      </c>
      <c r="AF156" s="331"/>
      <c r="AG156" s="331"/>
      <c r="AH156" s="331"/>
      <c r="AI156" s="331"/>
      <c r="AJ156" s="331"/>
      <c r="AK156" s="331"/>
      <c r="AL156" s="331"/>
      <c r="AM156" s="331"/>
      <c r="AN156" s="331"/>
      <c r="AO156" s="331"/>
    </row>
    <row r="157" spans="1:41" ht="15" hidden="1" customHeight="1" x14ac:dyDescent="0.2">
      <c r="A157" s="800"/>
      <c r="C157" s="91"/>
      <c r="D157" s="824"/>
      <c r="E157" s="766"/>
      <c r="F157" s="761"/>
      <c r="G157" s="766"/>
      <c r="H157" s="766"/>
      <c r="I157" s="761"/>
      <c r="J157" s="766"/>
      <c r="AF157" s="331"/>
      <c r="AG157" s="331"/>
      <c r="AH157" s="331"/>
      <c r="AI157" s="331"/>
      <c r="AJ157" s="331"/>
      <c r="AK157" s="331"/>
      <c r="AL157" s="331"/>
      <c r="AM157" s="331"/>
      <c r="AN157" s="331"/>
      <c r="AO157" s="331"/>
    </row>
    <row r="158" spans="1:41" ht="15" hidden="1" customHeight="1" x14ac:dyDescent="0.2">
      <c r="A158" s="325"/>
      <c r="B158" s="326"/>
      <c r="C158" s="327"/>
      <c r="D158" s="323"/>
      <c r="E158" s="324"/>
      <c r="F158" s="755"/>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59"/>
      <c r="B161" s="459"/>
      <c r="C161" s="459"/>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803" t="str">
        <f ca="1">IF(ERV_1&lt;&gt;"",(IF((COUNTA(OFFSET(ERV_ATU_Reference,-3,0):ERV_1)+COUNTBLANK(OFFSET(ERV_ATU_Reference,-3,0):ERV_1))&lt;&gt;Number_ERVs,"INDICATED NO. OF ERVS DOESN’T MATCH NO. OF ROWS","")),"")</f>
        <v/>
      </c>
      <c r="B162" s="59"/>
      <c r="C162" s="59"/>
      <c r="D162" s="804" t="s">
        <v>625</v>
      </c>
      <c r="E162" s="808" t="s">
        <v>24</v>
      </c>
      <c r="F162" s="808"/>
      <c r="G162" s="808"/>
      <c r="H162" s="808" t="s">
        <v>28</v>
      </c>
      <c r="I162" s="808"/>
      <c r="J162" s="808"/>
      <c r="K162" s="834" t="s">
        <v>244</v>
      </c>
      <c r="L162" s="856"/>
      <c r="M162" s="856"/>
      <c r="N162" s="856"/>
      <c r="O162" s="856"/>
      <c r="P162" s="856"/>
      <c r="Q162" s="856"/>
      <c r="R162" s="856"/>
      <c r="S162" s="856"/>
      <c r="T162" s="856"/>
      <c r="U162" s="857"/>
      <c r="V162" s="834" t="s">
        <v>245</v>
      </c>
      <c r="W162" s="856"/>
      <c r="X162" s="856"/>
      <c r="Y162" s="856"/>
      <c r="Z162" s="856"/>
      <c r="AA162" s="856"/>
      <c r="AB162" s="856"/>
      <c r="AC162" s="856"/>
      <c r="AD162" s="856"/>
      <c r="AE162" s="856"/>
      <c r="AF162" s="857"/>
      <c r="AG162" s="868" t="s">
        <v>246</v>
      </c>
      <c r="AH162" s="868"/>
      <c r="AI162" s="868"/>
      <c r="AJ162" s="868"/>
      <c r="AK162" s="868"/>
      <c r="AL162" s="868"/>
      <c r="AM162" s="868"/>
      <c r="AN162" s="868"/>
      <c r="AO162" s="868"/>
      <c r="AP162" s="868"/>
      <c r="AQ162" s="866" t="s">
        <v>718</v>
      </c>
      <c r="AR162" s="866"/>
      <c r="AS162" s="866"/>
      <c r="AT162" s="866"/>
      <c r="AU162" s="866"/>
      <c r="AV162" s="866"/>
      <c r="AW162" s="866"/>
    </row>
    <row r="163" spans="1:49" ht="15" hidden="1" customHeight="1" thickBot="1" x14ac:dyDescent="0.25">
      <c r="A163" s="800"/>
      <c r="B163" s="59"/>
      <c r="C163" s="59"/>
      <c r="D163" s="804"/>
      <c r="E163" s="767"/>
      <c r="F163" s="767"/>
      <c r="G163" s="767"/>
      <c r="H163" s="767"/>
      <c r="I163" s="767"/>
      <c r="J163" s="767"/>
      <c r="K163" s="858" t="s">
        <v>178</v>
      </c>
      <c r="L163" s="858"/>
      <c r="M163" s="858"/>
      <c r="N163" s="858"/>
      <c r="O163" s="858"/>
      <c r="P163" s="858" t="s">
        <v>177</v>
      </c>
      <c r="Q163" s="858"/>
      <c r="R163" s="761" t="s">
        <v>247</v>
      </c>
      <c r="S163" s="841" t="s">
        <v>672</v>
      </c>
      <c r="T163" s="845"/>
      <c r="U163" s="846"/>
      <c r="V163" s="773" t="s">
        <v>248</v>
      </c>
      <c r="W163" s="773"/>
      <c r="X163" s="773"/>
      <c r="Y163" s="773"/>
      <c r="Z163" s="773"/>
      <c r="AA163" s="773" t="s">
        <v>177</v>
      </c>
      <c r="AB163" s="773"/>
      <c r="AC163" s="768" t="s">
        <v>249</v>
      </c>
      <c r="AD163" s="841" t="s">
        <v>610</v>
      </c>
      <c r="AE163" s="845"/>
      <c r="AF163" s="846"/>
      <c r="AG163" s="869"/>
      <c r="AH163" s="869"/>
      <c r="AI163" s="869"/>
      <c r="AJ163" s="869"/>
      <c r="AK163" s="869"/>
      <c r="AL163" s="869"/>
      <c r="AM163" s="869"/>
      <c r="AN163" s="869"/>
      <c r="AO163" s="869"/>
      <c r="AP163" s="869"/>
      <c r="AQ163" s="867"/>
      <c r="AR163" s="867"/>
      <c r="AS163" s="867"/>
      <c r="AT163" s="867"/>
      <c r="AU163" s="867"/>
      <c r="AV163" s="867"/>
      <c r="AW163" s="867"/>
    </row>
    <row r="164" spans="1:49" ht="15" hidden="1" customHeight="1" thickTop="1" x14ac:dyDescent="0.2">
      <c r="A164" s="800"/>
      <c r="B164" s="59"/>
      <c r="C164" s="59"/>
      <c r="D164" s="804"/>
      <c r="E164" s="766" t="s">
        <v>25</v>
      </c>
      <c r="F164" s="766" t="s">
        <v>172</v>
      </c>
      <c r="G164" s="766" t="s">
        <v>173</v>
      </c>
      <c r="H164" s="766" t="s">
        <v>171</v>
      </c>
      <c r="I164" s="766" t="s">
        <v>26</v>
      </c>
      <c r="J164" s="766" t="s">
        <v>27</v>
      </c>
      <c r="K164" s="766" t="s">
        <v>29</v>
      </c>
      <c r="L164" s="766" t="s">
        <v>30</v>
      </c>
      <c r="M164" s="766" t="s">
        <v>31</v>
      </c>
      <c r="N164" s="766" t="s">
        <v>32</v>
      </c>
      <c r="O164" s="766" t="s">
        <v>33</v>
      </c>
      <c r="P164" s="766" t="s">
        <v>174</v>
      </c>
      <c r="Q164" s="766" t="s">
        <v>175</v>
      </c>
      <c r="R164" s="768"/>
      <c r="S164" s="844" t="s">
        <v>20</v>
      </c>
      <c r="T164" s="830" t="s">
        <v>383</v>
      </c>
      <c r="U164" s="830" t="s">
        <v>383</v>
      </c>
      <c r="V164" s="766" t="s">
        <v>29</v>
      </c>
      <c r="W164" s="766" t="s">
        <v>30</v>
      </c>
      <c r="X164" s="766" t="s">
        <v>31</v>
      </c>
      <c r="Y164" s="766" t="s">
        <v>32</v>
      </c>
      <c r="Z164" s="766" t="s">
        <v>33</v>
      </c>
      <c r="AA164" s="766" t="s">
        <v>174</v>
      </c>
      <c r="AB164" s="766" t="s">
        <v>175</v>
      </c>
      <c r="AC164" s="768"/>
      <c r="AD164" s="844" t="s">
        <v>250</v>
      </c>
      <c r="AE164" s="844" t="s">
        <v>635</v>
      </c>
      <c r="AF164" s="844" t="s">
        <v>636</v>
      </c>
      <c r="AG164" s="766" t="s">
        <v>387</v>
      </c>
      <c r="AH164" s="766" t="s">
        <v>388</v>
      </c>
      <c r="AI164" s="766" t="s">
        <v>642</v>
      </c>
      <c r="AJ164" s="766" t="s">
        <v>839</v>
      </c>
      <c r="AK164" s="766" t="s">
        <v>647</v>
      </c>
      <c r="AL164" s="766" t="s">
        <v>682</v>
      </c>
      <c r="AM164" s="761" t="s">
        <v>22</v>
      </c>
      <c r="AN164" s="761" t="s">
        <v>691</v>
      </c>
      <c r="AO164" s="761" t="s">
        <v>943</v>
      </c>
      <c r="AP164" s="761" t="s">
        <v>23</v>
      </c>
      <c r="AQ164" s="779" t="s">
        <v>727</v>
      </c>
      <c r="AR164" s="781" t="s">
        <v>728</v>
      </c>
      <c r="AS164" s="783" t="s">
        <v>720</v>
      </c>
      <c r="AT164" s="783" t="s">
        <v>755</v>
      </c>
      <c r="AU164" s="783" t="s">
        <v>719</v>
      </c>
      <c r="AV164" s="777" t="s">
        <v>729</v>
      </c>
      <c r="AW164" s="777" t="s">
        <v>730</v>
      </c>
    </row>
    <row r="165" spans="1:49" ht="15" hidden="1" customHeight="1" x14ac:dyDescent="0.2">
      <c r="A165" s="56"/>
      <c r="B165" s="59"/>
      <c r="C165" s="59"/>
      <c r="D165" s="804"/>
      <c r="E165" s="771"/>
      <c r="F165" s="771"/>
      <c r="G165" s="771"/>
      <c r="H165" s="771"/>
      <c r="I165" s="771"/>
      <c r="J165" s="771"/>
      <c r="K165" s="771"/>
      <c r="L165" s="771"/>
      <c r="M165" s="771"/>
      <c r="N165" s="771"/>
      <c r="O165" s="771"/>
      <c r="P165" s="771"/>
      <c r="Q165" s="771"/>
      <c r="R165" s="768"/>
      <c r="S165" s="761"/>
      <c r="T165" s="798"/>
      <c r="U165" s="798"/>
      <c r="V165" s="771"/>
      <c r="W165" s="771"/>
      <c r="X165" s="771"/>
      <c r="Y165" s="771"/>
      <c r="Z165" s="771"/>
      <c r="AA165" s="771"/>
      <c r="AB165" s="771"/>
      <c r="AC165" s="768"/>
      <c r="AD165" s="761"/>
      <c r="AE165" s="761"/>
      <c r="AF165" s="761"/>
      <c r="AG165" s="771"/>
      <c r="AH165" s="771"/>
      <c r="AI165" s="771"/>
      <c r="AJ165" s="771"/>
      <c r="AK165" s="771"/>
      <c r="AL165" s="771"/>
      <c r="AM165" s="768"/>
      <c r="AN165" s="768"/>
      <c r="AO165" s="768"/>
      <c r="AP165" s="768"/>
      <c r="AQ165" s="780"/>
      <c r="AR165" s="782"/>
      <c r="AS165" s="784"/>
      <c r="AT165" s="784"/>
      <c r="AU165" s="784"/>
      <c r="AV165" s="778"/>
      <c r="AW165" s="778"/>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540"/>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800" t="str">
        <f ca="1">IF(ERV_System_1&lt;&gt;"",IF((COUNTA(OFFSET(ERV_Outlet_Reference,-3,0):ERV_System_1)+COUNTBLANK(OFFSET(ERV_Outlet_Reference,-3,0):ERV_System_1))&lt;&gt;SUM(ERV_Num_ATU_1:OFFSET(ERV_Num_ATU_1,Number_ERVs-1,0)),"INDICATED NO. OF ERV-ATUS DOESN’T MATCH NO. OF ROWS",""),"")</f>
        <v/>
      </c>
      <c r="B169" s="59"/>
      <c r="C169" s="59"/>
      <c r="D169" s="805" t="s">
        <v>626</v>
      </c>
      <c r="E169" s="762" t="s">
        <v>24</v>
      </c>
      <c r="F169" s="763"/>
      <c r="G169" s="763"/>
      <c r="H169" s="763"/>
      <c r="I169" s="764"/>
      <c r="J169" s="762" t="s">
        <v>28</v>
      </c>
      <c r="K169" s="763"/>
      <c r="L169" s="763"/>
      <c r="M169" s="763"/>
      <c r="N169" s="764"/>
      <c r="O169" s="762" t="s">
        <v>181</v>
      </c>
      <c r="P169" s="763"/>
      <c r="Q169" s="763"/>
      <c r="R169" s="763"/>
      <c r="S169" s="763"/>
      <c r="T169" s="763"/>
      <c r="U169" s="831" t="s">
        <v>656</v>
      </c>
      <c r="V169" s="831"/>
      <c r="W169" s="831"/>
      <c r="X169" s="831"/>
      <c r="Y169" s="831" t="s">
        <v>657</v>
      </c>
      <c r="Z169" s="831"/>
      <c r="AA169" s="831"/>
      <c r="AB169" s="831"/>
      <c r="AC169" s="791" t="s">
        <v>182</v>
      </c>
      <c r="AD169" s="791"/>
      <c r="AE169" s="791"/>
      <c r="AF169" s="791"/>
      <c r="AG169" s="791"/>
      <c r="AH169" s="791"/>
      <c r="AI169" s="791"/>
      <c r="AJ169" s="785" t="s">
        <v>722</v>
      </c>
      <c r="AK169" s="785"/>
      <c r="AL169" s="785"/>
    </row>
    <row r="170" spans="1:49" ht="15" hidden="1" customHeight="1" thickTop="1" x14ac:dyDescent="0.2">
      <c r="A170" s="800"/>
      <c r="B170" s="59"/>
      <c r="C170" s="59"/>
      <c r="D170" s="806"/>
      <c r="E170" s="765" t="s">
        <v>25</v>
      </c>
      <c r="F170" s="772" t="s">
        <v>389</v>
      </c>
      <c r="G170" s="765" t="s">
        <v>169</v>
      </c>
      <c r="H170" s="765" t="s">
        <v>172</v>
      </c>
      <c r="I170" s="765" t="s">
        <v>173</v>
      </c>
      <c r="J170" s="772" t="s">
        <v>643</v>
      </c>
      <c r="K170" s="765" t="s">
        <v>170</v>
      </c>
      <c r="L170" s="765" t="s">
        <v>171</v>
      </c>
      <c r="M170" s="765" t="s">
        <v>26</v>
      </c>
      <c r="N170" s="765" t="s">
        <v>27</v>
      </c>
      <c r="O170" s="765" t="s">
        <v>161</v>
      </c>
      <c r="P170" s="765" t="s">
        <v>160</v>
      </c>
      <c r="Q170" s="830" t="s">
        <v>382</v>
      </c>
      <c r="R170" s="765" t="s">
        <v>179</v>
      </c>
      <c r="S170" s="765" t="s">
        <v>180</v>
      </c>
      <c r="T170" s="830" t="s">
        <v>383</v>
      </c>
      <c r="U170" s="765" t="s">
        <v>384</v>
      </c>
      <c r="V170" s="765" t="s">
        <v>385</v>
      </c>
      <c r="W170" s="765" t="s">
        <v>415</v>
      </c>
      <c r="X170" s="765" t="s">
        <v>386</v>
      </c>
      <c r="Y170" s="765" t="s">
        <v>652</v>
      </c>
      <c r="Z170" s="765" t="s">
        <v>651</v>
      </c>
      <c r="AA170" s="772" t="s">
        <v>658</v>
      </c>
      <c r="AB170" s="765" t="s">
        <v>659</v>
      </c>
      <c r="AC170" s="766" t="s">
        <v>387</v>
      </c>
      <c r="AD170" s="766" t="s">
        <v>388</v>
      </c>
      <c r="AE170" s="766" t="s">
        <v>642</v>
      </c>
      <c r="AF170" s="766" t="s">
        <v>839</v>
      </c>
      <c r="AG170" s="766" t="s">
        <v>647</v>
      </c>
      <c r="AH170" s="766" t="s">
        <v>682</v>
      </c>
      <c r="AI170" s="766" t="s">
        <v>35</v>
      </c>
      <c r="AJ170" s="783" t="s">
        <v>708</v>
      </c>
      <c r="AK170" s="786" t="s">
        <v>720</v>
      </c>
      <c r="AL170" s="788" t="s">
        <v>721</v>
      </c>
      <c r="AM170" s="94"/>
      <c r="AN170" s="94"/>
      <c r="AO170" s="94"/>
    </row>
    <row r="171" spans="1:49" ht="15" hidden="1" customHeight="1" x14ac:dyDescent="0.2">
      <c r="A171" s="800"/>
      <c r="B171" s="59"/>
      <c r="C171" s="59"/>
      <c r="D171" s="807"/>
      <c r="E171" s="766"/>
      <c r="F171" s="761"/>
      <c r="G171" s="766"/>
      <c r="H171" s="766"/>
      <c r="I171" s="766"/>
      <c r="J171" s="761"/>
      <c r="K171" s="766"/>
      <c r="L171" s="766"/>
      <c r="M171" s="766"/>
      <c r="N171" s="766"/>
      <c r="O171" s="766"/>
      <c r="P171" s="766"/>
      <c r="Q171" s="798"/>
      <c r="R171" s="766"/>
      <c r="S171" s="766"/>
      <c r="T171" s="798"/>
      <c r="U171" s="766"/>
      <c r="V171" s="766"/>
      <c r="W171" s="766"/>
      <c r="X171" s="766"/>
      <c r="Y171" s="766"/>
      <c r="Z171" s="766"/>
      <c r="AA171" s="761"/>
      <c r="AB171" s="766"/>
      <c r="AC171" s="771"/>
      <c r="AD171" s="771"/>
      <c r="AE171" s="771"/>
      <c r="AF171" s="771"/>
      <c r="AG171" s="771"/>
      <c r="AH171" s="771"/>
      <c r="AI171" s="771"/>
      <c r="AJ171" s="784"/>
      <c r="AK171" s="787"/>
      <c r="AL171" s="789"/>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758"/>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800"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04" t="s">
        <v>627</v>
      </c>
      <c r="E175" s="773" t="s">
        <v>189</v>
      </c>
      <c r="F175" s="773"/>
      <c r="G175" s="773"/>
      <c r="H175" s="773"/>
      <c r="I175" s="773"/>
      <c r="J175" s="773"/>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800"/>
      <c r="B176" s="59"/>
      <c r="C176" s="59"/>
      <c r="D176" s="804"/>
      <c r="E176" s="765" t="s">
        <v>25</v>
      </c>
      <c r="F176" s="761" t="s">
        <v>183</v>
      </c>
      <c r="G176" s="766" t="s">
        <v>192</v>
      </c>
      <c r="H176" s="766" t="s">
        <v>190</v>
      </c>
      <c r="I176" s="769" t="s">
        <v>194</v>
      </c>
      <c r="J176" s="766" t="s">
        <v>184</v>
      </c>
      <c r="K176" s="158"/>
      <c r="L176" s="158"/>
      <c r="M176" s="158"/>
      <c r="N176" s="158"/>
      <c r="O176" s="158"/>
      <c r="P176" s="158"/>
      <c r="Q176" s="158"/>
      <c r="R176" s="158"/>
      <c r="S176" s="158"/>
      <c r="AD176" s="158"/>
      <c r="AE176" s="158"/>
    </row>
    <row r="177" spans="1:41" ht="15" hidden="1" customHeight="1" x14ac:dyDescent="0.25">
      <c r="A177" s="800"/>
      <c r="B177" s="59"/>
      <c r="C177" s="59"/>
      <c r="D177" s="804"/>
      <c r="E177" s="766"/>
      <c r="F177" s="768"/>
      <c r="G177" s="771"/>
      <c r="H177" s="771"/>
      <c r="I177" s="770"/>
      <c r="J177" s="771"/>
      <c r="K177" s="158"/>
      <c r="L177" s="158"/>
      <c r="M177" s="158"/>
      <c r="N177" s="158"/>
      <c r="O177" s="158"/>
      <c r="P177" s="158"/>
      <c r="Q177" s="158"/>
      <c r="R177" s="158"/>
      <c r="S177" s="158"/>
    </row>
    <row r="178" spans="1:41" ht="15" hidden="1" customHeight="1" x14ac:dyDescent="0.2">
      <c r="A178" s="454"/>
      <c r="B178" s="447"/>
      <c r="C178" s="447"/>
      <c r="D178" s="332"/>
      <c r="E178" s="324"/>
      <c r="F178" s="758"/>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800"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805" t="s">
        <v>628</v>
      </c>
      <c r="E181" s="762" t="s">
        <v>189</v>
      </c>
      <c r="F181" s="763"/>
      <c r="G181" s="763"/>
      <c r="H181" s="763"/>
      <c r="I181" s="763"/>
      <c r="J181" s="764"/>
      <c r="U181" s="158"/>
      <c r="V181" s="158"/>
      <c r="W181" s="158"/>
      <c r="X181" s="158"/>
      <c r="Y181" s="158"/>
      <c r="Z181" s="158"/>
      <c r="AA181" s="158"/>
      <c r="AB181" s="158"/>
      <c r="AC181" s="158"/>
      <c r="AD181" s="158"/>
      <c r="AE181" s="158"/>
    </row>
    <row r="182" spans="1:41" ht="15" hidden="1" customHeight="1" thickTop="1" x14ac:dyDescent="0.25">
      <c r="A182" s="800"/>
      <c r="B182" s="59"/>
      <c r="C182" s="59"/>
      <c r="D182" s="806"/>
      <c r="E182" s="765" t="s">
        <v>169</v>
      </c>
      <c r="F182" s="766" t="s">
        <v>192</v>
      </c>
      <c r="G182" s="761" t="s">
        <v>183</v>
      </c>
      <c r="H182" s="765" t="s">
        <v>190</v>
      </c>
      <c r="I182" s="765" t="s">
        <v>191</v>
      </c>
      <c r="J182" s="765" t="s">
        <v>184</v>
      </c>
      <c r="U182" s="158"/>
      <c r="V182" s="158"/>
      <c r="W182" s="158"/>
      <c r="X182" s="158"/>
      <c r="Y182" s="158"/>
      <c r="Z182" s="158"/>
      <c r="AA182" s="158"/>
      <c r="AB182" s="158"/>
      <c r="AC182" s="158"/>
      <c r="AD182" s="158"/>
      <c r="AE182" s="158"/>
    </row>
    <row r="183" spans="1:41" ht="15" hidden="1" customHeight="1" x14ac:dyDescent="0.25">
      <c r="A183" s="800"/>
      <c r="B183" s="59"/>
      <c r="C183" s="59"/>
      <c r="D183" s="807"/>
      <c r="E183" s="766"/>
      <c r="F183" s="771"/>
      <c r="G183" s="768"/>
      <c r="H183" s="766"/>
      <c r="I183" s="766"/>
      <c r="J183" s="766"/>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34"/>
      <c r="B184" s="333"/>
      <c r="C184" s="333"/>
      <c r="D184" s="329"/>
      <c r="E184" s="324"/>
      <c r="F184" s="329"/>
      <c r="G184" s="758"/>
      <c r="H184" s="330"/>
      <c r="I184" s="329"/>
      <c r="J184" s="329"/>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row>
    <row r="185" spans="1:41"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row>
    <row r="186" spans="1:41"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row>
    <row r="187" spans="1:41" ht="15" hidden="1" customHeight="1" thickBot="1" x14ac:dyDescent="0.25">
      <c r="A187" s="800" t="str">
        <f ca="1">IF(ERV_InletSum_1&lt;&gt;"",IF((COUNTA(OFFSET(FAN_Reference,-4,0):ERV_InletSum_1)+COUNTBLANK(OFFSET(FAN_Reference,-4,0):ERV_InletSum_1))&lt;&gt;SUMIF(ERV_Num_Inlets_1:OFFSET(ERV_Num_Inlets_1,Number_ERVs-1,0),"&lt;&gt;1"),"INDICATED NO. OF ERV-INLETS DOESN’T MATCH NO. OF ROWS",""),"")</f>
        <v/>
      </c>
      <c r="C187" s="91"/>
      <c r="D187" s="822" t="s">
        <v>703</v>
      </c>
      <c r="E187" s="762" t="s">
        <v>252</v>
      </c>
      <c r="F187" s="763"/>
      <c r="G187" s="763"/>
      <c r="H187" s="763"/>
      <c r="I187" s="763"/>
      <c r="J187" s="764"/>
      <c r="S187" s="67"/>
      <c r="T187" s="67"/>
      <c r="U187" s="67"/>
      <c r="Y187" s="331"/>
      <c r="Z187" s="331"/>
      <c r="AA187" s="331"/>
      <c r="AF187" s="331"/>
      <c r="AG187" s="331"/>
      <c r="AH187" s="331"/>
      <c r="AI187" s="331"/>
      <c r="AJ187" s="331"/>
      <c r="AK187" s="331"/>
      <c r="AL187" s="331"/>
      <c r="AM187" s="331"/>
      <c r="AN187" s="331"/>
      <c r="AO187" s="331"/>
    </row>
    <row r="188" spans="1:41" ht="15" hidden="1" customHeight="1" thickTop="1" x14ac:dyDescent="0.2">
      <c r="A188" s="800"/>
      <c r="C188" s="91"/>
      <c r="D188" s="823"/>
      <c r="E188" s="765" t="s">
        <v>25</v>
      </c>
      <c r="F188" s="772" t="s">
        <v>183</v>
      </c>
      <c r="G188" s="766" t="s">
        <v>253</v>
      </c>
      <c r="H188" s="765" t="s">
        <v>254</v>
      </c>
      <c r="I188" s="760" t="s">
        <v>193</v>
      </c>
      <c r="J188" s="765" t="s">
        <v>184</v>
      </c>
      <c r="AF188" s="331"/>
      <c r="AG188" s="331"/>
      <c r="AH188" s="331"/>
      <c r="AI188" s="331"/>
      <c r="AJ188" s="331"/>
      <c r="AK188" s="331"/>
      <c r="AL188" s="331"/>
      <c r="AM188" s="331"/>
      <c r="AN188" s="331"/>
      <c r="AO188" s="331"/>
    </row>
    <row r="189" spans="1:41" ht="15" hidden="1" customHeight="1" x14ac:dyDescent="0.2">
      <c r="A189" s="800"/>
      <c r="C189" s="91"/>
      <c r="D189" s="824"/>
      <c r="E189" s="766"/>
      <c r="F189" s="761"/>
      <c r="G189" s="771"/>
      <c r="H189" s="766"/>
      <c r="I189" s="761"/>
      <c r="J189" s="766"/>
      <c r="AF189" s="331"/>
      <c r="AG189" s="331"/>
      <c r="AH189" s="331"/>
      <c r="AI189" s="331"/>
      <c r="AJ189" s="331"/>
      <c r="AK189" s="331"/>
      <c r="AL189" s="331"/>
      <c r="AM189" s="331"/>
      <c r="AN189" s="331"/>
      <c r="AO189" s="331"/>
    </row>
    <row r="190" spans="1:41" ht="15" hidden="1" customHeight="1" x14ac:dyDescent="0.2">
      <c r="A190" s="325"/>
      <c r="B190" s="326"/>
      <c r="C190" s="327"/>
      <c r="D190" s="328"/>
      <c r="E190" s="324"/>
      <c r="F190" s="758"/>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row>
    <row r="191" spans="1:41" ht="15" hidden="1" customHeight="1" x14ac:dyDescent="0.25">
      <c r="A191" s="159"/>
      <c r="B191" s="153"/>
      <c r="C191" s="333"/>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255</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59"/>
      <c r="B193" s="459"/>
      <c r="C193" s="459"/>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803" t="str">
        <f ca="1">IF(FAN_1&lt;&gt;"",(IF((COUNTA(OFFSET(FAN_Outlet_Reference,-3,0):FAN_1)+COUNTBLANK(OFFSET(FAN_Outlet_Reference,-3,0):FAN_1))&lt;&gt;Number_FANs,"INDICATED NO. OF FANS DOESN’T MATCH NO. OF ROWS","")),"")</f>
        <v/>
      </c>
      <c r="B194" s="59"/>
      <c r="C194" s="59"/>
      <c r="D194" s="804" t="s">
        <v>407</v>
      </c>
      <c r="E194" s="767" t="s">
        <v>24</v>
      </c>
      <c r="F194" s="767"/>
      <c r="G194" s="767"/>
      <c r="H194" s="773" t="s">
        <v>28</v>
      </c>
      <c r="I194" s="773"/>
      <c r="J194" s="773"/>
      <c r="K194" s="773"/>
      <c r="L194" s="773" t="s">
        <v>178</v>
      </c>
      <c r="M194" s="773"/>
      <c r="N194" s="773"/>
      <c r="O194" s="773"/>
      <c r="P194" s="762" t="s">
        <v>256</v>
      </c>
      <c r="Q194" s="763"/>
      <c r="R194" s="763"/>
      <c r="S194" s="763"/>
      <c r="T194" s="763"/>
      <c r="U194" s="790" t="s">
        <v>718</v>
      </c>
      <c r="V194" s="790"/>
      <c r="W194" s="790"/>
      <c r="X194" s="790"/>
      <c r="Y194" s="331"/>
    </row>
    <row r="195" spans="1:41" ht="15" hidden="1" customHeight="1" thickTop="1" x14ac:dyDescent="0.2">
      <c r="A195" s="800"/>
      <c r="B195" s="59"/>
      <c r="C195" s="59"/>
      <c r="D195" s="804"/>
      <c r="E195" s="766" t="s">
        <v>25</v>
      </c>
      <c r="F195" s="766" t="s">
        <v>172</v>
      </c>
      <c r="G195" s="766" t="s">
        <v>173</v>
      </c>
      <c r="H195" s="766" t="s">
        <v>171</v>
      </c>
      <c r="I195" s="766" t="s">
        <v>26</v>
      </c>
      <c r="J195" s="766" t="s">
        <v>27</v>
      </c>
      <c r="K195" s="766" t="s">
        <v>29</v>
      </c>
      <c r="L195" s="766" t="s">
        <v>30</v>
      </c>
      <c r="M195" s="766" t="s">
        <v>31</v>
      </c>
      <c r="N195" s="766" t="s">
        <v>32</v>
      </c>
      <c r="O195" s="766" t="s">
        <v>33</v>
      </c>
      <c r="P195" s="761" t="s">
        <v>247</v>
      </c>
      <c r="Q195" s="761" t="s">
        <v>249</v>
      </c>
      <c r="R195" s="761" t="s">
        <v>20</v>
      </c>
      <c r="S195" s="761" t="s">
        <v>250</v>
      </c>
      <c r="T195" s="836" t="s">
        <v>251</v>
      </c>
      <c r="U195" s="779"/>
      <c r="V195" s="777"/>
      <c r="W195" s="783" t="s">
        <v>761</v>
      </c>
      <c r="X195" s="811" t="s">
        <v>719</v>
      </c>
      <c r="Y195" s="331"/>
    </row>
    <row r="196" spans="1:41" ht="15" hidden="1" customHeight="1" x14ac:dyDescent="0.2">
      <c r="A196" s="800"/>
      <c r="B196" s="59"/>
      <c r="C196" s="59"/>
      <c r="D196" s="804"/>
      <c r="E196" s="771"/>
      <c r="F196" s="771"/>
      <c r="G196" s="771"/>
      <c r="H196" s="771"/>
      <c r="I196" s="771"/>
      <c r="J196" s="771"/>
      <c r="K196" s="771"/>
      <c r="L196" s="771"/>
      <c r="M196" s="771"/>
      <c r="N196" s="771"/>
      <c r="O196" s="771"/>
      <c r="P196" s="768"/>
      <c r="Q196" s="768"/>
      <c r="R196" s="768"/>
      <c r="S196" s="768"/>
      <c r="T196" s="837"/>
      <c r="U196" s="780"/>
      <c r="V196" s="778"/>
      <c r="W196" s="784"/>
      <c r="X196" s="812"/>
      <c r="Y196" s="331"/>
    </row>
    <row r="197" spans="1:41"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540"/>
      <c r="G197" s="714"/>
      <c r="H197" s="423"/>
      <c r="I197" s="423"/>
      <c r="J197" s="423"/>
      <c r="K197" s="461"/>
      <c r="L197" s="169"/>
      <c r="M197" s="392"/>
      <c r="N197" s="423"/>
      <c r="O197" s="169"/>
      <c r="P197" s="422"/>
      <c r="Q197" s="422"/>
      <c r="R197" s="66"/>
      <c r="S197" s="66"/>
      <c r="T197" s="422"/>
      <c r="U197" s="460" t="str">
        <f>IF(E197&lt;&gt;"",DUR_FAN,"")</f>
        <v/>
      </c>
      <c r="V197" s="273"/>
      <c r="W197" s="421" t="str">
        <f>IF(T197&lt;&gt;"",T197*DUR_INLET,"")</f>
        <v/>
      </c>
      <c r="X197" s="401" t="str">
        <f>IF(E197&lt;&gt;"",DUR_FAN,"")</f>
        <v/>
      </c>
      <c r="Y197" s="331"/>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800" t="str">
        <f ca="1">IF(FAN_InletSum_1&lt;&gt;"",IF((COUNTA(OFFSET(UH_Reference,-4,0):FAN_InletSum_1)+COUNTBLANK(OFFSET(UH_Reference,-4,0):FAN_InletSum_1))&lt;&gt;SUM(FAN_Num_Inlets_1:OFFSET(FAN_Num_Inlets_1,Number_FANs-1,0)),"INDICATED NO. OF FAN-INLETS DOESN’T MATCH NO. OF ROWS",""),"")</f>
        <v/>
      </c>
      <c r="B200" s="59"/>
      <c r="C200" s="59"/>
      <c r="D200" s="805" t="s">
        <v>637</v>
      </c>
      <c r="E200" s="762" t="s">
        <v>252</v>
      </c>
      <c r="F200" s="763"/>
      <c r="G200" s="763"/>
      <c r="H200" s="763"/>
      <c r="I200" s="763"/>
      <c r="J200" s="764"/>
      <c r="K200" s="158"/>
      <c r="L200" s="158"/>
      <c r="M200" s="158"/>
      <c r="N200" s="158"/>
      <c r="O200" s="158"/>
      <c r="P200" s="158"/>
      <c r="Q200" s="158"/>
      <c r="R200" s="67"/>
      <c r="U200" s="158"/>
    </row>
    <row r="201" spans="1:41" ht="15" hidden="1" customHeight="1" thickTop="1" x14ac:dyDescent="0.25">
      <c r="A201" s="800"/>
      <c r="B201" s="59"/>
      <c r="C201" s="59"/>
      <c r="D201" s="806"/>
      <c r="E201" s="756" t="s">
        <v>25</v>
      </c>
      <c r="F201" s="765" t="s">
        <v>183</v>
      </c>
      <c r="G201" s="765" t="s">
        <v>253</v>
      </c>
      <c r="H201" s="765" t="s">
        <v>254</v>
      </c>
      <c r="I201" s="760" t="s">
        <v>1037</v>
      </c>
      <c r="J201" s="765" t="s">
        <v>184</v>
      </c>
      <c r="K201" s="158"/>
      <c r="L201" s="158"/>
      <c r="M201" s="158"/>
      <c r="N201" s="158"/>
      <c r="O201" s="158"/>
      <c r="P201" s="158"/>
      <c r="Q201" s="158"/>
      <c r="R201" s="67"/>
      <c r="U201" s="158"/>
    </row>
    <row r="202" spans="1:41" ht="15" hidden="1" customHeight="1" x14ac:dyDescent="0.25">
      <c r="A202" s="800"/>
      <c r="B202" s="59"/>
      <c r="C202" s="59"/>
      <c r="D202" s="807"/>
      <c r="E202" s="757"/>
      <c r="F202" s="766"/>
      <c r="G202" s="766"/>
      <c r="H202" s="766"/>
      <c r="I202" s="769"/>
      <c r="J202" s="766"/>
      <c r="K202" s="158"/>
      <c r="L202" s="158"/>
      <c r="M202" s="158"/>
      <c r="N202" s="158"/>
      <c r="O202" s="158"/>
      <c r="P202" s="158"/>
      <c r="Q202" s="158"/>
      <c r="R202" s="67"/>
      <c r="U202" s="158"/>
    </row>
    <row r="203" spans="1:41" ht="15" hidden="1" customHeight="1" x14ac:dyDescent="0.25">
      <c r="A203" s="334"/>
      <c r="B203" s="333"/>
      <c r="C203" s="333"/>
      <c r="D203" s="329"/>
      <c r="E203" s="324"/>
      <c r="F203" s="758"/>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803" t="str">
        <f ca="1">IF(UH_1&lt;&gt;"",(IF((COUNTA(OFFSET(CHILLER_Reference,-4,0):UH_1)+COUNTBLANK(OFFSET(CHILLER_Reference,-4,0):UH_1))&lt;&gt;Number_UHs,"INDICATED NO. OF UHS DOESN’T MATCH NO. OF ROWS","")),"")</f>
        <v/>
      </c>
      <c r="B207" s="59"/>
      <c r="C207" s="59"/>
      <c r="D207" s="804" t="s">
        <v>473</v>
      </c>
      <c r="E207" s="767" t="s">
        <v>24</v>
      </c>
      <c r="F207" s="767"/>
      <c r="G207" s="767"/>
      <c r="H207" s="762" t="s">
        <v>28</v>
      </c>
      <c r="I207" s="763"/>
      <c r="J207" s="763"/>
      <c r="K207" s="764"/>
      <c r="L207" s="865" t="s">
        <v>258</v>
      </c>
      <c r="M207" s="865"/>
      <c r="N207" s="773" t="s">
        <v>259</v>
      </c>
      <c r="O207" s="773"/>
      <c r="P207" s="773"/>
      <c r="Q207" s="762"/>
      <c r="R207" s="420" t="s">
        <v>718</v>
      </c>
      <c r="S207" s="325"/>
      <c r="T207" s="325"/>
      <c r="U207" s="335"/>
    </row>
    <row r="208" spans="1:41" ht="15" hidden="1" customHeight="1" thickTop="1" x14ac:dyDescent="0.25">
      <c r="A208" s="800"/>
      <c r="B208" s="59"/>
      <c r="C208" s="59"/>
      <c r="D208" s="804"/>
      <c r="E208" s="766" t="s">
        <v>25</v>
      </c>
      <c r="F208" s="766" t="s">
        <v>172</v>
      </c>
      <c r="G208" s="766" t="s">
        <v>173</v>
      </c>
      <c r="H208" s="766" t="s">
        <v>171</v>
      </c>
      <c r="I208" s="792" t="s">
        <v>1014</v>
      </c>
      <c r="J208" s="766" t="s">
        <v>27</v>
      </c>
      <c r="K208" s="766" t="s">
        <v>29</v>
      </c>
      <c r="L208" s="835" t="s">
        <v>378</v>
      </c>
      <c r="M208" s="835" t="s">
        <v>377</v>
      </c>
      <c r="N208" s="766" t="s">
        <v>260</v>
      </c>
      <c r="O208" s="766" t="s">
        <v>261</v>
      </c>
      <c r="P208" s="766" t="s">
        <v>262</v>
      </c>
      <c r="Q208" s="836" t="s">
        <v>263</v>
      </c>
      <c r="R208" s="811" t="s">
        <v>719</v>
      </c>
      <c r="S208" s="325"/>
      <c r="T208" s="325"/>
      <c r="U208" s="335"/>
    </row>
    <row r="209" spans="1:48" ht="15" hidden="1" customHeight="1" x14ac:dyDescent="0.25">
      <c r="A209" s="800"/>
      <c r="B209" s="59"/>
      <c r="C209" s="59"/>
      <c r="D209" s="804"/>
      <c r="E209" s="771"/>
      <c r="F209" s="771"/>
      <c r="G209" s="771"/>
      <c r="H209" s="771"/>
      <c r="I209" s="793"/>
      <c r="J209" s="771"/>
      <c r="K209" s="771"/>
      <c r="L209" s="813"/>
      <c r="M209" s="813"/>
      <c r="N209" s="771"/>
      <c r="O209" s="771"/>
      <c r="P209" s="771"/>
      <c r="Q209" s="837"/>
      <c r="R209" s="812"/>
      <c r="S209" s="325"/>
      <c r="T209" s="325"/>
      <c r="U209" s="335"/>
    </row>
    <row r="210" spans="1:48" ht="15" hidden="1" customHeight="1" x14ac:dyDescent="0.25">
      <c r="A210" s="56"/>
      <c r="B210" s="59"/>
      <c r="C210" s="59"/>
      <c r="D210" s="167"/>
      <c r="E210" s="336"/>
      <c r="F210" s="540"/>
      <c r="G210" s="714"/>
      <c r="H210" s="390"/>
      <c r="I210" s="336"/>
      <c r="J210" s="390"/>
      <c r="K210" s="336"/>
      <c r="L210" s="387"/>
      <c r="M210" s="387"/>
      <c r="N210" s="354"/>
      <c r="O210" s="349"/>
      <c r="P210" s="354"/>
      <c r="Q210" s="419"/>
      <c r="R210" s="401" t="str">
        <f>IF(E210&lt;&gt;"",DUR_UH,"")</f>
        <v/>
      </c>
      <c r="S210" s="325"/>
      <c r="T210" s="325"/>
      <c r="U210" s="335"/>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803" t="str">
        <f ca="1">IF(CHILLER_1&lt;&gt;"",(IF((COUNTA(OFFSET(CHWP_Reference,-4,0):CHILLER_1)+COUNTBLANK(OFFSET(CHWP_Reference,-4,0):CHILLER_1))&lt;&gt;Number_CHILLERs,"INDICATED NO. OF CHILLERS DOESN’T MATCH NO. OF ROWS","")),"")</f>
        <v/>
      </c>
      <c r="B214" s="59"/>
      <c r="C214" s="59"/>
      <c r="D214" s="804" t="s">
        <v>629</v>
      </c>
      <c r="E214" s="767" t="s">
        <v>24</v>
      </c>
      <c r="F214" s="767"/>
      <c r="G214" s="767"/>
      <c r="H214" s="773" t="s">
        <v>28</v>
      </c>
      <c r="I214" s="773"/>
      <c r="J214" s="773"/>
      <c r="K214" s="773"/>
      <c r="L214" s="773" t="s">
        <v>265</v>
      </c>
      <c r="M214" s="773"/>
      <c r="N214" s="773"/>
      <c r="O214" s="773"/>
      <c r="P214" s="773" t="s">
        <v>266</v>
      </c>
      <c r="Q214" s="773"/>
      <c r="R214" s="773"/>
      <c r="S214" s="762"/>
      <c r="T214" s="420" t="s">
        <v>718</v>
      </c>
      <c r="U214" s="158"/>
      <c r="AP214" s="67"/>
      <c r="AQ214" s="67"/>
      <c r="AR214" s="67"/>
      <c r="AS214" s="67"/>
      <c r="AT214" s="67"/>
      <c r="AU214" s="67"/>
      <c r="AV214" s="67"/>
    </row>
    <row r="215" spans="1:48" ht="15" hidden="1" customHeight="1" thickTop="1" x14ac:dyDescent="0.25">
      <c r="A215" s="800"/>
      <c r="B215" s="59"/>
      <c r="C215" s="59"/>
      <c r="D215" s="804"/>
      <c r="E215" s="766" t="s">
        <v>25</v>
      </c>
      <c r="F215" s="798" t="s">
        <v>172</v>
      </c>
      <c r="G215" s="766" t="s">
        <v>173</v>
      </c>
      <c r="H215" s="766" t="s">
        <v>171</v>
      </c>
      <c r="I215" s="766" t="s">
        <v>26</v>
      </c>
      <c r="J215" s="766" t="s">
        <v>27</v>
      </c>
      <c r="K215" s="766" t="s">
        <v>1018</v>
      </c>
      <c r="L215" s="761" t="s">
        <v>379</v>
      </c>
      <c r="M215" s="761" t="s">
        <v>267</v>
      </c>
      <c r="N215" s="761" t="s">
        <v>268</v>
      </c>
      <c r="O215" s="761" t="s">
        <v>269</v>
      </c>
      <c r="P215" s="761" t="s">
        <v>380</v>
      </c>
      <c r="Q215" s="761" t="s">
        <v>267</v>
      </c>
      <c r="R215" s="761" t="s">
        <v>381</v>
      </c>
      <c r="S215" s="836" t="s">
        <v>269</v>
      </c>
      <c r="T215" s="811" t="s">
        <v>719</v>
      </c>
      <c r="U215" s="158"/>
      <c r="AP215" s="67"/>
      <c r="AQ215" s="67"/>
      <c r="AR215" s="67"/>
      <c r="AS215" s="67"/>
      <c r="AT215" s="67"/>
      <c r="AU215" s="67"/>
      <c r="AV215" s="67"/>
    </row>
    <row r="216" spans="1:48" ht="15" hidden="1" customHeight="1" x14ac:dyDescent="0.25">
      <c r="A216" s="800"/>
      <c r="B216" s="59"/>
      <c r="C216" s="59"/>
      <c r="D216" s="804"/>
      <c r="E216" s="771"/>
      <c r="F216" s="799"/>
      <c r="G216" s="771"/>
      <c r="H216" s="771"/>
      <c r="I216" s="771"/>
      <c r="J216" s="771"/>
      <c r="K216" s="771"/>
      <c r="L216" s="768"/>
      <c r="M216" s="768"/>
      <c r="N216" s="768"/>
      <c r="O216" s="768"/>
      <c r="P216" s="768"/>
      <c r="Q216" s="768"/>
      <c r="R216" s="768"/>
      <c r="S216" s="837"/>
      <c r="T216" s="812"/>
      <c r="U216" s="158"/>
      <c r="AP216" s="67"/>
      <c r="AQ216" s="67"/>
      <c r="AR216" s="67"/>
      <c r="AS216" s="67"/>
      <c r="AT216" s="67"/>
      <c r="AU216" s="67"/>
      <c r="AV216" s="67"/>
    </row>
    <row r="217" spans="1:48" ht="15" hidden="1" customHeight="1" x14ac:dyDescent="0.25">
      <c r="A217" s="56"/>
      <c r="B217" s="59"/>
      <c r="C217" s="59"/>
      <c r="D217" s="167"/>
      <c r="E217" s="336"/>
      <c r="F217" s="686"/>
      <c r="G217" s="754"/>
      <c r="H217" s="242"/>
      <c r="I217" s="540"/>
      <c r="J217" s="243"/>
      <c r="K217" s="243"/>
      <c r="L217" s="245"/>
      <c r="M217" s="245"/>
      <c r="N217" s="245"/>
      <c r="O217" s="245"/>
      <c r="P217" s="245"/>
      <c r="Q217" s="245"/>
      <c r="R217" s="243"/>
      <c r="S217" s="424"/>
      <c r="T217" s="401"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803" t="str">
        <f ca="1">IF(CHWP_1&lt;&gt;"",(IF((COUNTA(OFFSET(CWP_Reference,-4,0):CHWP_1)+COUNTBLANK(OFFSET(CWP_Reference,-4,0):CHWP_1))&lt;&gt;Number_CHWPs,"INDICATED NO. OF CHWP DOESN’T MATCH NO. OF ROWS","")),"")</f>
        <v/>
      </c>
      <c r="B221" s="59"/>
      <c r="C221" s="59"/>
      <c r="D221" s="804" t="s">
        <v>564</v>
      </c>
      <c r="E221" s="767" t="s">
        <v>24</v>
      </c>
      <c r="F221" s="767"/>
      <c r="G221" s="767"/>
      <c r="H221" s="773" t="s">
        <v>28</v>
      </c>
      <c r="I221" s="773"/>
      <c r="J221" s="773"/>
      <c r="K221" s="773"/>
      <c r="L221" s="773"/>
      <c r="M221" s="773" t="s">
        <v>270</v>
      </c>
      <c r="N221" s="773"/>
      <c r="O221" s="773"/>
      <c r="P221" s="773"/>
      <c r="Q221" s="768" t="s">
        <v>271</v>
      </c>
      <c r="R221" s="813" t="s">
        <v>272</v>
      </c>
      <c r="S221" s="861" t="s">
        <v>273</v>
      </c>
      <c r="T221" s="420" t="s">
        <v>718</v>
      </c>
      <c r="U221" s="158"/>
      <c r="AP221" s="67"/>
      <c r="AQ221" s="67"/>
      <c r="AR221" s="67"/>
      <c r="AS221" s="67"/>
      <c r="AT221" s="67"/>
      <c r="AU221" s="67"/>
      <c r="AV221" s="67"/>
    </row>
    <row r="222" spans="1:48" ht="15" hidden="1" customHeight="1" thickTop="1" x14ac:dyDescent="0.25">
      <c r="A222" s="800"/>
      <c r="B222" s="59"/>
      <c r="C222" s="59"/>
      <c r="D222" s="804"/>
      <c r="E222" s="766" t="s">
        <v>25</v>
      </c>
      <c r="F222" s="766" t="s">
        <v>172</v>
      </c>
      <c r="G222" s="766" t="s">
        <v>173</v>
      </c>
      <c r="H222" s="766" t="s">
        <v>171</v>
      </c>
      <c r="I222" s="766" t="s">
        <v>26</v>
      </c>
      <c r="J222" s="766" t="s">
        <v>27</v>
      </c>
      <c r="K222" s="766" t="s">
        <v>274</v>
      </c>
      <c r="L222" s="761" t="s">
        <v>275</v>
      </c>
      <c r="M222" s="761" t="s">
        <v>269</v>
      </c>
      <c r="N222" s="761" t="s">
        <v>276</v>
      </c>
      <c r="O222" s="761" t="s">
        <v>33</v>
      </c>
      <c r="P222" s="761" t="s">
        <v>32</v>
      </c>
      <c r="Q222" s="768"/>
      <c r="R222" s="813"/>
      <c r="S222" s="861"/>
      <c r="T222" s="811" t="s">
        <v>719</v>
      </c>
      <c r="U222" s="158"/>
      <c r="AP222" s="67"/>
      <c r="AQ222" s="67"/>
      <c r="AR222" s="67"/>
      <c r="AS222" s="67"/>
      <c r="AT222" s="67"/>
      <c r="AU222" s="67"/>
      <c r="AV222" s="67"/>
    </row>
    <row r="223" spans="1:48" ht="15" hidden="1" customHeight="1" x14ac:dyDescent="0.25">
      <c r="A223" s="800"/>
      <c r="B223" s="59"/>
      <c r="C223" s="59"/>
      <c r="D223" s="804"/>
      <c r="E223" s="771"/>
      <c r="F223" s="771"/>
      <c r="G223" s="771"/>
      <c r="H223" s="771"/>
      <c r="I223" s="771"/>
      <c r="J223" s="771"/>
      <c r="K223" s="771"/>
      <c r="L223" s="768"/>
      <c r="M223" s="768"/>
      <c r="N223" s="768"/>
      <c r="O223" s="768"/>
      <c r="P223" s="768"/>
      <c r="Q223" s="768"/>
      <c r="R223" s="813"/>
      <c r="S223" s="861"/>
      <c r="T223" s="812"/>
      <c r="U223" s="158"/>
      <c r="AP223" s="67"/>
      <c r="AQ223" s="67"/>
      <c r="AR223" s="67"/>
      <c r="AS223" s="67"/>
      <c r="AT223" s="67"/>
      <c r="AU223" s="67"/>
      <c r="AV223" s="67"/>
    </row>
    <row r="224" spans="1:48" ht="15" hidden="1" customHeight="1" x14ac:dyDescent="0.25">
      <c r="A224" s="56"/>
      <c r="B224" s="59"/>
      <c r="C224" s="59"/>
      <c r="D224" s="167"/>
      <c r="E224" s="336"/>
      <c r="F224" s="754"/>
      <c r="G224" s="754"/>
      <c r="H224" s="389"/>
      <c r="I224" s="389"/>
      <c r="J224" s="389"/>
      <c r="K224" s="244"/>
      <c r="L224" s="391"/>
      <c r="M224" s="244"/>
      <c r="N224" s="245"/>
      <c r="O224" s="245"/>
      <c r="P224" s="168"/>
      <c r="Q224" s="388"/>
      <c r="R224" s="338"/>
      <c r="S224" s="425"/>
      <c r="T224" s="401"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803" t="str">
        <f ca="1">IF(CWP_1&lt;&gt;"",(IF((COUNTA(OFFSET(HWP_Reference,-4,0):CWP_1)+COUNTBLANK(OFFSET(HWP_Reference,-4,0):CWP_1))&lt;&gt;Number_CWPs,"INDICATED NO. OF CHPS DOESN’T MATCH NO. OF ROWS","")),"")</f>
        <v/>
      </c>
      <c r="B228" s="59"/>
      <c r="C228" s="59"/>
      <c r="D228" s="804" t="s">
        <v>552</v>
      </c>
      <c r="E228" s="767" t="s">
        <v>24</v>
      </c>
      <c r="F228" s="767"/>
      <c r="G228" s="767"/>
      <c r="H228" s="773" t="s">
        <v>28</v>
      </c>
      <c r="I228" s="773"/>
      <c r="J228" s="773"/>
      <c r="K228" s="773"/>
      <c r="L228" s="773"/>
      <c r="M228" s="773" t="s">
        <v>270</v>
      </c>
      <c r="N228" s="773"/>
      <c r="O228" s="773"/>
      <c r="P228" s="773"/>
      <c r="Q228" s="768" t="s">
        <v>271</v>
      </c>
      <c r="R228" s="813" t="s">
        <v>272</v>
      </c>
      <c r="S228" s="861" t="s">
        <v>273</v>
      </c>
      <c r="T228" s="420" t="s">
        <v>718</v>
      </c>
      <c r="U228" s="158"/>
      <c r="AP228" s="67"/>
      <c r="AQ228" s="67"/>
      <c r="AR228" s="67"/>
      <c r="AS228" s="67"/>
      <c r="AT228" s="67"/>
      <c r="AU228" s="67"/>
      <c r="AV228" s="67"/>
    </row>
    <row r="229" spans="1:48" ht="15" hidden="1" customHeight="1" thickTop="1" x14ac:dyDescent="0.25">
      <c r="A229" s="800"/>
      <c r="B229" s="59"/>
      <c r="C229" s="59"/>
      <c r="D229" s="804"/>
      <c r="E229" s="766" t="s">
        <v>25</v>
      </c>
      <c r="F229" s="766" t="s">
        <v>172</v>
      </c>
      <c r="G229" s="766" t="s">
        <v>173</v>
      </c>
      <c r="H229" s="766" t="s">
        <v>171</v>
      </c>
      <c r="I229" s="766" t="s">
        <v>26</v>
      </c>
      <c r="J229" s="766" t="s">
        <v>27</v>
      </c>
      <c r="K229" s="766" t="s">
        <v>274</v>
      </c>
      <c r="L229" s="761" t="s">
        <v>275</v>
      </c>
      <c r="M229" s="761" t="s">
        <v>269</v>
      </c>
      <c r="N229" s="761" t="s">
        <v>276</v>
      </c>
      <c r="O229" s="761" t="s">
        <v>33</v>
      </c>
      <c r="P229" s="761" t="s">
        <v>32</v>
      </c>
      <c r="Q229" s="768"/>
      <c r="R229" s="813"/>
      <c r="S229" s="861"/>
      <c r="T229" s="811" t="s">
        <v>719</v>
      </c>
      <c r="U229" s="158"/>
      <c r="AP229" s="67"/>
      <c r="AQ229" s="67"/>
      <c r="AR229" s="67"/>
      <c r="AS229" s="67"/>
      <c r="AT229" s="67"/>
      <c r="AU229" s="67"/>
      <c r="AV229" s="67"/>
    </row>
    <row r="230" spans="1:48" ht="15" hidden="1" customHeight="1" x14ac:dyDescent="0.25">
      <c r="A230" s="800"/>
      <c r="B230" s="59"/>
      <c r="C230" s="59"/>
      <c r="D230" s="804"/>
      <c r="E230" s="771"/>
      <c r="F230" s="771"/>
      <c r="G230" s="771"/>
      <c r="H230" s="771"/>
      <c r="I230" s="771"/>
      <c r="J230" s="771"/>
      <c r="K230" s="771"/>
      <c r="L230" s="768"/>
      <c r="M230" s="768"/>
      <c r="N230" s="768"/>
      <c r="O230" s="768"/>
      <c r="P230" s="768"/>
      <c r="Q230" s="768"/>
      <c r="R230" s="813"/>
      <c r="S230" s="861"/>
      <c r="T230" s="812"/>
      <c r="U230" s="158"/>
      <c r="AP230" s="67"/>
      <c r="AQ230" s="67"/>
      <c r="AR230" s="67"/>
      <c r="AS230" s="67"/>
      <c r="AT230" s="67"/>
      <c r="AU230" s="67"/>
      <c r="AV230" s="67"/>
    </row>
    <row r="231" spans="1:48" ht="15" hidden="1" customHeight="1" x14ac:dyDescent="0.25">
      <c r="A231" s="56"/>
      <c r="B231" s="59"/>
      <c r="C231" s="59"/>
      <c r="D231" s="167"/>
      <c r="E231" s="336"/>
      <c r="F231" s="754"/>
      <c r="G231" s="754"/>
      <c r="H231" s="713"/>
      <c r="I231" s="718"/>
      <c r="J231" s="713"/>
      <c r="K231" s="244"/>
      <c r="L231" s="391"/>
      <c r="M231" s="244"/>
      <c r="N231" s="241"/>
      <c r="O231" s="241"/>
      <c r="P231" s="168"/>
      <c r="Q231" s="712"/>
      <c r="R231" s="338"/>
      <c r="S231" s="425"/>
      <c r="T231" s="401"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803" t="str">
        <f ca="1">IF(HWP_1&lt;&gt;"",(IF((COUNTA(OFFSET(CT_Reference,-4,0):HWP_1)+COUNTBLANK(OFFSET(CT_Reference,-4,0):HWP_1))&lt;&gt;Number_HWPs,"INDICATED NO. OF HWPS DOESN’T MATCH NO. OF ROWS","")),"")</f>
        <v/>
      </c>
      <c r="B235" s="59"/>
      <c r="C235" s="59"/>
      <c r="D235" s="804" t="s">
        <v>587</v>
      </c>
      <c r="E235" s="767" t="s">
        <v>24</v>
      </c>
      <c r="F235" s="767"/>
      <c r="G235" s="767"/>
      <c r="H235" s="773" t="s">
        <v>28</v>
      </c>
      <c r="I235" s="773"/>
      <c r="J235" s="773"/>
      <c r="K235" s="773"/>
      <c r="L235" s="773"/>
      <c r="M235" s="773" t="s">
        <v>270</v>
      </c>
      <c r="N235" s="773"/>
      <c r="O235" s="773"/>
      <c r="P235" s="773"/>
      <c r="Q235" s="768" t="s">
        <v>271</v>
      </c>
      <c r="R235" s="813" t="s">
        <v>272</v>
      </c>
      <c r="S235" s="861" t="s">
        <v>273</v>
      </c>
      <c r="T235" s="420" t="s">
        <v>718</v>
      </c>
      <c r="U235" s="158"/>
      <c r="AP235" s="67"/>
      <c r="AQ235" s="67"/>
      <c r="AR235" s="67"/>
      <c r="AS235" s="67"/>
      <c r="AT235" s="67"/>
      <c r="AU235" s="67"/>
      <c r="AV235" s="67"/>
    </row>
    <row r="236" spans="1:48" ht="15" hidden="1" customHeight="1" thickTop="1" x14ac:dyDescent="0.25">
      <c r="A236" s="800"/>
      <c r="B236" s="59"/>
      <c r="C236" s="59"/>
      <c r="D236" s="804"/>
      <c r="E236" s="766" t="s">
        <v>25</v>
      </c>
      <c r="F236" s="766" t="s">
        <v>172</v>
      </c>
      <c r="G236" s="766" t="s">
        <v>173</v>
      </c>
      <c r="H236" s="766" t="s">
        <v>171</v>
      </c>
      <c r="I236" s="766" t="s">
        <v>26</v>
      </c>
      <c r="J236" s="766" t="s">
        <v>27</v>
      </c>
      <c r="K236" s="766" t="s">
        <v>274</v>
      </c>
      <c r="L236" s="761" t="s">
        <v>275</v>
      </c>
      <c r="M236" s="761" t="s">
        <v>269</v>
      </c>
      <c r="N236" s="761" t="s">
        <v>276</v>
      </c>
      <c r="O236" s="761" t="s">
        <v>33</v>
      </c>
      <c r="P236" s="761" t="s">
        <v>32</v>
      </c>
      <c r="Q236" s="768"/>
      <c r="R236" s="813"/>
      <c r="S236" s="861"/>
      <c r="T236" s="811" t="s">
        <v>719</v>
      </c>
      <c r="U236" s="158"/>
      <c r="AP236" s="67"/>
      <c r="AQ236" s="67"/>
      <c r="AR236" s="67"/>
      <c r="AS236" s="67"/>
      <c r="AT236" s="67"/>
      <c r="AU236" s="67"/>
      <c r="AV236" s="67"/>
    </row>
    <row r="237" spans="1:48" ht="15" hidden="1" customHeight="1" x14ac:dyDescent="0.25">
      <c r="A237" s="800"/>
      <c r="B237" s="59"/>
      <c r="C237" s="59"/>
      <c r="D237" s="804"/>
      <c r="E237" s="771"/>
      <c r="F237" s="771"/>
      <c r="G237" s="771"/>
      <c r="H237" s="771"/>
      <c r="I237" s="771"/>
      <c r="J237" s="771"/>
      <c r="K237" s="771"/>
      <c r="L237" s="768"/>
      <c r="M237" s="768"/>
      <c r="N237" s="768"/>
      <c r="O237" s="768"/>
      <c r="P237" s="768"/>
      <c r="Q237" s="768"/>
      <c r="R237" s="813"/>
      <c r="S237" s="861"/>
      <c r="T237" s="812"/>
      <c r="U237" s="158"/>
      <c r="AP237" s="67"/>
      <c r="AQ237" s="67"/>
      <c r="AR237" s="67"/>
      <c r="AS237" s="67"/>
      <c r="AT237" s="67"/>
      <c r="AU237" s="67"/>
      <c r="AV237" s="67"/>
    </row>
    <row r="238" spans="1:48" ht="15" hidden="1" customHeight="1" x14ac:dyDescent="0.25">
      <c r="A238" s="56"/>
      <c r="B238" s="59"/>
      <c r="C238" s="59"/>
      <c r="D238" s="167"/>
      <c r="E238" s="336"/>
      <c r="F238" s="754"/>
      <c r="G238" s="754"/>
      <c r="H238" s="713"/>
      <c r="I238" s="718"/>
      <c r="J238" s="713"/>
      <c r="K238" s="244"/>
      <c r="L238" s="391"/>
      <c r="M238" s="244"/>
      <c r="N238" s="245"/>
      <c r="O238" s="245"/>
      <c r="P238" s="168"/>
      <c r="Q238" s="712"/>
      <c r="R238" s="338"/>
      <c r="S238" s="425"/>
      <c r="T238" s="401"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803" t="str">
        <f ca="1">IF(CT_1&lt;&gt;"",(IF((COUNTA(OFFSET(BOILER_Reference,-4,0):CT_1)+COUNTBLANK(OFFSET(BOILER_Reference,-4,0):CT_1))&lt;&gt;Number_CTs,"INDICATED NO. OF CTS DOESN’T MATCH NO. OF ROWS","")),"")</f>
        <v/>
      </c>
      <c r="B242" s="59"/>
      <c r="C242" s="59"/>
      <c r="D242" s="804" t="s">
        <v>630</v>
      </c>
      <c r="E242" s="808" t="s">
        <v>24</v>
      </c>
      <c r="F242" s="808"/>
      <c r="G242" s="808"/>
      <c r="H242" s="808" t="s">
        <v>28</v>
      </c>
      <c r="I242" s="808"/>
      <c r="J242" s="808"/>
      <c r="K242" s="838" t="s">
        <v>277</v>
      </c>
      <c r="L242" s="838"/>
      <c r="M242" s="838"/>
      <c r="N242" s="702"/>
      <c r="O242" s="862" t="s">
        <v>278</v>
      </c>
      <c r="P242" s="863"/>
      <c r="Q242" s="863"/>
      <c r="R242" s="864"/>
      <c r="S242" s="701"/>
      <c r="T242" s="420" t="s">
        <v>718</v>
      </c>
      <c r="U242" s="158"/>
      <c r="AP242" s="67"/>
      <c r="AQ242" s="67"/>
      <c r="AR242" s="67"/>
      <c r="AS242" s="67"/>
      <c r="AT242" s="67"/>
      <c r="AU242" s="67"/>
      <c r="AV242" s="67"/>
    </row>
    <row r="243" spans="1:48" ht="15" hidden="1" customHeight="1" thickTop="1" thickBot="1" x14ac:dyDescent="0.3">
      <c r="A243" s="800"/>
      <c r="B243" s="59"/>
      <c r="C243" s="59"/>
      <c r="D243" s="804"/>
      <c r="E243" s="767"/>
      <c r="F243" s="767"/>
      <c r="G243" s="767"/>
      <c r="H243" s="767"/>
      <c r="I243" s="767"/>
      <c r="J243" s="767"/>
      <c r="K243" s="839"/>
      <c r="L243" s="839"/>
      <c r="M243" s="839"/>
      <c r="N243" s="835" t="s">
        <v>279</v>
      </c>
      <c r="O243" s="835" t="s">
        <v>280</v>
      </c>
      <c r="P243" s="835"/>
      <c r="Q243" s="835" t="s">
        <v>375</v>
      </c>
      <c r="R243" s="835"/>
      <c r="S243" s="836" t="s">
        <v>269</v>
      </c>
      <c r="T243" s="811" t="s">
        <v>719</v>
      </c>
      <c r="U243" s="158"/>
      <c r="AP243" s="67"/>
      <c r="AQ243" s="67"/>
      <c r="AR243" s="67"/>
      <c r="AS243" s="67"/>
      <c r="AT243" s="67"/>
      <c r="AU243" s="67"/>
      <c r="AV243" s="67"/>
    </row>
    <row r="244" spans="1:48" ht="15" hidden="1" customHeight="1" thickTop="1" x14ac:dyDescent="0.25">
      <c r="A244" s="800"/>
      <c r="B244" s="59"/>
      <c r="C244" s="59"/>
      <c r="D244" s="804"/>
      <c r="E244" s="766" t="s">
        <v>25</v>
      </c>
      <c r="F244" s="798" t="s">
        <v>172</v>
      </c>
      <c r="G244" s="766" t="s">
        <v>173</v>
      </c>
      <c r="H244" s="766" t="s">
        <v>171</v>
      </c>
      <c r="I244" s="766" t="s">
        <v>26</v>
      </c>
      <c r="J244" s="766" t="s">
        <v>27</v>
      </c>
      <c r="K244" s="798" t="s">
        <v>172</v>
      </c>
      <c r="L244" s="798" t="s">
        <v>172</v>
      </c>
      <c r="M244" s="798" t="s">
        <v>172</v>
      </c>
      <c r="N244" s="813"/>
      <c r="O244" s="813"/>
      <c r="P244" s="813"/>
      <c r="Q244" s="813"/>
      <c r="R244" s="813"/>
      <c r="S244" s="837"/>
      <c r="T244" s="812"/>
      <c r="U244" s="158"/>
      <c r="AP244" s="67"/>
      <c r="AQ244" s="67"/>
      <c r="AR244" s="67"/>
      <c r="AS244" s="67"/>
      <c r="AT244" s="67"/>
      <c r="AU244" s="67"/>
      <c r="AV244" s="67"/>
    </row>
    <row r="245" spans="1:48" ht="15" hidden="1" customHeight="1" x14ac:dyDescent="0.25">
      <c r="A245" s="56"/>
      <c r="B245" s="59"/>
      <c r="C245" s="59"/>
      <c r="D245" s="804"/>
      <c r="E245" s="771"/>
      <c r="F245" s="799"/>
      <c r="G245" s="771"/>
      <c r="H245" s="771"/>
      <c r="I245" s="771"/>
      <c r="J245" s="771"/>
      <c r="K245" s="799"/>
      <c r="L245" s="799"/>
      <c r="M245" s="799"/>
      <c r="N245" s="813"/>
      <c r="O245" s="742" t="s">
        <v>281</v>
      </c>
      <c r="P245" s="742" t="s">
        <v>282</v>
      </c>
      <c r="Q245" s="742" t="s">
        <v>281</v>
      </c>
      <c r="R245" s="742" t="s">
        <v>282</v>
      </c>
      <c r="S245" s="837"/>
      <c r="T245" s="812"/>
      <c r="U245" s="158"/>
      <c r="AP245" s="67"/>
      <c r="AQ245" s="67"/>
      <c r="AR245" s="67"/>
      <c r="AS245" s="67"/>
      <c r="AT245" s="67"/>
      <c r="AU245" s="67"/>
      <c r="AV245" s="67"/>
    </row>
    <row r="246" spans="1:48" ht="15" hidden="1" customHeight="1" x14ac:dyDescent="0.25">
      <c r="A246" s="56"/>
      <c r="B246" s="59"/>
      <c r="C246" s="59"/>
      <c r="D246" s="167"/>
      <c r="E246" s="336"/>
      <c r="F246" s="387"/>
      <c r="G246" s="754"/>
      <c r="H246" s="237"/>
      <c r="I246" s="237"/>
      <c r="J246" s="237"/>
      <c r="K246" s="387"/>
      <c r="L246" s="387"/>
      <c r="M246" s="387"/>
      <c r="N246" s="236"/>
      <c r="O246" s="743"/>
      <c r="P246" s="521"/>
      <c r="Q246" s="743"/>
      <c r="R246" s="743"/>
      <c r="S246" s="715"/>
      <c r="T246" s="401"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803" t="str">
        <f ca="1">IF(BOILER_1&lt;&gt;"",(IF((COUNTA(OFFSET(CHW_Reference,-4,0):BOILER_1)+COUNTBLANK(OFFSET(CHW_Reference,-4,0):BOILER_1))&lt;&gt;Number_BOILERs,"INDICATED NO. OF BOILERS DOESN’T MATCH NO. OF ROWS","")),"")</f>
        <v/>
      </c>
      <c r="B250" s="59"/>
      <c r="C250" s="59"/>
      <c r="D250" s="804" t="s">
        <v>631</v>
      </c>
      <c r="E250" s="767" t="s">
        <v>24</v>
      </c>
      <c r="F250" s="767"/>
      <c r="G250" s="767"/>
      <c r="H250" s="773" t="s">
        <v>28</v>
      </c>
      <c r="I250" s="773"/>
      <c r="J250" s="773"/>
      <c r="K250" s="773" t="s">
        <v>283</v>
      </c>
      <c r="L250" s="773"/>
      <c r="M250" s="773" t="s">
        <v>284</v>
      </c>
      <c r="N250" s="773"/>
      <c r="O250" s="773"/>
      <c r="P250" s="773"/>
      <c r="Q250" s="773"/>
      <c r="R250" s="773"/>
      <c r="S250" s="762"/>
      <c r="T250" s="420" t="s">
        <v>718</v>
      </c>
      <c r="U250" s="158"/>
      <c r="AP250" s="67"/>
      <c r="AQ250" s="67"/>
      <c r="AR250" s="67"/>
      <c r="AS250" s="67"/>
      <c r="AT250" s="67"/>
      <c r="AU250" s="67"/>
      <c r="AV250" s="67"/>
    </row>
    <row r="251" spans="1:48" ht="15" hidden="1" customHeight="1" thickTop="1" x14ac:dyDescent="0.25">
      <c r="A251" s="800"/>
      <c r="B251" s="59"/>
      <c r="C251" s="59"/>
      <c r="D251" s="804"/>
      <c r="E251" s="766" t="s">
        <v>25</v>
      </c>
      <c r="F251" s="766" t="s">
        <v>172</v>
      </c>
      <c r="G251" s="766" t="s">
        <v>173</v>
      </c>
      <c r="H251" s="766" t="s">
        <v>171</v>
      </c>
      <c r="I251" s="766" t="s">
        <v>1015</v>
      </c>
      <c r="J251" s="766" t="s">
        <v>27</v>
      </c>
      <c r="K251" s="761" t="s">
        <v>285</v>
      </c>
      <c r="L251" s="761" t="s">
        <v>286</v>
      </c>
      <c r="M251" s="835" t="s">
        <v>33</v>
      </c>
      <c r="N251" s="835" t="s">
        <v>32</v>
      </c>
      <c r="O251" s="761" t="s">
        <v>638</v>
      </c>
      <c r="P251" s="761" t="s">
        <v>639</v>
      </c>
      <c r="Q251" s="835" t="s">
        <v>32</v>
      </c>
      <c r="R251" s="761" t="s">
        <v>945</v>
      </c>
      <c r="S251" s="836" t="s">
        <v>287</v>
      </c>
      <c r="T251" s="811" t="s">
        <v>719</v>
      </c>
      <c r="U251" s="158"/>
      <c r="AP251" s="67"/>
      <c r="AQ251" s="67"/>
      <c r="AR251" s="67"/>
      <c r="AS251" s="67"/>
      <c r="AT251" s="67"/>
      <c r="AU251" s="67"/>
      <c r="AV251" s="67"/>
    </row>
    <row r="252" spans="1:48" ht="15" hidden="1" customHeight="1" x14ac:dyDescent="0.25">
      <c r="A252" s="800"/>
      <c r="B252" s="59"/>
      <c r="C252" s="59"/>
      <c r="D252" s="804"/>
      <c r="E252" s="771"/>
      <c r="F252" s="771"/>
      <c r="G252" s="771"/>
      <c r="H252" s="771"/>
      <c r="I252" s="771"/>
      <c r="J252" s="771"/>
      <c r="K252" s="768"/>
      <c r="L252" s="768"/>
      <c r="M252" s="813"/>
      <c r="N252" s="813"/>
      <c r="O252" s="768"/>
      <c r="P252" s="768"/>
      <c r="Q252" s="813"/>
      <c r="R252" s="768"/>
      <c r="S252" s="837"/>
      <c r="T252" s="812"/>
      <c r="U252" s="158"/>
      <c r="AP252" s="67"/>
      <c r="AQ252" s="67"/>
      <c r="AR252" s="67"/>
      <c r="AS252" s="67"/>
      <c r="AT252" s="67"/>
      <c r="AU252" s="67"/>
      <c r="AV252" s="67"/>
    </row>
    <row r="253" spans="1:48" ht="15" hidden="1" customHeight="1" x14ac:dyDescent="0.25">
      <c r="A253" s="56"/>
      <c r="B253" s="59"/>
      <c r="C253" s="59"/>
      <c r="D253" s="167"/>
      <c r="E253" s="336"/>
      <c r="F253" s="754"/>
      <c r="G253" s="754"/>
      <c r="H253" s="238"/>
      <c r="I253" s="238"/>
      <c r="J253" s="238"/>
      <c r="K253" s="239"/>
      <c r="L253" s="239"/>
      <c r="M253" s="236"/>
      <c r="N253" s="236"/>
      <c r="O253" s="240"/>
      <c r="P253" s="240"/>
      <c r="Q253" s="236"/>
      <c r="R253" s="240"/>
      <c r="S253" s="406"/>
      <c r="T253" s="401"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804" t="s">
        <v>633</v>
      </c>
      <c r="E257" s="808" t="s">
        <v>24</v>
      </c>
      <c r="F257" s="808"/>
      <c r="G257" s="773" t="s">
        <v>278</v>
      </c>
      <c r="H257" s="773"/>
      <c r="I257" s="773"/>
      <c r="J257" s="773"/>
      <c r="K257" s="773"/>
      <c r="L257" s="767" t="s">
        <v>277</v>
      </c>
      <c r="M257" s="767"/>
      <c r="N257" s="808" t="s">
        <v>390</v>
      </c>
      <c r="O257" s="808"/>
      <c r="P257" s="834"/>
      <c r="Q257" s="820" t="s">
        <v>718</v>
      </c>
      <c r="U257" s="158"/>
      <c r="AP257" s="67"/>
      <c r="AQ257" s="67"/>
      <c r="AR257" s="67"/>
      <c r="AS257" s="67"/>
      <c r="AT257" s="67"/>
      <c r="AU257" s="67"/>
      <c r="AV257" s="67"/>
    </row>
    <row r="258" spans="1:48" ht="15" hidden="1" customHeight="1" thickTop="1" thickBot="1" x14ac:dyDescent="0.3">
      <c r="A258" s="56"/>
      <c r="B258" s="59"/>
      <c r="C258" s="59"/>
      <c r="D258" s="804"/>
      <c r="E258" s="767"/>
      <c r="F258" s="767"/>
      <c r="G258" s="761" t="s">
        <v>810</v>
      </c>
      <c r="H258" s="761" t="s">
        <v>811</v>
      </c>
      <c r="I258" s="761"/>
      <c r="J258" s="761" t="s">
        <v>812</v>
      </c>
      <c r="K258" s="761"/>
      <c r="L258" s="761" t="s">
        <v>813</v>
      </c>
      <c r="M258" s="761" t="s">
        <v>814</v>
      </c>
      <c r="N258" s="767"/>
      <c r="O258" s="767"/>
      <c r="P258" s="774"/>
      <c r="Q258" s="821"/>
      <c r="U258" s="158"/>
      <c r="AP258" s="67"/>
      <c r="AQ258" s="67"/>
      <c r="AR258" s="67"/>
      <c r="AS258" s="67"/>
      <c r="AT258" s="67"/>
      <c r="AU258" s="67"/>
      <c r="AV258" s="67"/>
    </row>
    <row r="259" spans="1:48" ht="15" hidden="1" customHeight="1" thickTop="1" x14ac:dyDescent="0.25">
      <c r="A259" s="56"/>
      <c r="B259" s="59"/>
      <c r="C259" s="59"/>
      <c r="D259" s="804"/>
      <c r="E259" s="766" t="s">
        <v>391</v>
      </c>
      <c r="F259" s="798" t="s">
        <v>172</v>
      </c>
      <c r="G259" s="768"/>
      <c r="H259" s="768"/>
      <c r="I259" s="768"/>
      <c r="J259" s="768"/>
      <c r="K259" s="768"/>
      <c r="L259" s="768"/>
      <c r="M259" s="768"/>
      <c r="N259" s="761" t="s">
        <v>392</v>
      </c>
      <c r="O259" s="761" t="s">
        <v>815</v>
      </c>
      <c r="P259" s="836" t="s">
        <v>269</v>
      </c>
      <c r="Q259" s="811" t="s">
        <v>719</v>
      </c>
      <c r="U259" s="158"/>
      <c r="AP259" s="67"/>
      <c r="AQ259" s="67"/>
      <c r="AR259" s="67"/>
      <c r="AS259" s="67"/>
      <c r="AT259" s="67"/>
      <c r="AU259" s="67"/>
      <c r="AV259" s="67"/>
    </row>
    <row r="260" spans="1:48" ht="15" hidden="1" customHeight="1" x14ac:dyDescent="0.25">
      <c r="A260" s="56"/>
      <c r="B260" s="59"/>
      <c r="C260" s="59"/>
      <c r="D260" s="804"/>
      <c r="E260" s="771"/>
      <c r="F260" s="799"/>
      <c r="G260" s="768"/>
      <c r="H260" s="344" t="s">
        <v>281</v>
      </c>
      <c r="I260" s="344" t="s">
        <v>282</v>
      </c>
      <c r="J260" s="344" t="s">
        <v>281</v>
      </c>
      <c r="K260" s="344" t="s">
        <v>282</v>
      </c>
      <c r="L260" s="768"/>
      <c r="M260" s="768"/>
      <c r="N260" s="768"/>
      <c r="O260" s="768"/>
      <c r="P260" s="837"/>
      <c r="Q260" s="812"/>
      <c r="U260" s="158"/>
      <c r="AP260" s="67"/>
      <c r="AQ260" s="67"/>
      <c r="AR260" s="67"/>
      <c r="AS260" s="67"/>
      <c r="AT260" s="67"/>
      <c r="AU260" s="67"/>
      <c r="AV260" s="67"/>
    </row>
    <row r="261" spans="1:48"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0">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804" t="s">
        <v>632</v>
      </c>
      <c r="E265" s="808" t="s">
        <v>24</v>
      </c>
      <c r="F265" s="808"/>
      <c r="G265" s="773" t="s">
        <v>278</v>
      </c>
      <c r="H265" s="773"/>
      <c r="I265" s="773"/>
      <c r="J265" s="767" t="s">
        <v>277</v>
      </c>
      <c r="K265" s="767"/>
      <c r="L265" s="808" t="s">
        <v>390</v>
      </c>
      <c r="M265" s="808"/>
      <c r="N265" s="834"/>
      <c r="O265" s="820" t="s">
        <v>718</v>
      </c>
      <c r="U265" s="158"/>
      <c r="AP265" s="67"/>
      <c r="AQ265" s="67"/>
      <c r="AR265" s="67"/>
      <c r="AS265" s="67"/>
      <c r="AT265" s="67"/>
      <c r="AU265" s="67"/>
      <c r="AV265" s="67"/>
    </row>
    <row r="266" spans="1:48" ht="15" hidden="1" customHeight="1" thickTop="1" thickBot="1" x14ac:dyDescent="0.3">
      <c r="A266" s="56"/>
      <c r="B266" s="59"/>
      <c r="C266" s="59"/>
      <c r="D266" s="804"/>
      <c r="E266" s="767"/>
      <c r="F266" s="767"/>
      <c r="G266" s="761" t="s">
        <v>821</v>
      </c>
      <c r="H266" s="761" t="s">
        <v>820</v>
      </c>
      <c r="I266" s="761" t="s">
        <v>819</v>
      </c>
      <c r="J266" s="761" t="s">
        <v>818</v>
      </c>
      <c r="K266" s="761" t="s">
        <v>817</v>
      </c>
      <c r="L266" s="767"/>
      <c r="M266" s="767"/>
      <c r="N266" s="774"/>
      <c r="O266" s="821"/>
      <c r="U266" s="158"/>
      <c r="AP266" s="67"/>
      <c r="AQ266" s="67"/>
      <c r="AR266" s="67"/>
      <c r="AS266" s="67"/>
      <c r="AT266" s="67"/>
      <c r="AU266" s="67"/>
      <c r="AV266" s="67"/>
    </row>
    <row r="267" spans="1:48" ht="15" hidden="1" customHeight="1" thickTop="1" x14ac:dyDescent="0.25">
      <c r="A267" s="56"/>
      <c r="B267" s="59"/>
      <c r="C267" s="59"/>
      <c r="D267" s="804"/>
      <c r="E267" s="766" t="s">
        <v>391</v>
      </c>
      <c r="F267" s="798" t="s">
        <v>172</v>
      </c>
      <c r="G267" s="768"/>
      <c r="H267" s="768"/>
      <c r="I267" s="768"/>
      <c r="J267" s="768"/>
      <c r="K267" s="768"/>
      <c r="L267" s="761" t="s">
        <v>650</v>
      </c>
      <c r="M267" s="761" t="s">
        <v>816</v>
      </c>
      <c r="N267" s="836" t="s">
        <v>269</v>
      </c>
      <c r="O267" s="811" t="s">
        <v>719</v>
      </c>
      <c r="U267" s="158"/>
      <c r="AP267" s="67"/>
      <c r="AQ267" s="67"/>
      <c r="AR267" s="67"/>
      <c r="AS267" s="67"/>
      <c r="AT267" s="67"/>
      <c r="AU267" s="67"/>
      <c r="AV267" s="67"/>
    </row>
    <row r="268" spans="1:48" ht="15" hidden="1" customHeight="1" x14ac:dyDescent="0.25">
      <c r="A268" s="56"/>
      <c r="B268" s="59"/>
      <c r="C268" s="59"/>
      <c r="D268" s="804"/>
      <c r="E268" s="771"/>
      <c r="F268" s="799"/>
      <c r="G268" s="768"/>
      <c r="H268" s="344" t="s">
        <v>281</v>
      </c>
      <c r="I268" s="344" t="s">
        <v>281</v>
      </c>
      <c r="J268" s="768"/>
      <c r="K268" s="768"/>
      <c r="L268" s="768"/>
      <c r="M268" s="768"/>
      <c r="N268" s="837"/>
      <c r="O268" s="812"/>
      <c r="U268" s="158"/>
      <c r="AP268" s="67"/>
      <c r="AQ268" s="67"/>
      <c r="AR268" s="67"/>
      <c r="AS268" s="67"/>
      <c r="AT268" s="67"/>
      <c r="AU268" s="67"/>
      <c r="AV268" s="67"/>
    </row>
    <row r="269" spans="1:48" ht="15" hidden="1" customHeight="1" x14ac:dyDescent="0.25">
      <c r="A269" s="56"/>
      <c r="B269" s="59"/>
      <c r="C269" s="59"/>
      <c r="D269" s="248"/>
      <c r="E269" s="336"/>
      <c r="F269" s="273"/>
      <c r="G269" s="244"/>
      <c r="H269" s="347"/>
      <c r="I269" s="353"/>
      <c r="J269" s="245"/>
      <c r="K269" s="245"/>
      <c r="L269" s="245"/>
      <c r="M269" s="245"/>
      <c r="N269" s="424"/>
      <c r="O269" s="401" t="str">
        <f t="shared" ref="O269" si="1">IF(E269&lt;&gt;"",DUR_HHWCOIL,"")</f>
        <v/>
      </c>
      <c r="U269" s="158"/>
      <c r="AP269" s="67"/>
      <c r="AQ269" s="67"/>
      <c r="AR269" s="67"/>
      <c r="AS269" s="67"/>
      <c r="AT269" s="67"/>
      <c r="AU269" s="67"/>
      <c r="AV269" s="67"/>
    </row>
    <row r="270" spans="1:48" ht="15" hidden="1" customHeight="1" x14ac:dyDescent="0.25">
      <c r="A270" s="56"/>
      <c r="B270" s="59"/>
      <c r="C270" s="59"/>
      <c r="D270" s="149"/>
      <c r="E270" s="342"/>
      <c r="F270" s="342"/>
      <c r="G270" s="151"/>
      <c r="H270" s="343"/>
      <c r="I270" s="343"/>
      <c r="J270" s="151"/>
      <c r="K270" s="151"/>
      <c r="L270" s="151"/>
      <c r="M270" s="151"/>
      <c r="N270" s="151"/>
      <c r="U270" s="158"/>
      <c r="AP270" s="67"/>
      <c r="AQ270" s="67"/>
      <c r="AR270" s="67"/>
      <c r="AS270" s="67"/>
      <c r="AT270" s="67"/>
      <c r="AU270" s="67"/>
      <c r="AV270" s="67"/>
    </row>
    <row r="271" spans="1:48"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P271" s="67"/>
      <c r="AQ271" s="67"/>
      <c r="AR271" s="67"/>
      <c r="AS271" s="67"/>
      <c r="AT271" s="67"/>
      <c r="AU271" s="67"/>
      <c r="AV271" s="67"/>
    </row>
    <row r="272" spans="1:48"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P272" s="67"/>
      <c r="AQ272" s="67"/>
      <c r="AR272" s="67"/>
      <c r="AS272" s="67"/>
      <c r="AT272" s="67"/>
      <c r="AU272" s="67"/>
      <c r="AV272" s="67"/>
    </row>
    <row r="273" spans="1:48" ht="15" hidden="1" customHeight="1" thickBot="1" x14ac:dyDescent="0.3">
      <c r="A273" s="56"/>
      <c r="B273" s="59"/>
      <c r="C273" s="59"/>
      <c r="D273" s="804" t="s">
        <v>649</v>
      </c>
      <c r="E273" s="814" t="s">
        <v>24</v>
      </c>
      <c r="F273" s="773" t="s">
        <v>278</v>
      </c>
      <c r="G273" s="773"/>
      <c r="H273" s="773"/>
      <c r="I273" s="773"/>
      <c r="J273" s="773"/>
      <c r="K273" s="816" t="s">
        <v>390</v>
      </c>
      <c r="L273" s="817"/>
      <c r="M273" s="820" t="s">
        <v>718</v>
      </c>
      <c r="P273" s="325"/>
      <c r="U273" s="158"/>
      <c r="AP273" s="67"/>
      <c r="AQ273" s="67"/>
      <c r="AR273" s="67"/>
      <c r="AS273" s="67"/>
      <c r="AT273" s="67"/>
      <c r="AU273" s="67"/>
      <c r="AV273" s="67"/>
    </row>
    <row r="274" spans="1:48" ht="15" hidden="1" customHeight="1" thickTop="1" thickBot="1" x14ac:dyDescent="0.3">
      <c r="A274" s="56"/>
      <c r="B274" s="59"/>
      <c r="C274" s="59"/>
      <c r="D274" s="804"/>
      <c r="E274" s="815"/>
      <c r="F274" s="761" t="s">
        <v>822</v>
      </c>
      <c r="G274" s="761" t="s">
        <v>820</v>
      </c>
      <c r="H274" s="761"/>
      <c r="I274" s="761" t="s">
        <v>823</v>
      </c>
      <c r="J274" s="761"/>
      <c r="K274" s="818"/>
      <c r="L274" s="819"/>
      <c r="M274" s="821"/>
      <c r="P274" s="325"/>
      <c r="U274" s="158"/>
      <c r="AP274" s="67"/>
      <c r="AQ274" s="67"/>
      <c r="AR274" s="67"/>
      <c r="AS274" s="67"/>
      <c r="AT274" s="67"/>
      <c r="AU274" s="67"/>
      <c r="AV274" s="67"/>
    </row>
    <row r="275" spans="1:48" ht="15" hidden="1" customHeight="1" thickTop="1" x14ac:dyDescent="0.25">
      <c r="A275" s="56"/>
      <c r="B275" s="59"/>
      <c r="C275" s="59"/>
      <c r="D275" s="804"/>
      <c r="E275" s="766" t="s">
        <v>391</v>
      </c>
      <c r="F275" s="768"/>
      <c r="G275" s="768"/>
      <c r="H275" s="768"/>
      <c r="I275" s="768"/>
      <c r="J275" s="768"/>
      <c r="K275" s="761" t="s">
        <v>392</v>
      </c>
      <c r="L275" s="836" t="s">
        <v>650</v>
      </c>
      <c r="M275" s="811" t="s">
        <v>719</v>
      </c>
      <c r="P275" s="325"/>
      <c r="U275" s="158"/>
      <c r="AP275" s="67"/>
      <c r="AQ275" s="67"/>
      <c r="AR275" s="67"/>
      <c r="AS275" s="67"/>
      <c r="AT275" s="67"/>
      <c r="AU275" s="67"/>
      <c r="AV275" s="67"/>
    </row>
    <row r="276" spans="1:48" ht="15" hidden="1" customHeight="1" x14ac:dyDescent="0.25">
      <c r="A276" s="56"/>
      <c r="B276" s="59"/>
      <c r="C276" s="59"/>
      <c r="D276" s="804"/>
      <c r="E276" s="771"/>
      <c r="F276" s="768"/>
      <c r="G276" s="344" t="s">
        <v>281</v>
      </c>
      <c r="H276" s="344" t="s">
        <v>1019</v>
      </c>
      <c r="I276" s="344" t="s">
        <v>281</v>
      </c>
      <c r="J276" s="344" t="s">
        <v>282</v>
      </c>
      <c r="K276" s="768"/>
      <c r="L276" s="837"/>
      <c r="M276" s="812"/>
      <c r="P276" s="325"/>
      <c r="U276" s="158"/>
      <c r="AP276" s="67"/>
      <c r="AQ276" s="67"/>
      <c r="AR276" s="67"/>
      <c r="AS276" s="67"/>
      <c r="AT276" s="67"/>
      <c r="AU276" s="67"/>
      <c r="AV276" s="67"/>
    </row>
    <row r="277" spans="1:48" ht="15" hidden="1" customHeight="1" x14ac:dyDescent="0.25">
      <c r="A277" s="56"/>
      <c r="B277" s="59"/>
      <c r="C277" s="59"/>
      <c r="D277" s="346"/>
      <c r="E277" s="336"/>
      <c r="F277" s="561"/>
      <c r="G277" s="347"/>
      <c r="H277" s="347"/>
      <c r="I277" s="353"/>
      <c r="J277" s="353"/>
      <c r="K277" s="245"/>
      <c r="L277" s="426"/>
      <c r="M277" s="401" t="str">
        <f t="shared" ref="M277" si="2">IF(E277&lt;&gt;"",DUR_DXCOIL,"")</f>
        <v/>
      </c>
      <c r="P277" s="325"/>
      <c r="U277" s="158"/>
      <c r="AP277" s="67"/>
      <c r="AQ277" s="67"/>
      <c r="AR277" s="67"/>
      <c r="AS277" s="67"/>
      <c r="AT277" s="67"/>
      <c r="AU277" s="67"/>
      <c r="AV277" s="67"/>
    </row>
    <row r="278" spans="1:48" ht="15" hidden="1" customHeight="1" x14ac:dyDescent="0.25">
      <c r="A278" s="156"/>
      <c r="B278" s="541"/>
      <c r="C278" s="542"/>
      <c r="D278" s="64"/>
      <c r="E278" s="59"/>
      <c r="F278" s="56"/>
      <c r="G278" s="56"/>
      <c r="H278" s="56"/>
      <c r="I278" s="56"/>
      <c r="J278" s="56"/>
      <c r="U278" s="158"/>
      <c r="AP278" s="67"/>
      <c r="AQ278" s="67"/>
      <c r="AR278" s="67"/>
      <c r="AS278" s="67"/>
      <c r="AT278" s="67"/>
      <c r="AU278" s="67"/>
      <c r="AV278" s="67"/>
    </row>
    <row r="279" spans="1:48" ht="15" customHeight="1" x14ac:dyDescent="0.25">
      <c r="A279" s="77"/>
      <c r="B279" s="78" t="s">
        <v>836</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P279" s="67"/>
      <c r="AQ279" s="67"/>
      <c r="AR279" s="67"/>
      <c r="AS279" s="67"/>
      <c r="AT279" s="67"/>
      <c r="AU279" s="67"/>
      <c r="AV279" s="67"/>
    </row>
    <row r="280" spans="1:48"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P280" s="67"/>
      <c r="AQ280" s="67"/>
      <c r="AR280" s="67"/>
      <c r="AS280" s="67"/>
      <c r="AT280" s="67"/>
      <c r="AU280" s="67"/>
      <c r="AV280" s="67"/>
    </row>
    <row r="281" spans="1:48" ht="15" hidden="1" customHeight="1" thickBot="1" x14ac:dyDescent="0.3">
      <c r="A281" s="56"/>
      <c r="B281" s="59"/>
      <c r="C281" s="59"/>
      <c r="D281" s="804" t="s">
        <v>837</v>
      </c>
      <c r="E281" s="814" t="s">
        <v>24</v>
      </c>
      <c r="F281" s="773" t="s">
        <v>278</v>
      </c>
      <c r="G281" s="773"/>
      <c r="H281" s="773"/>
      <c r="I281" s="773"/>
      <c r="J281" s="773"/>
      <c r="K281" s="816" t="s">
        <v>390</v>
      </c>
      <c r="L281" s="817"/>
      <c r="M281" s="820" t="s">
        <v>718</v>
      </c>
      <c r="P281" s="325"/>
      <c r="U281" s="158"/>
      <c r="AP281" s="67"/>
      <c r="AQ281" s="67"/>
      <c r="AR281" s="67"/>
      <c r="AS281" s="67"/>
      <c r="AT281" s="67"/>
      <c r="AU281" s="67"/>
      <c r="AV281" s="67"/>
    </row>
    <row r="282" spans="1:48" ht="15" hidden="1" customHeight="1" thickTop="1" thickBot="1" x14ac:dyDescent="0.3">
      <c r="A282" s="56"/>
      <c r="B282" s="59"/>
      <c r="C282" s="59"/>
      <c r="D282" s="804"/>
      <c r="E282" s="815"/>
      <c r="F282" s="761" t="s">
        <v>822</v>
      </c>
      <c r="G282" s="761" t="s">
        <v>820</v>
      </c>
      <c r="H282" s="761"/>
      <c r="I282" s="761" t="s">
        <v>823</v>
      </c>
      <c r="J282" s="761"/>
      <c r="K282" s="818"/>
      <c r="L282" s="819"/>
      <c r="M282" s="821"/>
      <c r="P282" s="325"/>
      <c r="U282" s="158"/>
      <c r="AP282" s="67"/>
      <c r="AQ282" s="67"/>
      <c r="AR282" s="67"/>
      <c r="AS282" s="67"/>
      <c r="AT282" s="67"/>
      <c r="AU282" s="67"/>
      <c r="AV282" s="67"/>
    </row>
    <row r="283" spans="1:48" ht="15" hidden="1" customHeight="1" thickTop="1" x14ac:dyDescent="0.25">
      <c r="A283" s="56"/>
      <c r="B283" s="59"/>
      <c r="C283" s="59"/>
      <c r="D283" s="804"/>
      <c r="E283" s="766" t="s">
        <v>391</v>
      </c>
      <c r="F283" s="768"/>
      <c r="G283" s="768"/>
      <c r="H283" s="768"/>
      <c r="I283" s="768"/>
      <c r="J283" s="768"/>
      <c r="K283" s="835" t="s">
        <v>392</v>
      </c>
      <c r="L283" s="836" t="s">
        <v>650</v>
      </c>
      <c r="M283" s="811" t="s">
        <v>719</v>
      </c>
      <c r="P283" s="325"/>
      <c r="U283" s="158"/>
      <c r="AP283" s="67"/>
      <c r="AQ283" s="67"/>
      <c r="AR283" s="67"/>
      <c r="AS283" s="67"/>
      <c r="AT283" s="67"/>
      <c r="AU283" s="67"/>
      <c r="AV283" s="67"/>
    </row>
    <row r="284" spans="1:48" ht="15" hidden="1" customHeight="1" x14ac:dyDescent="0.25">
      <c r="A284" s="56"/>
      <c r="B284" s="59"/>
      <c r="C284" s="59"/>
      <c r="D284" s="804"/>
      <c r="E284" s="771"/>
      <c r="F284" s="768"/>
      <c r="G284" s="546" t="s">
        <v>281</v>
      </c>
      <c r="H284" s="546" t="s">
        <v>282</v>
      </c>
      <c r="I284" s="546" t="s">
        <v>281</v>
      </c>
      <c r="J284" s="546" t="s">
        <v>282</v>
      </c>
      <c r="K284" s="813"/>
      <c r="L284" s="837"/>
      <c r="M284" s="812"/>
      <c r="P284" s="325"/>
      <c r="U284" s="158"/>
      <c r="AP284" s="67"/>
      <c r="AQ284" s="67"/>
      <c r="AR284" s="67"/>
      <c r="AS284" s="67"/>
      <c r="AT284" s="67"/>
      <c r="AU284" s="67"/>
      <c r="AV284" s="67"/>
    </row>
    <row r="285" spans="1:48" ht="15" hidden="1" customHeight="1" x14ac:dyDescent="0.25">
      <c r="A285" s="56"/>
      <c r="B285" s="59"/>
      <c r="C285" s="59"/>
      <c r="D285" s="545"/>
      <c r="E285" s="336"/>
      <c r="F285" s="561"/>
      <c r="G285" s="347"/>
      <c r="H285" s="353"/>
      <c r="I285" s="353"/>
      <c r="J285" s="353"/>
      <c r="K285" s="521"/>
      <c r="L285" s="426"/>
      <c r="M285" s="401" t="str">
        <f t="shared" ref="M285" si="3">IF(E285&lt;&gt;"",DUR_HPCOIL,"")</f>
        <v/>
      </c>
      <c r="P285" s="325"/>
      <c r="U285" s="158"/>
      <c r="AP285" s="67"/>
      <c r="AQ285" s="67"/>
      <c r="AR285" s="67"/>
      <c r="AS285" s="67"/>
      <c r="AT285" s="67"/>
      <c r="AU285" s="67"/>
      <c r="AV285" s="67"/>
    </row>
    <row r="286" spans="1:48" ht="15" hidden="1" customHeight="1" x14ac:dyDescent="0.25">
      <c r="A286" s="156"/>
      <c r="B286" s="543"/>
      <c r="C286" s="544"/>
      <c r="D286" s="64"/>
      <c r="E286" s="59"/>
      <c r="F286" s="56"/>
      <c r="G286" s="56"/>
      <c r="H286" s="56"/>
      <c r="I286" s="56"/>
      <c r="J286" s="56"/>
      <c r="U286" s="158"/>
      <c r="AP286" s="67"/>
      <c r="AQ286" s="67"/>
      <c r="AR286" s="67"/>
      <c r="AS286" s="67"/>
      <c r="AT286" s="67"/>
      <c r="AU286" s="67"/>
      <c r="AV286" s="67"/>
    </row>
    <row r="287" spans="1:48"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P287" s="67"/>
      <c r="AQ287" s="67"/>
      <c r="AR287" s="67"/>
      <c r="AS287" s="67"/>
      <c r="AT287" s="67"/>
      <c r="AU287" s="67"/>
      <c r="AV287" s="67"/>
    </row>
    <row r="288" spans="1:48" ht="15" customHeight="1" x14ac:dyDescent="0.25">
      <c r="A288" s="164"/>
      <c r="B288" s="165"/>
      <c r="C288" s="165"/>
      <c r="D288" s="150"/>
      <c r="E288" s="333"/>
      <c r="F288" s="334"/>
      <c r="G288" s="334"/>
      <c r="H288" s="334"/>
      <c r="I288" s="334"/>
      <c r="J288" s="334"/>
      <c r="K288" s="325"/>
      <c r="L288" s="325"/>
      <c r="M288" s="325"/>
      <c r="P288" s="325"/>
      <c r="Q288" s="325"/>
      <c r="R288" s="325"/>
      <c r="S288" s="325"/>
      <c r="T288" s="325"/>
      <c r="U288" s="335"/>
      <c r="V288" s="331"/>
      <c r="W288" s="331"/>
      <c r="X288" s="331"/>
      <c r="Y288" s="331"/>
      <c r="Z288" s="331"/>
      <c r="AA288" s="331"/>
      <c r="AB288" s="331"/>
      <c r="AC288" s="331"/>
      <c r="AD288" s="331"/>
      <c r="AE288" s="331"/>
      <c r="AP288" s="67"/>
      <c r="AQ288" s="67"/>
      <c r="AR288" s="67"/>
      <c r="AS288" s="67"/>
      <c r="AT288" s="67"/>
      <c r="AU288" s="67"/>
      <c r="AV288" s="67"/>
    </row>
    <row r="289" spans="1:48" ht="15" hidden="1" customHeight="1" x14ac:dyDescent="0.25">
      <c r="A289" s="56"/>
      <c r="B289" s="59"/>
      <c r="C289" s="59"/>
      <c r="D289" s="804" t="s">
        <v>683</v>
      </c>
      <c r="E289" s="814" t="s">
        <v>24</v>
      </c>
      <c r="F289" s="816" t="s">
        <v>258</v>
      </c>
      <c r="G289" s="817"/>
      <c r="H289" s="817"/>
      <c r="I289" s="817"/>
      <c r="J289" s="817"/>
      <c r="K289" s="817"/>
      <c r="L289" s="817"/>
      <c r="M289" s="842"/>
      <c r="N289" s="820" t="s">
        <v>718</v>
      </c>
      <c r="P289" s="325"/>
      <c r="U289" s="158"/>
      <c r="AP289" s="67"/>
      <c r="AQ289" s="67"/>
      <c r="AR289" s="67"/>
      <c r="AS289" s="67"/>
      <c r="AT289" s="67"/>
      <c r="AU289" s="67"/>
      <c r="AV289" s="67"/>
    </row>
    <row r="290" spans="1:48" ht="15" hidden="1" customHeight="1" thickBot="1" x14ac:dyDescent="0.3">
      <c r="A290" s="56"/>
      <c r="B290" s="59"/>
      <c r="C290" s="59"/>
      <c r="D290" s="804"/>
      <c r="E290" s="815"/>
      <c r="F290" s="818"/>
      <c r="G290" s="819"/>
      <c r="H290" s="819"/>
      <c r="I290" s="819"/>
      <c r="J290" s="819"/>
      <c r="K290" s="819"/>
      <c r="L290" s="819"/>
      <c r="M290" s="843"/>
      <c r="N290" s="821"/>
      <c r="P290" s="325"/>
      <c r="U290" s="158"/>
      <c r="AP290" s="67"/>
      <c r="AQ290" s="67"/>
      <c r="AR290" s="67"/>
      <c r="AS290" s="67"/>
      <c r="AT290" s="67"/>
      <c r="AU290" s="67"/>
      <c r="AV290" s="67"/>
    </row>
    <row r="291" spans="1:48" ht="15" hidden="1" customHeight="1" thickTop="1" x14ac:dyDescent="0.25">
      <c r="A291" s="56"/>
      <c r="B291" s="59"/>
      <c r="C291" s="59"/>
      <c r="D291" s="804"/>
      <c r="E291" s="766" t="s">
        <v>391</v>
      </c>
      <c r="F291" s="772" t="s">
        <v>860</v>
      </c>
      <c r="G291" s="772" t="s">
        <v>861</v>
      </c>
      <c r="H291" s="772" t="s">
        <v>824</v>
      </c>
      <c r="I291" s="772" t="s">
        <v>825</v>
      </c>
      <c r="J291" s="772" t="s">
        <v>261</v>
      </c>
      <c r="K291" s="765" t="s">
        <v>684</v>
      </c>
      <c r="L291" s="765" t="s">
        <v>698</v>
      </c>
      <c r="M291" s="840" t="s">
        <v>685</v>
      </c>
      <c r="N291" s="811" t="s">
        <v>719</v>
      </c>
      <c r="P291" s="325"/>
      <c r="U291" s="158"/>
      <c r="AP291" s="67"/>
      <c r="AQ291" s="67"/>
      <c r="AR291" s="67"/>
      <c r="AS291" s="67"/>
      <c r="AT291" s="67"/>
      <c r="AU291" s="67"/>
      <c r="AV291" s="67"/>
    </row>
    <row r="292" spans="1:48" ht="15" hidden="1" customHeight="1" x14ac:dyDescent="0.25">
      <c r="A292" s="56"/>
      <c r="B292" s="59"/>
      <c r="C292" s="59"/>
      <c r="D292" s="804"/>
      <c r="E292" s="771"/>
      <c r="F292" s="766"/>
      <c r="G292" s="766"/>
      <c r="H292" s="761"/>
      <c r="I292" s="761"/>
      <c r="J292" s="761"/>
      <c r="K292" s="766"/>
      <c r="L292" s="766"/>
      <c r="M292" s="841"/>
      <c r="N292" s="812"/>
      <c r="P292" s="325"/>
      <c r="U292" s="158"/>
      <c r="AP292" s="67"/>
      <c r="AQ292" s="67"/>
      <c r="AR292" s="67"/>
      <c r="AS292" s="67"/>
      <c r="AT292" s="67"/>
      <c r="AU292" s="67"/>
      <c r="AV292" s="67"/>
    </row>
    <row r="293" spans="1:48" ht="15" hidden="1" customHeight="1" x14ac:dyDescent="0.25">
      <c r="A293" s="56"/>
      <c r="B293" s="59"/>
      <c r="C293" s="59"/>
      <c r="D293" s="377"/>
      <c r="E293" s="336"/>
      <c r="F293" s="635"/>
      <c r="G293" s="635"/>
      <c r="H293" s="245"/>
      <c r="I293" s="244"/>
      <c r="J293" s="244"/>
      <c r="K293" s="245"/>
      <c r="L293" s="244"/>
      <c r="M293" s="406"/>
      <c r="N293" s="401" t="str">
        <f t="shared" ref="N293" si="4">IF(E293&lt;&gt;"",DUR_ELECHEATCOIL,"")</f>
        <v/>
      </c>
      <c r="P293" s="325"/>
      <c r="U293" s="158"/>
      <c r="AP293" s="67"/>
      <c r="AQ293" s="67"/>
      <c r="AR293" s="67"/>
      <c r="AS293" s="67"/>
      <c r="AT293" s="67"/>
      <c r="AU293" s="67"/>
      <c r="AV293" s="67"/>
    </row>
    <row r="294" spans="1:48" ht="15" hidden="1" customHeight="1" x14ac:dyDescent="0.25">
      <c r="A294" s="56"/>
      <c r="B294" s="59"/>
      <c r="C294" s="59"/>
      <c r="D294" s="149"/>
      <c r="E294" s="342"/>
      <c r="F294" s="342"/>
      <c r="G294" s="342"/>
      <c r="H294" s="68"/>
      <c r="I294" s="68"/>
      <c r="J294" s="68"/>
      <c r="K294" s="68"/>
      <c r="L294" s="68"/>
      <c r="M294" s="68"/>
      <c r="N294" s="68"/>
      <c r="P294" s="325"/>
      <c r="U294" s="158"/>
      <c r="AP294" s="67"/>
      <c r="AQ294" s="67"/>
      <c r="AR294" s="67"/>
      <c r="AS294" s="67"/>
      <c r="AT294" s="67"/>
      <c r="AU294" s="67"/>
      <c r="AV294" s="67"/>
    </row>
    <row r="295" spans="1:48" ht="15" customHeight="1" x14ac:dyDescent="0.25">
      <c r="A295" s="77"/>
      <c r="B295" s="78" t="s">
        <v>686</v>
      </c>
      <c r="C295" s="378"/>
      <c r="D295" s="149"/>
      <c r="E295" s="342"/>
      <c r="F295" s="342"/>
      <c r="G295" s="342"/>
      <c r="H295" s="68"/>
      <c r="I295" s="68"/>
      <c r="J295" s="68"/>
      <c r="K295" s="68"/>
      <c r="L295" s="68"/>
      <c r="M295" s="68"/>
      <c r="P295" s="325"/>
      <c r="U295" s="158"/>
      <c r="AP295" s="67"/>
      <c r="AQ295" s="67"/>
      <c r="AR295" s="67"/>
      <c r="AS295" s="67"/>
      <c r="AT295" s="67"/>
      <c r="AU295" s="67"/>
      <c r="AV295" s="67"/>
    </row>
    <row r="296" spans="1:48" ht="15" customHeight="1" x14ac:dyDescent="0.25">
      <c r="A296" s="164"/>
      <c r="B296" s="165"/>
      <c r="C296" s="165"/>
      <c r="D296" s="150"/>
      <c r="E296" s="333"/>
      <c r="F296" s="334"/>
      <c r="G296" s="334"/>
      <c r="H296" s="334"/>
      <c r="I296" s="334"/>
      <c r="J296" s="334"/>
      <c r="K296" s="325"/>
      <c r="L296" s="325"/>
      <c r="M296" s="32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row>
    <row r="297" spans="1:48" ht="15" hidden="1" customHeight="1" thickBot="1" x14ac:dyDescent="0.3">
      <c r="A297" s="56"/>
      <c r="B297" s="59"/>
      <c r="C297" s="59"/>
      <c r="D297" s="805" t="s">
        <v>792</v>
      </c>
      <c r="E297" s="814" t="s">
        <v>24</v>
      </c>
      <c r="F297" s="773" t="s">
        <v>278</v>
      </c>
      <c r="G297" s="773"/>
      <c r="H297" s="773"/>
      <c r="I297" s="773"/>
      <c r="J297" s="773"/>
      <c r="K297" s="816" t="s">
        <v>390</v>
      </c>
      <c r="L297" s="817"/>
      <c r="M297" s="820" t="s">
        <v>718</v>
      </c>
      <c r="P297" s="32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806"/>
      <c r="E298" s="815"/>
      <c r="F298" s="761" t="s">
        <v>793</v>
      </c>
      <c r="G298" s="761" t="s">
        <v>794</v>
      </c>
      <c r="H298" s="761"/>
      <c r="I298" s="761" t="s">
        <v>795</v>
      </c>
      <c r="J298" s="761"/>
      <c r="K298" s="818"/>
      <c r="L298" s="819"/>
      <c r="M298" s="821"/>
      <c r="P298" s="32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806"/>
      <c r="E299" s="766" t="s">
        <v>391</v>
      </c>
      <c r="F299" s="768"/>
      <c r="G299" s="768"/>
      <c r="H299" s="768"/>
      <c r="I299" s="768"/>
      <c r="J299" s="768"/>
      <c r="K299" s="835"/>
      <c r="L299" s="836" t="s">
        <v>650</v>
      </c>
      <c r="M299" s="811" t="s">
        <v>719</v>
      </c>
      <c r="P299" s="32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807"/>
      <c r="E300" s="771"/>
      <c r="F300" s="768"/>
      <c r="G300" s="344" t="s">
        <v>281</v>
      </c>
      <c r="H300" s="522" t="s">
        <v>282</v>
      </c>
      <c r="I300" s="344" t="s">
        <v>281</v>
      </c>
      <c r="J300" s="522" t="s">
        <v>282</v>
      </c>
      <c r="K300" s="813"/>
      <c r="L300" s="837"/>
      <c r="M300" s="812"/>
      <c r="P300" s="32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73"/>
      <c r="E301" s="336"/>
      <c r="F301" s="561"/>
      <c r="G301" s="347"/>
      <c r="H301" s="524"/>
      <c r="I301" s="353"/>
      <c r="J301" s="523"/>
      <c r="K301" s="521"/>
      <c r="L301" s="405"/>
      <c r="M301" s="401" t="str">
        <f t="shared" ref="M301" si="5">IF(E301&lt;&gt;"",DUR_GASHEATCOIL,"")</f>
        <v/>
      </c>
      <c r="P301" s="32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49"/>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50" t="s">
        <v>699</v>
      </c>
      <c r="B303" s="851"/>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52"/>
      <c r="B304" s="853"/>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54"/>
      <c r="B305" s="85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809" t="s">
        <v>750</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810"/>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link="1"/>
  <mergeCells count="794">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G131:G132"/>
    <mergeCell ref="E117:J117"/>
    <mergeCell ref="V195:V196"/>
    <mergeCell ref="U194:X194"/>
    <mergeCell ref="S164:S165"/>
    <mergeCell ref="R170:R171"/>
    <mergeCell ref="P170:P171"/>
    <mergeCell ref="Q164:Q165"/>
    <mergeCell ref="P164:P165"/>
    <mergeCell ref="W170:W171"/>
    <mergeCell ref="S170:S171"/>
    <mergeCell ref="U164:U165"/>
    <mergeCell ref="V170:V171"/>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F150:F151"/>
    <mergeCell ref="G150:G151"/>
    <mergeCell ref="F118:F119"/>
    <mergeCell ref="G118:G119"/>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8:E209"/>
    <mergeCell ref="I208:I209"/>
    <mergeCell ref="G229:G230"/>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H74:K74"/>
    <mergeCell ref="E74:G74"/>
    <mergeCell ref="E75:E76"/>
    <mergeCell ref="H75:H76"/>
    <mergeCell ref="E92:J9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I118:I119"/>
    <mergeCell ref="E86:J86"/>
    <mergeCell ref="G81:G82"/>
    <mergeCell ref="G87:G88"/>
    <mergeCell ref="H87:H88"/>
    <mergeCell ref="E194:G194"/>
    <mergeCell ref="H188:H189"/>
    <mergeCell ref="I188:I189"/>
    <mergeCell ref="J188:J189"/>
    <mergeCell ref="G182:G183"/>
    <mergeCell ref="I176:I177"/>
    <mergeCell ref="J176:J177"/>
    <mergeCell ref="E176:E177"/>
    <mergeCell ref="E170:E171"/>
    <mergeCell ref="F176:F177"/>
    <mergeCell ref="F170:F171"/>
    <mergeCell ref="E175:J175"/>
    <mergeCell ref="G176:G177"/>
    <mergeCell ref="F93:F94"/>
  </mergeCells>
  <phoneticPr fontId="68" type="noConversion"/>
  <conditionalFormatting sqref="W158 W190 W64:W66 W139 W101 W120 W70">
    <cfRule type="expression" dxfId="262" priority="175189">
      <formula>$V64="ATU Summary"</formula>
    </cfRule>
  </conditionalFormatting>
  <conditionalFormatting sqref="X158 X190 X64:X66 X139 X101 X120 X70">
    <cfRule type="expression" dxfId="261" priority="175188">
      <formula>$V64="Outlet Sheet"</formula>
    </cfRule>
  </conditionalFormatting>
  <conditionalFormatting sqref="E146 E158 F172:G172 E166 AM166 E52:G52 E64:E66 AD77 E77 F83:G83 E95 E127 E133 E139 I210 K210 E210 E217 E224 E231 E238 E246 E253 E261 E269:E270 E277 E285 E294:E295 E293:G293 E301 E101 E197 E203 E114 E108 E70 E46 AD46">
    <cfRule type="expression" dxfId="260" priority="171736">
      <formula>$D46=""</formula>
    </cfRule>
    <cfRule type="containsBlanks" dxfId="259" priority="171917">
      <formula>LEN(TRIM(E46))=0</formula>
    </cfRule>
  </conditionalFormatting>
  <conditionalFormatting sqref="E152">
    <cfRule type="expression" dxfId="258" priority="171668">
      <formula>$D152=""</formula>
    </cfRule>
    <cfRule type="containsBlanks" dxfId="257" priority="171669">
      <formula>LEN(TRIM(E152))=0</formula>
    </cfRule>
  </conditionalFormatting>
  <conditionalFormatting sqref="E89">
    <cfRule type="expression" dxfId="256" priority="171682">
      <formula>$D89=""</formula>
    </cfRule>
    <cfRule type="containsBlanks" dxfId="255" priority="171683">
      <formula>LEN(TRIM(E89))=0</formula>
    </cfRule>
  </conditionalFormatting>
  <conditionalFormatting sqref="E172">
    <cfRule type="expression" dxfId="254" priority="171664">
      <formula>$D172=""</formula>
    </cfRule>
    <cfRule type="containsBlanks" dxfId="253" priority="171665">
      <formula>LEN(TRIM(E172))=0</formula>
    </cfRule>
  </conditionalFormatting>
  <conditionalFormatting sqref="E178">
    <cfRule type="expression" dxfId="252" priority="171662">
      <formula>$D178=""</formula>
    </cfRule>
    <cfRule type="containsBlanks" dxfId="251" priority="171663">
      <formula>LEN(TRIM(E178))=0</formula>
    </cfRule>
  </conditionalFormatting>
  <conditionalFormatting sqref="E184">
    <cfRule type="expression" dxfId="250" priority="171660">
      <formula>$D184=""</formula>
    </cfRule>
    <cfRule type="containsBlanks" dxfId="249" priority="171661">
      <formula>LEN(TRIM(E184))=0</formula>
    </cfRule>
  </conditionalFormatting>
  <conditionalFormatting sqref="F270">
    <cfRule type="expression" dxfId="248" priority="171638">
      <formula>$D270=""</formula>
    </cfRule>
    <cfRule type="containsBlanks" dxfId="247" priority="171639">
      <formula>LEN(TRIM(F270))=0</formula>
    </cfRule>
  </conditionalFormatting>
  <conditionalFormatting sqref="E83">
    <cfRule type="expression" dxfId="246" priority="171628">
      <formula>$D83=""</formula>
    </cfRule>
    <cfRule type="containsBlanks" dxfId="245" priority="171629">
      <formula>LEN(TRIM(E83))=0</formula>
    </cfRule>
  </conditionalFormatting>
  <conditionalFormatting sqref="I217">
    <cfRule type="containsBlanks" dxfId="244" priority="170821">
      <formula>LEN(TRIM(I217))=0</formula>
    </cfRule>
  </conditionalFormatting>
  <conditionalFormatting sqref="W108:AB108">
    <cfRule type="containsBlanks" dxfId="243" priority="168401">
      <formula>LEN(TRIM(W108))=0</formula>
    </cfRule>
  </conditionalFormatting>
  <conditionalFormatting sqref="W127:AB127">
    <cfRule type="containsBlanks" dxfId="242" priority="168400">
      <formula>LEN(TRIM(W127))=0</formula>
    </cfRule>
  </conditionalFormatting>
  <conditionalFormatting sqref="W146:AB146">
    <cfRule type="containsBlanks" dxfId="241" priority="168399">
      <formula>LEN(TRIM(W146))=0</formula>
    </cfRule>
  </conditionalFormatting>
  <conditionalFormatting sqref="AH166">
    <cfRule type="containsBlanks" dxfId="240" priority="168395">
      <formula>LEN(TRIM(AH166))=0</formula>
    </cfRule>
  </conditionalFormatting>
  <conditionalFormatting sqref="AI166:AJ166">
    <cfRule type="containsBlanks" dxfId="239" priority="168398">
      <formula>LEN(TRIM(AI166))=0</formula>
    </cfRule>
  </conditionalFormatting>
  <conditionalFormatting sqref="AK166:AL166">
    <cfRule type="containsBlanks" dxfId="238" priority="168397">
      <formula>LEN(TRIM(AK166))=0</formula>
    </cfRule>
  </conditionalFormatting>
  <conditionalFormatting sqref="AG166">
    <cfRule type="containsBlanks" dxfId="237" priority="168396">
      <formula>LEN(TRIM(AG166))=0</formula>
    </cfRule>
  </conditionalFormatting>
  <conditionalFormatting sqref="E58">
    <cfRule type="expression" dxfId="236" priority="167044">
      <formula>$D58=""</formula>
    </cfRule>
    <cfRule type="containsBlanks" dxfId="235" priority="167045">
      <formula>LEN(TRIM(E58))=0</formula>
    </cfRule>
  </conditionalFormatting>
  <conditionalFormatting sqref="N210:Q210">
    <cfRule type="expression" dxfId="234" priority="166883">
      <formula>$I210="HHW"</formula>
    </cfRule>
  </conditionalFormatting>
  <conditionalFormatting sqref="AC172">
    <cfRule type="expression" dxfId="233" priority="165736">
      <formula>AND(D172&lt;&gt;"",AC172="")</formula>
    </cfRule>
  </conditionalFormatting>
  <conditionalFormatting sqref="AD172">
    <cfRule type="expression" dxfId="232" priority="165735">
      <formula>AND(D172&lt;&gt;"",AD172="")</formula>
    </cfRule>
  </conditionalFormatting>
  <conditionalFormatting sqref="AE172">
    <cfRule type="expression" dxfId="231" priority="175219">
      <formula>AND(D172&lt;&gt;"",AE172="")</formula>
    </cfRule>
  </conditionalFormatting>
  <conditionalFormatting sqref="Y172:Z172">
    <cfRule type="expression" dxfId="230" priority="161672">
      <formula>OR($F172="Single Duct VAV",$F172="Double Duct VAV", $F172="Series FPB", $F172="Parallel FPB")</formula>
    </cfRule>
  </conditionalFormatting>
  <conditionalFormatting sqref="U172:X172">
    <cfRule type="expression" dxfId="229" priority="161671">
      <formula>OR($F172="Single Duct VAV",$F172="Double Duct VAV")</formula>
    </cfRule>
  </conditionalFormatting>
  <conditionalFormatting sqref="AA172:AB172">
    <cfRule type="expression" dxfId="228" priority="161670">
      <formula>OR($F172="Single Duct VAV",$F172="Double Duct VAV", $F172="Series FPB", $F172="Parallel FPB")</formula>
    </cfRule>
  </conditionalFormatting>
  <conditionalFormatting sqref="AG172:AH172">
    <cfRule type="expression" dxfId="227" priority="156961">
      <formula>AND(D172&lt;&gt;"",AG172="")</formula>
    </cfRule>
  </conditionalFormatting>
  <conditionalFormatting sqref="AH172">
    <cfRule type="expression" dxfId="226" priority="156946">
      <formula>AND(D172&lt;&gt;"",AH172="")</formula>
    </cfRule>
  </conditionalFormatting>
  <conditionalFormatting sqref="F294:G295">
    <cfRule type="expression" dxfId="225" priority="156684">
      <formula>$D294=""</formula>
    </cfRule>
    <cfRule type="containsBlanks" dxfId="224" priority="156685">
      <formula>LEN(TRIM(F294))=0</formula>
    </cfRule>
  </conditionalFormatting>
  <conditionalFormatting sqref="W96:W97">
    <cfRule type="expression" dxfId="223" priority="146097">
      <formula>$V96="ATU Summary"</formula>
    </cfRule>
  </conditionalFormatting>
  <conditionalFormatting sqref="X96:X97">
    <cfRule type="expression" dxfId="222" priority="146096">
      <formula>$V96="Outlet Sheet"</formula>
    </cfRule>
  </conditionalFormatting>
  <conditionalFormatting sqref="E96:E97">
    <cfRule type="expression" dxfId="221" priority="146094">
      <formula>$D96=""</formula>
    </cfRule>
    <cfRule type="containsBlanks" dxfId="220" priority="146095">
      <formula>LEN(TRIM(E96))=0</formula>
    </cfRule>
  </conditionalFormatting>
  <conditionalFormatting sqref="W115:W116">
    <cfRule type="expression" dxfId="219" priority="141604">
      <formula>$V115="ATU Summary"</formula>
    </cfRule>
  </conditionalFormatting>
  <conditionalFormatting sqref="X115:X116">
    <cfRule type="expression" dxfId="218" priority="141603">
      <formula>$V115="Outlet Sheet"</formula>
    </cfRule>
  </conditionalFormatting>
  <conditionalFormatting sqref="E115:E116 F115:J115">
    <cfRule type="expression" dxfId="217" priority="141601">
      <formula>$D115=""</formula>
    </cfRule>
    <cfRule type="containsBlanks" dxfId="216" priority="141602">
      <formula>LEN(TRIM(E115))=0</formula>
    </cfRule>
  </conditionalFormatting>
  <conditionalFormatting sqref="E120">
    <cfRule type="expression" dxfId="215" priority="141597">
      <formula>$D120=""</formula>
    </cfRule>
    <cfRule type="containsBlanks" dxfId="214" priority="141598">
      <formula>LEN(TRIM(E120))=0</formula>
    </cfRule>
  </conditionalFormatting>
  <conditionalFormatting sqref="W134:W135">
    <cfRule type="expression" dxfId="213" priority="141276">
      <formula>$V134="ATU Summary"</formula>
    </cfRule>
  </conditionalFormatting>
  <conditionalFormatting sqref="X134:X135">
    <cfRule type="expression" dxfId="212" priority="141275">
      <formula>$V134="Outlet Sheet"</formula>
    </cfRule>
  </conditionalFormatting>
  <conditionalFormatting sqref="E134:E135">
    <cfRule type="expression" dxfId="211" priority="141273">
      <formula>$D134=""</formula>
    </cfRule>
    <cfRule type="containsBlanks" dxfId="210" priority="141274">
      <formula>LEN(TRIM(E134))=0</formula>
    </cfRule>
  </conditionalFormatting>
  <conditionalFormatting sqref="W153:W154">
    <cfRule type="expression" dxfId="209" priority="140940">
      <formula>$V153="ATU Summary"</formula>
    </cfRule>
  </conditionalFormatting>
  <conditionalFormatting sqref="X153:X154">
    <cfRule type="expression" dxfId="208" priority="140939">
      <formula>$V153="Outlet Sheet"</formula>
    </cfRule>
  </conditionalFormatting>
  <conditionalFormatting sqref="E153:E154">
    <cfRule type="expression" dxfId="207" priority="140937">
      <formula>$D153=""</formula>
    </cfRule>
    <cfRule type="containsBlanks" dxfId="206" priority="140938">
      <formula>LEN(TRIM(E153))=0</formula>
    </cfRule>
  </conditionalFormatting>
  <conditionalFormatting sqref="W185:W186">
    <cfRule type="expression" dxfId="205" priority="140088">
      <formula>$V185="ATU Summary"</formula>
    </cfRule>
  </conditionalFormatting>
  <conditionalFormatting sqref="X185:X186">
    <cfRule type="expression" dxfId="204" priority="140087">
      <formula>$V185="Outlet Sheet"</formula>
    </cfRule>
  </conditionalFormatting>
  <conditionalFormatting sqref="E185:Q186">
    <cfRule type="expression" dxfId="203" priority="140085">
      <formula>$D185=""</formula>
    </cfRule>
    <cfRule type="containsBlanks" dxfId="202" priority="140086">
      <formula>LEN(TRIM(E185))=0</formula>
    </cfRule>
  </conditionalFormatting>
  <conditionalFormatting sqref="E190">
    <cfRule type="expression" dxfId="201" priority="140081">
      <formula>$D190=""</formula>
    </cfRule>
    <cfRule type="containsBlanks" dxfId="200" priority="140082">
      <formula>LEN(TRIM(E190))=0</formula>
    </cfRule>
  </conditionalFormatting>
  <conditionalFormatting sqref="A43">
    <cfRule type="notContainsBlanks" dxfId="199" priority="113886">
      <formula>LEN(TRIM(A43))&gt;0</formula>
    </cfRule>
  </conditionalFormatting>
  <conditionalFormatting sqref="A49">
    <cfRule type="notContainsBlanks" dxfId="198" priority="112909">
      <formula>LEN(TRIM(A49))&gt;0</formula>
    </cfRule>
  </conditionalFormatting>
  <conditionalFormatting sqref="A55">
    <cfRule type="notContainsBlanks" dxfId="197" priority="112054">
      <formula>LEN(TRIM(A55))&gt;0</formula>
    </cfRule>
  </conditionalFormatting>
  <conditionalFormatting sqref="A67">
    <cfRule type="notContainsBlanks" dxfId="196" priority="111934">
      <formula>LEN(TRIM(A67))&gt;0</formula>
    </cfRule>
  </conditionalFormatting>
  <conditionalFormatting sqref="A61">
    <cfRule type="notContainsBlanks" dxfId="195" priority="111933">
      <formula>LEN(TRIM(A61))&gt;0</formula>
    </cfRule>
  </conditionalFormatting>
  <conditionalFormatting sqref="A74">
    <cfRule type="notContainsBlanks" dxfId="194" priority="111738">
      <formula>LEN(TRIM(A74))&gt;0</formula>
    </cfRule>
  </conditionalFormatting>
  <conditionalFormatting sqref="A80">
    <cfRule type="notContainsBlanks" dxfId="193" priority="111737">
      <formula>LEN(TRIM(A80))&gt;0</formula>
    </cfRule>
  </conditionalFormatting>
  <conditionalFormatting sqref="A86">
    <cfRule type="notContainsBlanks" dxfId="192" priority="111736">
      <formula>LEN(TRIM(A86))&gt;0</formula>
    </cfRule>
  </conditionalFormatting>
  <conditionalFormatting sqref="A92">
    <cfRule type="notContainsBlanks" dxfId="191" priority="111735">
      <formula>LEN(TRIM(A92))&gt;0</formula>
    </cfRule>
  </conditionalFormatting>
  <conditionalFormatting sqref="A98">
    <cfRule type="notContainsBlanks" dxfId="190" priority="111734">
      <formula>LEN(TRIM(A98))&gt;0</formula>
    </cfRule>
  </conditionalFormatting>
  <conditionalFormatting sqref="A187">
    <cfRule type="notContainsBlanks" dxfId="189" priority="111715">
      <formula>LEN(TRIM(A187))&gt;0</formula>
    </cfRule>
  </conditionalFormatting>
  <conditionalFormatting sqref="A105">
    <cfRule type="notContainsBlanks" dxfId="188" priority="111732">
      <formula>LEN(TRIM(A105))&gt;0</formula>
    </cfRule>
  </conditionalFormatting>
  <conditionalFormatting sqref="A111">
    <cfRule type="notContainsBlanks" dxfId="187" priority="111730">
      <formula>LEN(TRIM(A111))&gt;0</formula>
    </cfRule>
  </conditionalFormatting>
  <conditionalFormatting sqref="A117">
    <cfRule type="notContainsBlanks" dxfId="186" priority="111728">
      <formula>LEN(TRIM(A117))&gt;0</formula>
    </cfRule>
  </conditionalFormatting>
  <conditionalFormatting sqref="A124">
    <cfRule type="notContainsBlanks" dxfId="185" priority="111726">
      <formula>LEN(TRIM(A124))&gt;0</formula>
    </cfRule>
  </conditionalFormatting>
  <conditionalFormatting sqref="A130">
    <cfRule type="notContainsBlanks" dxfId="184" priority="111724">
      <formula>LEN(TRIM(A130))&gt;0</formula>
    </cfRule>
  </conditionalFormatting>
  <conditionalFormatting sqref="A136">
    <cfRule type="notContainsBlanks" dxfId="183" priority="111723">
      <formula>LEN(TRIM(A136))&gt;0</formula>
    </cfRule>
  </conditionalFormatting>
  <conditionalFormatting sqref="A143">
    <cfRule type="notContainsBlanks" dxfId="182" priority="111722">
      <formula>LEN(TRIM(A143))&gt;0</formula>
    </cfRule>
  </conditionalFormatting>
  <conditionalFormatting sqref="A149">
    <cfRule type="notContainsBlanks" dxfId="181" priority="111721">
      <formula>LEN(TRIM(A149))&gt;0</formula>
    </cfRule>
  </conditionalFormatting>
  <conditionalFormatting sqref="A155">
    <cfRule type="notContainsBlanks" dxfId="180" priority="111720">
      <formula>LEN(TRIM(A155))&gt;0</formula>
    </cfRule>
  </conditionalFormatting>
  <conditionalFormatting sqref="A162">
    <cfRule type="notContainsBlanks" dxfId="179" priority="111719">
      <formula>LEN(TRIM(A162))&gt;0</formula>
    </cfRule>
  </conditionalFormatting>
  <conditionalFormatting sqref="A169">
    <cfRule type="notContainsBlanks" dxfId="178" priority="111718">
      <formula>LEN(TRIM(A169))&gt;0</formula>
    </cfRule>
  </conditionalFormatting>
  <conditionalFormatting sqref="A175">
    <cfRule type="notContainsBlanks" dxfId="177" priority="111717">
      <formula>LEN(TRIM(A175))&gt;0</formula>
    </cfRule>
  </conditionalFormatting>
  <conditionalFormatting sqref="A181">
    <cfRule type="notContainsBlanks" dxfId="176" priority="111716">
      <formula>LEN(TRIM(A181))&gt;0</formula>
    </cfRule>
  </conditionalFormatting>
  <conditionalFormatting sqref="A194">
    <cfRule type="notContainsBlanks" dxfId="175" priority="111694">
      <formula>LEN(TRIM(A194))&gt;0</formula>
    </cfRule>
  </conditionalFormatting>
  <conditionalFormatting sqref="A200">
    <cfRule type="notContainsBlanks" dxfId="174" priority="111693">
      <formula>LEN(TRIM(A200))&gt;0</formula>
    </cfRule>
  </conditionalFormatting>
  <conditionalFormatting sqref="A207">
    <cfRule type="notContainsBlanks" dxfId="173" priority="111692">
      <formula>LEN(TRIM(A207))&gt;0</formula>
    </cfRule>
  </conditionalFormatting>
  <conditionalFormatting sqref="A214">
    <cfRule type="notContainsBlanks" dxfId="172" priority="111691">
      <formula>LEN(TRIM(A214))&gt;0</formula>
    </cfRule>
  </conditionalFormatting>
  <conditionalFormatting sqref="A221">
    <cfRule type="notContainsBlanks" dxfId="171" priority="111690">
      <formula>LEN(TRIM(A221))&gt;0</formula>
    </cfRule>
  </conditionalFormatting>
  <conditionalFormatting sqref="A228">
    <cfRule type="notContainsBlanks" dxfId="170" priority="111689">
      <formula>LEN(TRIM(A228))&gt;0</formula>
    </cfRule>
  </conditionalFormatting>
  <conditionalFormatting sqref="A235">
    <cfRule type="notContainsBlanks" dxfId="169" priority="111688">
      <formula>LEN(TRIM(A235))&gt;0</formula>
    </cfRule>
  </conditionalFormatting>
  <conditionalFormatting sqref="A242">
    <cfRule type="notContainsBlanks" dxfId="168" priority="111687">
      <formula>LEN(TRIM(A242))&gt;0</formula>
    </cfRule>
  </conditionalFormatting>
  <conditionalFormatting sqref="A250">
    <cfRule type="notContainsBlanks" dxfId="167" priority="111686">
      <formula>LEN(TRIM(A250))&gt;0</formula>
    </cfRule>
  </conditionalFormatting>
  <conditionalFormatting sqref="S172">
    <cfRule type="expression" dxfId="166" priority="111605">
      <formula>OR($F172="Series FPB", $F172="Parallel FPB", $F172="Series FPB w/ OA.")</formula>
    </cfRule>
  </conditionalFormatting>
  <conditionalFormatting sqref="B46 A52:B52">
    <cfRule type="containsText" dxfId="165" priority="88566" operator="containsText" text="MISMATCH">
      <formula>NOT(ISERROR(SEARCH("MISMATCH",A46)))</formula>
    </cfRule>
    <cfRule type="containsText" dxfId="164" priority="88567" operator="containsText" text="COMPLETE">
      <formula>NOT(ISERROR(SEARCH("COMPLETE",A46)))</formula>
    </cfRule>
    <cfRule type="containsText" dxfId="163" priority="88568" operator="containsText" text="DELTA">
      <formula>NOT(ISERROR(SEARCH("DELTA",A46)))</formula>
    </cfRule>
  </conditionalFormatting>
  <conditionalFormatting sqref="C46 C52">
    <cfRule type="containsText" dxfId="162" priority="88560" operator="containsText" text="MISMATCH">
      <formula>NOT(ISERROR(SEARCH("MISMATCH",C46)))</formula>
    </cfRule>
    <cfRule type="containsText" dxfId="161" priority="88561" operator="containsText" text="COMPLETE">
      <formula>NOT(ISERROR(SEARCH("COMPLETE",C46)))</formula>
    </cfRule>
    <cfRule type="containsText" dxfId="160" priority="88562" operator="containsText" text="DELTA">
      <formula>NOT(ISERROR(SEARCH("DELTA",C46)))</formula>
    </cfRule>
  </conditionalFormatting>
  <conditionalFormatting sqref="B77">
    <cfRule type="containsText" dxfId="159" priority="86988" operator="containsText" text="MISMATCH">
      <formula>NOT(ISERROR(SEARCH("MISMATCH",B77)))</formula>
    </cfRule>
    <cfRule type="containsText" dxfId="158" priority="86989" operator="containsText" text="COMPLETE">
      <formula>NOT(ISERROR(SEARCH("COMPLETE",B77)))</formula>
    </cfRule>
    <cfRule type="containsText" dxfId="157" priority="86990" operator="containsText" text="DELTA">
      <formula>NOT(ISERROR(SEARCH("DELTA",B77)))</formula>
    </cfRule>
  </conditionalFormatting>
  <conditionalFormatting sqref="A77">
    <cfRule type="containsText" dxfId="156" priority="86985" operator="containsText" text="MISMATCH">
      <formula>NOT(ISERROR(SEARCH("MISMATCH",A77)))</formula>
    </cfRule>
    <cfRule type="containsText" dxfId="155" priority="86986" operator="containsText" text="COMPLETE">
      <formula>NOT(ISERROR(SEARCH("COMPLETE",A77)))</formula>
    </cfRule>
    <cfRule type="containsText" dxfId="154" priority="86987" operator="containsText" text="DELTA">
      <formula>NOT(ISERROR(SEARCH("DELTA",A77)))</formula>
    </cfRule>
  </conditionalFormatting>
  <conditionalFormatting sqref="C77">
    <cfRule type="containsText" dxfId="153" priority="86982" operator="containsText" text="MISMATCH">
      <formula>NOT(ISERROR(SEARCH("MISMATCH",C77)))</formula>
    </cfRule>
    <cfRule type="containsText" dxfId="152" priority="86983" operator="containsText" text="COMPLETE">
      <formula>NOT(ISERROR(SEARCH("COMPLETE",C77)))</formula>
    </cfRule>
    <cfRule type="containsText" dxfId="151" priority="86984" operator="containsText" text="DELTA">
      <formula>NOT(ISERROR(SEARCH("DELTA",C77)))</formula>
    </cfRule>
  </conditionalFormatting>
  <conditionalFormatting sqref="B83">
    <cfRule type="containsText" dxfId="150" priority="86979" operator="containsText" text="MISMATCH">
      <formula>NOT(ISERROR(SEARCH("MISMATCH",B83)))</formula>
    </cfRule>
    <cfRule type="containsText" dxfId="149" priority="86980" operator="containsText" text="COMPLETE">
      <formula>NOT(ISERROR(SEARCH("COMPLETE",B83)))</formula>
    </cfRule>
    <cfRule type="containsText" dxfId="148" priority="86981" operator="containsText" text="DELTA">
      <formula>NOT(ISERROR(SEARCH("DELTA",B83)))</formula>
    </cfRule>
  </conditionalFormatting>
  <conditionalFormatting sqref="A83">
    <cfRule type="containsText" dxfId="147" priority="86976" operator="containsText" text="MISMATCH">
      <formula>NOT(ISERROR(SEARCH("MISMATCH",A83)))</formula>
    </cfRule>
    <cfRule type="containsText" dxfId="146" priority="86977" operator="containsText" text="COMPLETE">
      <formula>NOT(ISERROR(SEARCH("COMPLETE",A83)))</formula>
    </cfRule>
    <cfRule type="containsText" dxfId="145" priority="86978" operator="containsText" text="DELTA">
      <formula>NOT(ISERROR(SEARCH("DELTA",A83)))</formula>
    </cfRule>
  </conditionalFormatting>
  <conditionalFormatting sqref="C83">
    <cfRule type="containsText" dxfId="144" priority="86973" operator="containsText" text="MISMATCH">
      <formula>NOT(ISERROR(SEARCH("MISMATCH",C83)))</formula>
    </cfRule>
    <cfRule type="containsText" dxfId="143" priority="86974" operator="containsText" text="COMPLETE">
      <formula>NOT(ISERROR(SEARCH("COMPLETE",C83)))</formula>
    </cfRule>
    <cfRule type="containsText" dxfId="142" priority="86975" operator="containsText" text="DELTA">
      <formula>NOT(ISERROR(SEARCH("DELTA",C83)))</formula>
    </cfRule>
  </conditionalFormatting>
  <conditionalFormatting sqref="B108">
    <cfRule type="containsText" dxfId="141" priority="86970" operator="containsText" text="MISMATCH">
      <formula>NOT(ISERROR(SEARCH("MISMATCH",B108)))</formula>
    </cfRule>
    <cfRule type="containsText" dxfId="140" priority="86971" operator="containsText" text="COMPLETE">
      <formula>NOT(ISERROR(SEARCH("COMPLETE",B108)))</formula>
    </cfRule>
    <cfRule type="containsText" dxfId="139" priority="86972" operator="containsText" text="DELTA">
      <formula>NOT(ISERROR(SEARCH("DELTA",B108)))</formula>
    </cfRule>
  </conditionalFormatting>
  <conditionalFormatting sqref="A108">
    <cfRule type="containsText" dxfId="138" priority="86967" operator="containsText" text="MISMATCH">
      <formula>NOT(ISERROR(SEARCH("MISMATCH",A108)))</formula>
    </cfRule>
    <cfRule type="containsText" dxfId="137" priority="86968" operator="containsText" text="COMPLETE">
      <formula>NOT(ISERROR(SEARCH("COMPLETE",A108)))</formula>
    </cfRule>
    <cfRule type="containsText" dxfId="136" priority="86969" operator="containsText" text="DELTA">
      <formula>NOT(ISERROR(SEARCH("DELTA",A108)))</formula>
    </cfRule>
  </conditionalFormatting>
  <conditionalFormatting sqref="C108">
    <cfRule type="containsText" dxfId="135" priority="86964" operator="containsText" text="MISMATCH">
      <formula>NOT(ISERROR(SEARCH("MISMATCH",C108)))</formula>
    </cfRule>
    <cfRule type="containsText" dxfId="134" priority="86965" operator="containsText" text="COMPLETE">
      <formula>NOT(ISERROR(SEARCH("COMPLETE",C108)))</formula>
    </cfRule>
    <cfRule type="containsText" dxfId="133" priority="86966" operator="containsText" text="DELTA">
      <formula>NOT(ISERROR(SEARCH("DELTA",C108)))</formula>
    </cfRule>
  </conditionalFormatting>
  <conditionalFormatting sqref="B114">
    <cfRule type="containsText" dxfId="132" priority="86961" operator="containsText" text="MISMATCH">
      <formula>NOT(ISERROR(SEARCH("MISMATCH",B114)))</formula>
    </cfRule>
    <cfRule type="containsText" dxfId="131" priority="86962" operator="containsText" text="COMPLETE">
      <formula>NOT(ISERROR(SEARCH("COMPLETE",B114)))</formula>
    </cfRule>
    <cfRule type="containsText" dxfId="130" priority="86963" operator="containsText" text="DELTA">
      <formula>NOT(ISERROR(SEARCH("DELTA",B114)))</formula>
    </cfRule>
  </conditionalFormatting>
  <conditionalFormatting sqref="A114">
    <cfRule type="containsText" dxfId="129" priority="86958" operator="containsText" text="MISMATCH">
      <formula>NOT(ISERROR(SEARCH("MISMATCH",A114)))</formula>
    </cfRule>
    <cfRule type="containsText" dxfId="128" priority="86959" operator="containsText" text="COMPLETE">
      <formula>NOT(ISERROR(SEARCH("COMPLETE",A114)))</formula>
    </cfRule>
    <cfRule type="containsText" dxfId="127" priority="86960" operator="containsText" text="DELTA">
      <formula>NOT(ISERROR(SEARCH("DELTA",A114)))</formula>
    </cfRule>
  </conditionalFormatting>
  <conditionalFormatting sqref="C114">
    <cfRule type="containsText" dxfId="126" priority="86955" operator="containsText" text="MISMATCH">
      <formula>NOT(ISERROR(SEARCH("MISMATCH",C114)))</formula>
    </cfRule>
    <cfRule type="containsText" dxfId="125" priority="86956" operator="containsText" text="COMPLETE">
      <formula>NOT(ISERROR(SEARCH("COMPLETE",C114)))</formula>
    </cfRule>
    <cfRule type="containsText" dxfId="124" priority="86957" operator="containsText" text="DELTA">
      <formula>NOT(ISERROR(SEARCH("DELTA",C114)))</formula>
    </cfRule>
  </conditionalFormatting>
  <conditionalFormatting sqref="B127">
    <cfRule type="containsText" dxfId="123" priority="86952" operator="containsText" text="MISMATCH">
      <formula>NOT(ISERROR(SEARCH("MISMATCH",B127)))</formula>
    </cfRule>
    <cfRule type="containsText" dxfId="122" priority="86953" operator="containsText" text="COMPLETE">
      <formula>NOT(ISERROR(SEARCH("COMPLETE",B127)))</formula>
    </cfRule>
    <cfRule type="containsText" dxfId="121" priority="86954" operator="containsText" text="DELTA">
      <formula>NOT(ISERROR(SEARCH("DELTA",B127)))</formula>
    </cfRule>
  </conditionalFormatting>
  <conditionalFormatting sqref="A127">
    <cfRule type="containsText" dxfId="120" priority="86949" operator="containsText" text="MISMATCH">
      <formula>NOT(ISERROR(SEARCH("MISMATCH",A127)))</formula>
    </cfRule>
    <cfRule type="containsText" dxfId="119" priority="86950" operator="containsText" text="COMPLETE">
      <formula>NOT(ISERROR(SEARCH("COMPLETE",A127)))</formula>
    </cfRule>
    <cfRule type="containsText" dxfId="118" priority="86951" operator="containsText" text="DELTA">
      <formula>NOT(ISERROR(SEARCH("DELTA",A127)))</formula>
    </cfRule>
  </conditionalFormatting>
  <conditionalFormatting sqref="B133">
    <cfRule type="containsText" dxfId="117" priority="86943" operator="containsText" text="MISMATCH">
      <formula>NOT(ISERROR(SEARCH("MISMATCH",B133)))</formula>
    </cfRule>
    <cfRule type="containsText" dxfId="116" priority="86944" operator="containsText" text="COMPLETE">
      <formula>NOT(ISERROR(SEARCH("COMPLETE",B133)))</formula>
    </cfRule>
    <cfRule type="containsText" dxfId="115" priority="86945" operator="containsText" text="DELTA">
      <formula>NOT(ISERROR(SEARCH("DELTA",B133)))</formula>
    </cfRule>
  </conditionalFormatting>
  <conditionalFormatting sqref="A133">
    <cfRule type="containsText" dxfId="114" priority="86940" operator="containsText" text="MISMATCH">
      <formula>NOT(ISERROR(SEARCH("MISMATCH",A133)))</formula>
    </cfRule>
    <cfRule type="containsText" dxfId="113" priority="86941" operator="containsText" text="COMPLETE">
      <formula>NOT(ISERROR(SEARCH("COMPLETE",A133)))</formula>
    </cfRule>
    <cfRule type="containsText" dxfId="112" priority="86942" operator="containsText" text="DELTA">
      <formula>NOT(ISERROR(SEARCH("DELTA",A133)))</formula>
    </cfRule>
  </conditionalFormatting>
  <conditionalFormatting sqref="C133">
    <cfRule type="containsText" dxfId="111" priority="86937" operator="containsText" text="MISMATCH">
      <formula>NOT(ISERROR(SEARCH("MISMATCH",C133)))</formula>
    </cfRule>
    <cfRule type="containsText" dxfId="110" priority="86938" operator="containsText" text="COMPLETE">
      <formula>NOT(ISERROR(SEARCH("COMPLETE",C133)))</formula>
    </cfRule>
    <cfRule type="containsText" dxfId="109" priority="86939" operator="containsText" text="DELTA">
      <formula>NOT(ISERROR(SEARCH("DELTA",C133)))</formula>
    </cfRule>
  </conditionalFormatting>
  <conditionalFormatting sqref="B146">
    <cfRule type="containsText" dxfId="108" priority="86934" operator="containsText" text="MISMATCH">
      <formula>NOT(ISERROR(SEARCH("MISMATCH",B146)))</formula>
    </cfRule>
    <cfRule type="containsText" dxfId="107" priority="86935" operator="containsText" text="COMPLETE">
      <formula>NOT(ISERROR(SEARCH("COMPLETE",B146)))</formula>
    </cfRule>
    <cfRule type="containsText" dxfId="106" priority="86936" operator="containsText" text="DELTA">
      <formula>NOT(ISERROR(SEARCH("DELTA",B146)))</formula>
    </cfRule>
  </conditionalFormatting>
  <conditionalFormatting sqref="A146">
    <cfRule type="containsText" dxfId="105" priority="86931" operator="containsText" text="MISMATCH">
      <formula>NOT(ISERROR(SEARCH("MISMATCH",A146)))</formula>
    </cfRule>
    <cfRule type="containsText" dxfId="104" priority="86932" operator="containsText" text="COMPLETE">
      <formula>NOT(ISERROR(SEARCH("COMPLETE",A146)))</formula>
    </cfRule>
    <cfRule type="containsText" dxfId="103" priority="86933" operator="containsText" text="DELTA">
      <formula>NOT(ISERROR(SEARCH("DELTA",A146)))</formula>
    </cfRule>
  </conditionalFormatting>
  <conditionalFormatting sqref="C146">
    <cfRule type="containsText" dxfId="102" priority="86928" operator="containsText" text="MISMATCH">
      <formula>NOT(ISERROR(SEARCH("MISMATCH",C146)))</formula>
    </cfRule>
    <cfRule type="containsText" dxfId="101" priority="86929" operator="containsText" text="COMPLETE">
      <formula>NOT(ISERROR(SEARCH("COMPLETE",C146)))</formula>
    </cfRule>
    <cfRule type="containsText" dxfId="100" priority="86930" operator="containsText" text="DELTA">
      <formula>NOT(ISERROR(SEARCH("DELTA",C146)))</formula>
    </cfRule>
  </conditionalFormatting>
  <conditionalFormatting sqref="B152">
    <cfRule type="containsText" dxfId="99" priority="86925" operator="containsText" text="MISMATCH">
      <formula>NOT(ISERROR(SEARCH("MISMATCH",B152)))</formula>
    </cfRule>
    <cfRule type="containsText" dxfId="98" priority="86926" operator="containsText" text="COMPLETE">
      <formula>NOT(ISERROR(SEARCH("COMPLETE",B152)))</formula>
    </cfRule>
    <cfRule type="containsText" dxfId="97" priority="86927" operator="containsText" text="DELTA">
      <formula>NOT(ISERROR(SEARCH("DELTA",B152)))</formula>
    </cfRule>
  </conditionalFormatting>
  <conditionalFormatting sqref="A152">
    <cfRule type="containsText" dxfId="96" priority="86922" operator="containsText" text="MISMATCH">
      <formula>NOT(ISERROR(SEARCH("MISMATCH",A152)))</formula>
    </cfRule>
    <cfRule type="containsText" dxfId="95" priority="86923" operator="containsText" text="COMPLETE">
      <formula>NOT(ISERROR(SEARCH("COMPLETE",A152)))</formula>
    </cfRule>
    <cfRule type="containsText" dxfId="94" priority="86924" operator="containsText" text="DELTA">
      <formula>NOT(ISERROR(SEARCH("DELTA",A152)))</formula>
    </cfRule>
  </conditionalFormatting>
  <conditionalFormatting sqref="C152">
    <cfRule type="containsText" dxfId="93" priority="86919" operator="containsText" text="MISMATCH">
      <formula>NOT(ISERROR(SEARCH("MISMATCH",C152)))</formula>
    </cfRule>
    <cfRule type="containsText" dxfId="92" priority="86920" operator="containsText" text="COMPLETE">
      <formula>NOT(ISERROR(SEARCH("COMPLETE",C152)))</formula>
    </cfRule>
    <cfRule type="containsText" dxfId="91" priority="86921" operator="containsText" text="DELTA">
      <formula>NOT(ISERROR(SEARCH("DELTA",C152)))</formula>
    </cfRule>
  </conditionalFormatting>
  <conditionalFormatting sqref="B166">
    <cfRule type="containsText" dxfId="90" priority="86916" operator="containsText" text="MISMATCH">
      <formula>NOT(ISERROR(SEARCH("MISMATCH",B166)))</formula>
    </cfRule>
    <cfRule type="containsText" dxfId="89" priority="86917" operator="containsText" text="COMPLETE">
      <formula>NOT(ISERROR(SEARCH("COMPLETE",B166)))</formula>
    </cfRule>
    <cfRule type="containsText" dxfId="88" priority="86918" operator="containsText" text="DELTA">
      <formula>NOT(ISERROR(SEARCH("DELTA",B166)))</formula>
    </cfRule>
  </conditionalFormatting>
  <conditionalFormatting sqref="A166">
    <cfRule type="containsText" dxfId="87" priority="86913" operator="containsText" text="MISMATCH">
      <formula>NOT(ISERROR(SEARCH("MISMATCH",A166)))</formula>
    </cfRule>
    <cfRule type="containsText" dxfId="86" priority="86914" operator="containsText" text="COMPLETE">
      <formula>NOT(ISERROR(SEARCH("COMPLETE",A166)))</formula>
    </cfRule>
    <cfRule type="containsText" dxfId="85" priority="86915" operator="containsText" text="DELTA">
      <formula>NOT(ISERROR(SEARCH("DELTA",A166)))</formula>
    </cfRule>
  </conditionalFormatting>
  <conditionalFormatting sqref="C166">
    <cfRule type="containsText" dxfId="84" priority="86910" operator="containsText" text="MISMATCH">
      <formula>NOT(ISERROR(SEARCH("MISMATCH",C166)))</formula>
    </cfRule>
    <cfRule type="containsText" dxfId="83" priority="86911" operator="containsText" text="COMPLETE">
      <formula>NOT(ISERROR(SEARCH("COMPLETE",C166)))</formula>
    </cfRule>
    <cfRule type="containsText" dxfId="82" priority="86912" operator="containsText" text="DELTA">
      <formula>NOT(ISERROR(SEARCH("DELTA",C166)))</formula>
    </cfRule>
  </conditionalFormatting>
  <conditionalFormatting sqref="B172">
    <cfRule type="containsText" dxfId="81" priority="86907" operator="containsText" text="MISMATCH">
      <formula>NOT(ISERROR(SEARCH("MISMATCH",B172)))</formula>
    </cfRule>
    <cfRule type="containsText" dxfId="80" priority="86908" operator="containsText" text="COMPLETE">
      <formula>NOT(ISERROR(SEARCH("COMPLETE",B172)))</formula>
    </cfRule>
    <cfRule type="containsText" dxfId="79" priority="86909" operator="containsText" text="DELTA">
      <formula>NOT(ISERROR(SEARCH("DELTA",B172)))</formula>
    </cfRule>
  </conditionalFormatting>
  <conditionalFormatting sqref="A172">
    <cfRule type="containsText" dxfId="78" priority="86904" operator="containsText" text="MISMATCH">
      <formula>NOT(ISERROR(SEARCH("MISMATCH",A172)))</formula>
    </cfRule>
    <cfRule type="containsText" dxfId="77" priority="86905" operator="containsText" text="COMPLETE">
      <formula>NOT(ISERROR(SEARCH("COMPLETE",A172)))</formula>
    </cfRule>
    <cfRule type="containsText" dxfId="76" priority="86906" operator="containsText" text="DELTA">
      <formula>NOT(ISERROR(SEARCH("DELTA",A172)))</formula>
    </cfRule>
  </conditionalFormatting>
  <conditionalFormatting sqref="C172">
    <cfRule type="containsText" dxfId="75" priority="86901" operator="containsText" text="MISMATCH">
      <formula>NOT(ISERROR(SEARCH("MISMATCH",C172)))</formula>
    </cfRule>
    <cfRule type="containsText" dxfId="74" priority="86902" operator="containsText" text="COMPLETE">
      <formula>NOT(ISERROR(SEARCH("COMPLETE",C172)))</formula>
    </cfRule>
    <cfRule type="containsText" dxfId="73" priority="86903" operator="containsText" text="DELTA">
      <formula>NOT(ISERROR(SEARCH("DELTA",C172)))</formula>
    </cfRule>
  </conditionalFormatting>
  <conditionalFormatting sqref="B178">
    <cfRule type="containsText" dxfId="72" priority="86898" operator="containsText" text="MISMATCH">
      <formula>NOT(ISERROR(SEARCH("MISMATCH",B178)))</formula>
    </cfRule>
    <cfRule type="containsText" dxfId="71" priority="86899" operator="containsText" text="COMPLETE">
      <formula>NOT(ISERROR(SEARCH("COMPLETE",B178)))</formula>
    </cfRule>
    <cfRule type="containsText" dxfId="70" priority="86900" operator="containsText" text="DELTA">
      <formula>NOT(ISERROR(SEARCH("DELTA",B178)))</formula>
    </cfRule>
  </conditionalFormatting>
  <conditionalFormatting sqref="A178">
    <cfRule type="containsText" dxfId="69" priority="86895" operator="containsText" text="MISMATCH">
      <formula>NOT(ISERROR(SEARCH("MISMATCH",A178)))</formula>
    </cfRule>
    <cfRule type="containsText" dxfId="68" priority="86896" operator="containsText" text="COMPLETE">
      <formula>NOT(ISERROR(SEARCH("COMPLETE",A178)))</formula>
    </cfRule>
    <cfRule type="containsText" dxfId="67" priority="86897" operator="containsText" text="DELTA">
      <formula>NOT(ISERROR(SEARCH("DELTA",A178)))</formula>
    </cfRule>
  </conditionalFormatting>
  <conditionalFormatting sqref="C178">
    <cfRule type="containsText" dxfId="66" priority="86892" operator="containsText" text="MISMATCH">
      <formula>NOT(ISERROR(SEARCH("MISMATCH",C178)))</formula>
    </cfRule>
    <cfRule type="containsText" dxfId="65" priority="86893" operator="containsText" text="COMPLETE">
      <formula>NOT(ISERROR(SEARCH("COMPLETE",C178)))</formula>
    </cfRule>
    <cfRule type="containsText" dxfId="64" priority="86894" operator="containsText" text="DELTA">
      <formula>NOT(ISERROR(SEARCH("DELTA",C178)))</formula>
    </cfRule>
  </conditionalFormatting>
  <conditionalFormatting sqref="B197">
    <cfRule type="containsText" dxfId="63" priority="86889" operator="containsText" text="MISMATCH">
      <formula>NOT(ISERROR(SEARCH("MISMATCH",B197)))</formula>
    </cfRule>
    <cfRule type="containsText" dxfId="62" priority="86890" operator="containsText" text="COMPLETE">
      <formula>NOT(ISERROR(SEARCH("COMPLETE",B197)))</formula>
    </cfRule>
    <cfRule type="containsText" dxfId="61" priority="86891" operator="containsText" text="DELTA">
      <formula>NOT(ISERROR(SEARCH("DELTA",B197)))</formula>
    </cfRule>
  </conditionalFormatting>
  <conditionalFormatting sqref="A197">
    <cfRule type="containsText" dxfId="60" priority="86886" operator="containsText" text="MISMATCH">
      <formula>NOT(ISERROR(SEARCH("MISMATCH",A197)))</formula>
    </cfRule>
    <cfRule type="containsText" dxfId="59" priority="86887" operator="containsText" text="COMPLETE">
      <formula>NOT(ISERROR(SEARCH("COMPLETE",A197)))</formula>
    </cfRule>
    <cfRule type="containsText" dxfId="58" priority="86888" operator="containsText" text="DELTA">
      <formula>NOT(ISERROR(SEARCH("DELTA",A197)))</formula>
    </cfRule>
  </conditionalFormatting>
  <conditionalFormatting sqref="C197">
    <cfRule type="containsText" dxfId="57" priority="86883" operator="containsText" text="MISMATCH">
      <formula>NOT(ISERROR(SEARCH("MISMATCH",C197)))</formula>
    </cfRule>
    <cfRule type="containsText" dxfId="56" priority="86884" operator="containsText" text="COMPLETE">
      <formula>NOT(ISERROR(SEARCH("COMPLETE",C197)))</formula>
    </cfRule>
    <cfRule type="containsText" dxfId="55" priority="86885" operator="containsText" text="DELTA">
      <formula>NOT(ISERROR(SEARCH("DELTA",C197)))</formula>
    </cfRule>
  </conditionalFormatting>
  <conditionalFormatting sqref="C127">
    <cfRule type="containsText" dxfId="54" priority="72831" operator="containsText" text="MISMATCH">
      <formula>NOT(ISERROR(SEARCH("MISMATCH",C127)))</formula>
    </cfRule>
    <cfRule type="containsText" dxfId="53" priority="72832" operator="containsText" text="COMPLETE">
      <formula>NOT(ISERROR(SEARCH("COMPLETE",C127)))</formula>
    </cfRule>
    <cfRule type="containsText" dxfId="52" priority="72833" operator="containsText" text="DELTA">
      <formula>NOT(ISERROR(SEARCH("DELTA",C127)))</formula>
    </cfRule>
  </conditionalFormatting>
  <conditionalFormatting sqref="A46">
    <cfRule type="containsText" dxfId="51" priority="72664" operator="containsText" text="MISMATCH">
      <formula>NOT(ISERROR(SEARCH("MISMATCH",A46)))</formula>
    </cfRule>
    <cfRule type="containsText" dxfId="50" priority="72665" operator="containsText" text="COMPLETE">
      <formula>NOT(ISERROR(SEARCH("COMPLETE",A46)))</formula>
    </cfRule>
    <cfRule type="containsText" dxfId="49" priority="72666" operator="containsText" text="DELTA">
      <formula>NOT(ISERROR(SEARCH("DELTA",A46)))</formula>
    </cfRule>
  </conditionalFormatting>
  <conditionalFormatting sqref="K108">
    <cfRule type="containsBlanks" dxfId="48" priority="57492">
      <formula>LEN(TRIM(K108))=0</formula>
    </cfRule>
  </conditionalFormatting>
  <conditionalFormatting sqref="K127">
    <cfRule type="containsBlanks" dxfId="47" priority="57491">
      <formula>LEN(TRIM(K127))=0</formula>
    </cfRule>
  </conditionalFormatting>
  <conditionalFormatting sqref="K146">
    <cfRule type="containsBlanks" dxfId="46" priority="57490">
      <formula>LEN(TRIM(K146))=0</formula>
    </cfRule>
  </conditionalFormatting>
  <conditionalFormatting sqref="K166">
    <cfRule type="containsBlanks" dxfId="45" priority="57489">
      <formula>LEN(TRIM(K166))=0</formula>
    </cfRule>
  </conditionalFormatting>
  <conditionalFormatting sqref="K197">
    <cfRule type="containsBlanks" dxfId="44" priority="57488">
      <formula>LEN(TRIM(K197))=0</formula>
    </cfRule>
  </conditionalFormatting>
  <conditionalFormatting sqref="AN166:AO166">
    <cfRule type="expression" dxfId="43" priority="175256">
      <formula>$AM166="ATU Summary"</formula>
    </cfRule>
  </conditionalFormatting>
  <conditionalFormatting sqref="AP166">
    <cfRule type="expression" dxfId="42" priority="175257">
      <formula>$AM166="Outlet Sheet"</formula>
    </cfRule>
  </conditionalFormatting>
  <conditionalFormatting sqref="AN166:AP166">
    <cfRule type="expression" dxfId="41" priority="175258">
      <formula>$AM166="N/A"</formula>
    </cfRule>
  </conditionalFormatting>
  <conditionalFormatting sqref="AF172">
    <cfRule type="containsBlanks" dxfId="40" priority="45346">
      <formula>LEN(TRIM(AF172))=0</formula>
    </cfRule>
  </conditionalFormatting>
  <conditionalFormatting sqref="O172">
    <cfRule type="containsBlanks" dxfId="39" priority="41357">
      <formula>LEN(TRIM(O172))=0</formula>
    </cfRule>
  </conditionalFormatting>
  <conditionalFormatting sqref="R172">
    <cfRule type="containsBlanks" dxfId="38" priority="41355">
      <formula>LEN(TRIM(R172))=0</formula>
    </cfRule>
  </conditionalFormatting>
  <conditionalFormatting sqref="L217:O217">
    <cfRule type="expression" dxfId="37" priority="35826">
      <formula>$I217="Air Cooled"</formula>
    </cfRule>
  </conditionalFormatting>
  <conditionalFormatting sqref="C32:C39">
    <cfRule type="containsBlanks" dxfId="36" priority="226">
      <formula>LEN(TRIM(C32))=0</formula>
    </cfRule>
  </conditionalFormatting>
  <conditionalFormatting sqref="C16:C18 C10:C14 C21:C30">
    <cfRule type="containsBlanks" dxfId="35" priority="225">
      <formula>LEN(TRIM(C10))=0</formula>
    </cfRule>
  </conditionalFormatting>
  <conditionalFormatting sqref="C20">
    <cfRule type="containsBlanks" dxfId="34" priority="224">
      <formula>LEN(TRIM(C20))=0</formula>
    </cfRule>
  </conditionalFormatting>
  <conditionalFormatting sqref="X46:Y46 AB46:AC46">
    <cfRule type="containsBlanks" dxfId="33" priority="221">
      <formula>LEN(TRIM(X46))=0</formula>
    </cfRule>
  </conditionalFormatting>
  <conditionalFormatting sqref="K46">
    <cfRule type="containsBlanks" dxfId="32" priority="220">
      <formula>LEN(TRIM(K46))=0</formula>
    </cfRule>
  </conditionalFormatting>
  <conditionalFormatting sqref="AE46">
    <cfRule type="expression" dxfId="31" priority="219">
      <formula>$AD46="ATU Summary"</formula>
    </cfRule>
  </conditionalFormatting>
  <conditionalFormatting sqref="AG77 AG46">
    <cfRule type="expression" dxfId="30" priority="218">
      <formula>$AD46="Outlet Sheet"</formula>
    </cfRule>
  </conditionalFormatting>
  <conditionalFormatting sqref="AE77:AG77 AE46:AG46">
    <cfRule type="expression" dxfId="1" priority="1">
      <formula>$AD46="N/A"</formula>
    </cfRule>
  </conditionalFormatting>
  <conditionalFormatting sqref="Z46">
    <cfRule type="containsBlanks" dxfId="29" priority="216">
      <formula>LEN(TRIM(Z46))=0</formula>
    </cfRule>
  </conditionalFormatting>
  <conditionalFormatting sqref="AA46">
    <cfRule type="containsBlanks" dxfId="28" priority="215">
      <formula>LEN(TRIM(AA46))=0</formula>
    </cfRule>
  </conditionalFormatting>
  <conditionalFormatting sqref="Y52:AB52 Y83:AB83">
    <cfRule type="expression" dxfId="27" priority="212">
      <formula>OR($F52="Single Duct VAV",$F52="Supply Air Valve",$F52="Return Air Valve",$F52="Exhaust Air Valve",$F52="Double Duct VAV", $F52="Series FPB", $F52="Parallel FPB")</formula>
    </cfRule>
  </conditionalFormatting>
  <conditionalFormatting sqref="U52:X52 U83:X83">
    <cfRule type="expression" dxfId="26" priority="211">
      <formula>OR($F52="Single Duct VAV",$F52="Supply Air Valve",$F52="Return Air Valve",$F52="Exhaust Air Valve",$F52="Double Duct VAV")</formula>
    </cfRule>
  </conditionalFormatting>
  <conditionalFormatting sqref="S52 S83">
    <cfRule type="expression" dxfId="25" priority="210">
      <formula>OR($F52="Series FPB",$F52="Return Air Valve", $F52="Exhaust Air Valve", $F52="Parallel FPB", $F52="Series FPB w/ OA.")</formula>
    </cfRule>
  </conditionalFormatting>
  <conditionalFormatting sqref="R52 R83">
    <cfRule type="expression" dxfId="24" priority="209">
      <formula>OR($F52="Return Air Valve", $F52="Exhaust Air Valve")</formula>
    </cfRule>
  </conditionalFormatting>
  <conditionalFormatting sqref="AD52">
    <cfRule type="containsBlanks" dxfId="23" priority="208">
      <formula>LEN(TRIM(AD52))=0</formula>
    </cfRule>
  </conditionalFormatting>
  <conditionalFormatting sqref="AG52">
    <cfRule type="containsBlanks" dxfId="22" priority="207">
      <formula>LEN(TRIM(AG52))=0</formula>
    </cfRule>
  </conditionalFormatting>
  <conditionalFormatting sqref="Q52">
    <cfRule type="containsBlanks" dxfId="21" priority="206">
      <formula>LEN(TRIM(Q52))=0</formula>
    </cfRule>
  </conditionalFormatting>
  <conditionalFormatting sqref="T52">
    <cfRule type="containsBlanks" dxfId="20" priority="205">
      <formula>LEN(TRIM(T52))=0</formula>
    </cfRule>
  </conditionalFormatting>
  <conditionalFormatting sqref="AC52">
    <cfRule type="containsBlanks" dxfId="19" priority="204">
      <formula>LEN(TRIM(AC52))=0</formula>
    </cfRule>
  </conditionalFormatting>
  <conditionalFormatting sqref="AE52">
    <cfRule type="containsBlanks" dxfId="18" priority="203">
      <formula>LEN(TRIM(AE52))=0</formula>
    </cfRule>
  </conditionalFormatting>
  <conditionalFormatting sqref="AF52">
    <cfRule type="containsBlanks" dxfId="17" priority="202">
      <formula>LEN(TRIM(AF52))=0</formula>
    </cfRule>
  </conditionalFormatting>
  <conditionalFormatting sqref="AH52">
    <cfRule type="containsBlanks" dxfId="16" priority="201">
      <formula>LEN(TRIM(AH52))=0</formula>
    </cfRule>
  </conditionalFormatting>
  <conditionalFormatting sqref="O52">
    <cfRule type="containsBlanks" dxfId="15" priority="200">
      <formula>LEN(TRIM(O52))=0</formula>
    </cfRule>
  </conditionalFormatting>
  <conditionalFormatting sqref="X77:Y77 AB77:AC77">
    <cfRule type="containsBlanks" dxfId="14" priority="197">
      <formula>LEN(TRIM(X77))=0</formula>
    </cfRule>
  </conditionalFormatting>
  <conditionalFormatting sqref="K77">
    <cfRule type="containsBlanks" dxfId="13" priority="196">
      <formula>LEN(TRIM(K77))=0</formula>
    </cfRule>
  </conditionalFormatting>
  <conditionalFormatting sqref="Z77">
    <cfRule type="containsBlanks" dxfId="12" priority="192">
      <formula>LEN(TRIM(Z77))=0</formula>
    </cfRule>
  </conditionalFormatting>
  <conditionalFormatting sqref="AA77">
    <cfRule type="containsBlanks" dxfId="11" priority="191">
      <formula>LEN(TRIM(AA77))=0</formula>
    </cfRule>
  </conditionalFormatting>
  <conditionalFormatting sqref="AD83">
    <cfRule type="containsBlanks" dxfId="10" priority="184">
      <formula>LEN(TRIM(AD83))=0</formula>
    </cfRule>
  </conditionalFormatting>
  <conditionalFormatting sqref="AG83">
    <cfRule type="containsBlanks" dxfId="9" priority="183">
      <formula>LEN(TRIM(AG83))=0</formula>
    </cfRule>
  </conditionalFormatting>
  <conditionalFormatting sqref="Q83">
    <cfRule type="containsBlanks" dxfId="8" priority="182">
      <formula>LEN(TRIM(Q83))=0</formula>
    </cfRule>
  </conditionalFormatting>
  <conditionalFormatting sqref="T83">
    <cfRule type="containsBlanks" dxfId="7" priority="181">
      <formula>LEN(TRIM(T83))=0</formula>
    </cfRule>
  </conditionalFormatting>
  <conditionalFormatting sqref="AC83">
    <cfRule type="containsBlanks" dxfId="6" priority="180">
      <formula>LEN(TRIM(AC83))=0</formula>
    </cfRule>
  </conditionalFormatting>
  <conditionalFormatting sqref="AE83">
    <cfRule type="containsBlanks" dxfId="5" priority="179">
      <formula>LEN(TRIM(AE83))=0</formula>
    </cfRule>
  </conditionalFormatting>
  <conditionalFormatting sqref="AF83">
    <cfRule type="containsBlanks" dxfId="4" priority="178">
      <formula>LEN(TRIM(AF83))=0</formula>
    </cfRule>
  </conditionalFormatting>
  <conditionalFormatting sqref="AH83">
    <cfRule type="containsBlanks" dxfId="3" priority="177">
      <formula>LEN(TRIM(AH83))=0</formula>
    </cfRule>
  </conditionalFormatting>
  <conditionalFormatting sqref="O83">
    <cfRule type="containsBlanks" dxfId="2" priority="176">
      <formula>LEN(TRIM(O83))=0</formula>
    </cfRule>
  </conditionalFormatting>
  <conditionalFormatting sqref="AE77">
    <cfRule type="expression" dxfId="0" priority="217">
      <formula>$AD77="ATU Summary"</formula>
    </cfRule>
  </conditionalFormatting>
  <dataValidations disablePrompts="1"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W108:AB108 AG166:AL166 AC166 AD83 AG52 AC172:AH172 W127:AB127 P197:Q197 X77:AC77 AD52 AG83 X46:AC46" xr:uid="{00000000-0002-0000-0000-000002000000}">
      <formula1>"Yes, No"</formula1>
    </dataValidation>
    <dataValidation type="list" allowBlank="1" showInputMessage="1" sqref="J90:J91 G79 J47:J48 J59:J60 I108 I146 I127 I77:I78 I166 I46" xr:uid="{00000000-0002-0000-0000-000004000000}">
      <formula1>"HDT,HBT,VBT,VDT"</formula1>
    </dataValidation>
    <dataValidation allowBlank="1" showInputMessage="1" sqref="H184 H89 H114 H120 H158 H58 AI83 H152 H178 H133 H139 AI52 H190 AI172 H101"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77:T77 R108:S108 R146:S146 R127:S127 S46:T46"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M166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T108:V108 T146:V146 AD166:AF166 S166 U77:W77 R197:S197 U46:W4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1020</v>
      </c>
      <c r="B1" s="740" t="s">
        <v>1021</v>
      </c>
    </row>
    <row r="2" spans="1:2" x14ac:dyDescent="0.25">
      <c r="A2" t="s">
        <v>1022</v>
      </c>
      <c r="B2" t="s">
        <v>1022</v>
      </c>
    </row>
    <row r="3" spans="1:2" x14ac:dyDescent="0.25">
      <c r="A3" t="s">
        <v>1012</v>
      </c>
      <c r="B3" t="s">
        <v>1012</v>
      </c>
    </row>
    <row r="4" spans="1:2" x14ac:dyDescent="0.25">
      <c r="A4" t="s">
        <v>1023</v>
      </c>
      <c r="B4" s="738" t="s">
        <v>1023</v>
      </c>
    </row>
    <row r="5" spans="1:2" x14ac:dyDescent="0.25">
      <c r="A5" t="s">
        <v>1024</v>
      </c>
      <c r="B5" s="738" t="s">
        <v>1024</v>
      </c>
    </row>
    <row r="6" spans="1:2" x14ac:dyDescent="0.25">
      <c r="A6" t="s">
        <v>1025</v>
      </c>
      <c r="B6" s="738" t="s">
        <v>1025</v>
      </c>
    </row>
    <row r="7" spans="1:2" x14ac:dyDescent="0.25">
      <c r="A7" t="s">
        <v>1026</v>
      </c>
      <c r="B7" s="738" t="s">
        <v>1026</v>
      </c>
    </row>
    <row r="8" spans="1:2" x14ac:dyDescent="0.25">
      <c r="A8" t="s">
        <v>1027</v>
      </c>
      <c r="B8" t="s">
        <v>1028</v>
      </c>
    </row>
    <row r="9" spans="1:2" x14ac:dyDescent="0.25">
      <c r="B9" t="s">
        <v>1013</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75" t="s">
        <v>948</v>
      </c>
      <c r="B1" s="875"/>
      <c r="C1" s="875"/>
      <c r="D1" s="875"/>
      <c r="E1" s="875"/>
      <c r="F1" s="875"/>
      <c r="G1" s="873" t="s">
        <v>949</v>
      </c>
      <c r="H1" s="873"/>
      <c r="L1" s="704" t="s">
        <v>950</v>
      </c>
      <c r="M1" s="705"/>
    </row>
    <row r="2" spans="1:13" x14ac:dyDescent="0.25">
      <c r="A2" s="875"/>
      <c r="B2" s="875"/>
      <c r="C2" s="875"/>
      <c r="D2" s="875"/>
      <c r="E2" s="875"/>
      <c r="F2" s="875"/>
      <c r="G2" s="873"/>
      <c r="H2" s="873"/>
      <c r="L2" s="703" t="s">
        <v>951</v>
      </c>
      <c r="M2" s="703"/>
    </row>
    <row r="3" spans="1:13" x14ac:dyDescent="0.25">
      <c r="A3" s="875"/>
      <c r="B3" s="875"/>
      <c r="C3" s="875"/>
      <c r="D3" s="875"/>
      <c r="E3" s="875"/>
      <c r="F3" s="875"/>
      <c r="G3" s="873"/>
      <c r="H3" s="873"/>
      <c r="L3" s="703" t="s">
        <v>952</v>
      </c>
      <c r="M3" s="703"/>
    </row>
    <row r="4" spans="1:13" x14ac:dyDescent="0.25">
      <c r="H4" s="706" t="s">
        <v>1006</v>
      </c>
      <c r="L4" s="703" t="s">
        <v>953</v>
      </c>
      <c r="M4" s="703"/>
    </row>
    <row r="5" spans="1:13" x14ac:dyDescent="0.25">
      <c r="H5" s="874" t="s">
        <v>956</v>
      </c>
      <c r="I5" s="874"/>
      <c r="L5" s="703" t="s">
        <v>954</v>
      </c>
      <c r="M5" s="703"/>
    </row>
    <row r="6" spans="1:13" x14ac:dyDescent="0.25">
      <c r="L6" s="703" t="s">
        <v>955</v>
      </c>
      <c r="M6" s="703"/>
    </row>
    <row r="7" spans="1:13" x14ac:dyDescent="0.25">
      <c r="L7" s="703" t="s">
        <v>956</v>
      </c>
      <c r="M7" s="703"/>
    </row>
    <row r="8" spans="1:13" x14ac:dyDescent="0.25">
      <c r="L8" s="703" t="s">
        <v>957</v>
      </c>
      <c r="M8" s="703"/>
    </row>
    <row r="9" spans="1:13" x14ac:dyDescent="0.25">
      <c r="L9" s="703" t="s">
        <v>958</v>
      </c>
      <c r="M9" s="703"/>
    </row>
    <row r="10" spans="1:13" x14ac:dyDescent="0.25">
      <c r="L10" s="703" t="s">
        <v>959</v>
      </c>
      <c r="M10" s="703"/>
    </row>
    <row r="11" spans="1:13" x14ac:dyDescent="0.25">
      <c r="L11" s="703" t="s">
        <v>960</v>
      </c>
      <c r="M11" s="703"/>
    </row>
    <row r="12" spans="1:13" x14ac:dyDescent="0.25">
      <c r="L12" s="703" t="s">
        <v>961</v>
      </c>
      <c r="M12" s="703"/>
    </row>
    <row r="13" spans="1:13" x14ac:dyDescent="0.25">
      <c r="L13" s="703" t="s">
        <v>962</v>
      </c>
      <c r="M13" s="703"/>
    </row>
    <row r="14" spans="1:13" x14ac:dyDescent="0.25">
      <c r="L14" s="703" t="s">
        <v>963</v>
      </c>
      <c r="M14" s="703"/>
    </row>
    <row r="15" spans="1:13" x14ac:dyDescent="0.25">
      <c r="L15" s="703" t="s">
        <v>964</v>
      </c>
      <c r="M15" s="703"/>
    </row>
    <row r="16" spans="1:13" x14ac:dyDescent="0.25">
      <c r="L16" s="703" t="s">
        <v>965</v>
      </c>
      <c r="M16" s="703"/>
    </row>
    <row r="17" spans="12:13" x14ac:dyDescent="0.25">
      <c r="L17" s="703" t="s">
        <v>966</v>
      </c>
      <c r="M17" s="703"/>
    </row>
    <row r="18" spans="12:13" x14ac:dyDescent="0.25">
      <c r="L18" s="703" t="s">
        <v>967</v>
      </c>
      <c r="M18" s="703"/>
    </row>
    <row r="19" spans="12:13" x14ac:dyDescent="0.25">
      <c r="L19" s="703" t="s">
        <v>968</v>
      </c>
      <c r="M19" s="703"/>
    </row>
    <row r="20" spans="12:13" x14ac:dyDescent="0.25">
      <c r="L20" s="703" t="s">
        <v>969</v>
      </c>
      <c r="M20" s="703"/>
    </row>
    <row r="21" spans="12:13" x14ac:dyDescent="0.25">
      <c r="L21" s="703" t="s">
        <v>970</v>
      </c>
      <c r="M21" s="703"/>
    </row>
    <row r="22" spans="12:13" x14ac:dyDescent="0.25">
      <c r="L22" s="703" t="s">
        <v>971</v>
      </c>
      <c r="M22" s="703"/>
    </row>
    <row r="23" spans="12:13" x14ac:dyDescent="0.25">
      <c r="L23" s="703" t="s">
        <v>972</v>
      </c>
      <c r="M23" s="703"/>
    </row>
    <row r="24" spans="12:13" x14ac:dyDescent="0.25">
      <c r="L24" s="703" t="s">
        <v>973</v>
      </c>
      <c r="M24" s="703"/>
    </row>
    <row r="25" spans="12:13" x14ac:dyDescent="0.25">
      <c r="L25" s="703" t="s">
        <v>974</v>
      </c>
      <c r="M25" s="703"/>
    </row>
    <row r="26" spans="12:13" x14ac:dyDescent="0.25">
      <c r="L26" s="703" t="s">
        <v>975</v>
      </c>
      <c r="M26" s="703"/>
    </row>
    <row r="27" spans="12:13" x14ac:dyDescent="0.25">
      <c r="L27" s="703" t="s">
        <v>976</v>
      </c>
      <c r="M27" s="703"/>
    </row>
    <row r="28" spans="12:13" x14ac:dyDescent="0.25">
      <c r="L28" s="703" t="s">
        <v>977</v>
      </c>
      <c r="M28" s="703"/>
    </row>
    <row r="29" spans="12:13" x14ac:dyDescent="0.25">
      <c r="L29" s="703" t="s">
        <v>978</v>
      </c>
      <c r="M29" s="703"/>
    </row>
    <row r="30" spans="12:13" x14ac:dyDescent="0.25">
      <c r="L30" s="703" t="s">
        <v>979</v>
      </c>
      <c r="M30" s="703"/>
    </row>
    <row r="31" spans="12:13" x14ac:dyDescent="0.25">
      <c r="L31" s="703" t="s">
        <v>980</v>
      </c>
      <c r="M31" s="703"/>
    </row>
    <row r="32" spans="12:13" x14ac:dyDescent="0.25">
      <c r="L32" s="703" t="s">
        <v>981</v>
      </c>
      <c r="M32" s="703"/>
    </row>
    <row r="33" spans="12:13" x14ac:dyDescent="0.25">
      <c r="L33" s="703" t="s">
        <v>982</v>
      </c>
      <c r="M33" s="703"/>
    </row>
    <row r="34" spans="12:13" x14ac:dyDescent="0.25">
      <c r="L34" s="703" t="s">
        <v>983</v>
      </c>
      <c r="M34" s="703"/>
    </row>
    <row r="35" spans="12:13" x14ac:dyDescent="0.25">
      <c r="L35" s="703" t="s">
        <v>984</v>
      </c>
      <c r="M35" s="703"/>
    </row>
    <row r="36" spans="12:13" x14ac:dyDescent="0.25">
      <c r="L36" s="703" t="s">
        <v>985</v>
      </c>
      <c r="M36" s="703"/>
    </row>
    <row r="37" spans="12:13" x14ac:dyDescent="0.25">
      <c r="L37" s="703" t="s">
        <v>986</v>
      </c>
      <c r="M37" s="703"/>
    </row>
    <row r="38" spans="12:13" x14ac:dyDescent="0.25">
      <c r="L38" s="703" t="s">
        <v>987</v>
      </c>
      <c r="M38" s="703"/>
    </row>
    <row r="39" spans="12:13" x14ac:dyDescent="0.25">
      <c r="L39" s="703" t="s">
        <v>988</v>
      </c>
      <c r="M39" s="703"/>
    </row>
    <row r="40" spans="12:13" x14ac:dyDescent="0.25">
      <c r="L40" s="703" t="s">
        <v>989</v>
      </c>
      <c r="M40" s="703"/>
    </row>
    <row r="41" spans="12:13" x14ac:dyDescent="0.25">
      <c r="L41" s="703" t="s">
        <v>990</v>
      </c>
      <c r="M41" s="703"/>
    </row>
    <row r="42" spans="12:13" x14ac:dyDescent="0.25">
      <c r="L42" s="703" t="s">
        <v>991</v>
      </c>
      <c r="M42" s="703"/>
    </row>
    <row r="43" spans="12:13" x14ac:dyDescent="0.25">
      <c r="L43" s="703" t="s">
        <v>992</v>
      </c>
      <c r="M43" s="703"/>
    </row>
    <row r="44" spans="12:13" x14ac:dyDescent="0.25">
      <c r="L44" s="703" t="s">
        <v>1039</v>
      </c>
      <c r="M44" s="703"/>
    </row>
    <row r="45" spans="12:13" x14ac:dyDescent="0.25">
      <c r="L45" s="703" t="s">
        <v>993</v>
      </c>
      <c r="M45" s="703"/>
    </row>
    <row r="46" spans="12:13" x14ac:dyDescent="0.25">
      <c r="L46" s="703" t="s">
        <v>994</v>
      </c>
      <c r="M46" s="703"/>
    </row>
    <row r="47" spans="12:13" x14ac:dyDescent="0.25">
      <c r="L47" s="703" t="s">
        <v>995</v>
      </c>
      <c r="M47" s="703"/>
    </row>
    <row r="48" spans="12:13" x14ac:dyDescent="0.25">
      <c r="L48" s="703" t="s">
        <v>996</v>
      </c>
      <c r="M48" s="703"/>
    </row>
    <row r="49" spans="12:13" x14ac:dyDescent="0.25">
      <c r="L49" s="703" t="s">
        <v>997</v>
      </c>
      <c r="M49" s="703"/>
    </row>
    <row r="50" spans="12:13" x14ac:dyDescent="0.25">
      <c r="L50" s="703" t="s">
        <v>998</v>
      </c>
      <c r="M50" s="703"/>
    </row>
    <row r="51" spans="12:13" x14ac:dyDescent="0.25">
      <c r="L51" s="703" t="s">
        <v>999</v>
      </c>
      <c r="M51" s="703"/>
    </row>
    <row r="52" spans="12:13" x14ac:dyDescent="0.25">
      <c r="L52" s="703" t="s">
        <v>1000</v>
      </c>
      <c r="M52" s="703"/>
    </row>
    <row r="53" spans="12:13" x14ac:dyDescent="0.25">
      <c r="L53" s="703" t="s">
        <v>1001</v>
      </c>
      <c r="M53" s="703"/>
    </row>
    <row r="54" spans="12:13" x14ac:dyDescent="0.25">
      <c r="L54" s="703" t="s">
        <v>1002</v>
      </c>
      <c r="M54" s="703"/>
    </row>
    <row r="55" spans="12:13" x14ac:dyDescent="0.25">
      <c r="L55" s="703" t="s">
        <v>1003</v>
      </c>
      <c r="M55" s="703"/>
    </row>
    <row r="56" spans="12:13" x14ac:dyDescent="0.25">
      <c r="L56" s="703" t="s">
        <v>1004</v>
      </c>
      <c r="M56" s="703"/>
    </row>
    <row r="57" spans="12:13" x14ac:dyDescent="0.25">
      <c r="L57" s="703" t="s">
        <v>1005</v>
      </c>
      <c r="M57" s="703"/>
    </row>
    <row r="58" spans="12:13" x14ac:dyDescent="0.25">
      <c r="L58" s="703" t="s">
        <v>1029</v>
      </c>
      <c r="M58" s="703"/>
    </row>
    <row r="59" spans="12:13" x14ac:dyDescent="0.25">
      <c r="L59" s="703" t="s">
        <v>1038</v>
      </c>
      <c r="M59" s="703"/>
    </row>
    <row r="60" spans="12:13" x14ac:dyDescent="0.25">
      <c r="L60" s="872"/>
      <c r="M60" s="872"/>
    </row>
    <row r="61" spans="12:13" x14ac:dyDescent="0.25">
      <c r="L61" s="872"/>
      <c r="M61" s="872"/>
    </row>
    <row r="62" spans="12:13" x14ac:dyDescent="0.25">
      <c r="L62" s="872"/>
      <c r="M62" s="872"/>
    </row>
    <row r="63" spans="12:13" x14ac:dyDescent="0.25">
      <c r="L63" s="872"/>
      <c r="M63" s="872"/>
    </row>
    <row r="64" spans="12:13" x14ac:dyDescent="0.25">
      <c r="L64" s="872"/>
      <c r="M64" s="872"/>
    </row>
    <row r="65" spans="12:13" x14ac:dyDescent="0.25">
      <c r="L65" s="872"/>
      <c r="M65" s="872"/>
    </row>
    <row r="66" spans="12:13" x14ac:dyDescent="0.25">
      <c r="L66" s="872"/>
      <c r="M66" s="872"/>
    </row>
    <row r="67" spans="12:13" x14ac:dyDescent="0.25">
      <c r="L67" s="872"/>
      <c r="M67" s="872"/>
    </row>
    <row r="68" spans="12:13" x14ac:dyDescent="0.25">
      <c r="L68" s="872"/>
      <c r="M68" s="872"/>
    </row>
    <row r="69" spans="12:13" x14ac:dyDescent="0.25">
      <c r="L69" s="872"/>
      <c r="M69" s="872"/>
    </row>
    <row r="70" spans="12:13" x14ac:dyDescent="0.25">
      <c r="L70" s="872"/>
      <c r="M70" s="872"/>
    </row>
    <row r="71" spans="12:13" x14ac:dyDescent="0.25">
      <c r="L71" s="872"/>
      <c r="M71" s="872"/>
    </row>
    <row r="72" spans="12:13" x14ac:dyDescent="0.25">
      <c r="L72" s="872"/>
      <c r="M72" s="872"/>
    </row>
    <row r="73" spans="12:13" x14ac:dyDescent="0.25">
      <c r="L73" s="872"/>
      <c r="M73" s="872"/>
    </row>
    <row r="74" spans="12:13" x14ac:dyDescent="0.25">
      <c r="L74" s="872"/>
      <c r="M74" s="872"/>
    </row>
    <row r="75" spans="12:13" x14ac:dyDescent="0.25">
      <c r="L75" s="872"/>
      <c r="M75" s="872"/>
    </row>
    <row r="76" spans="12:13" x14ac:dyDescent="0.25">
      <c r="L76" s="872"/>
      <c r="M76" s="872"/>
    </row>
    <row r="77" spans="12:13" x14ac:dyDescent="0.25">
      <c r="L77" s="872"/>
      <c r="M77" s="872"/>
    </row>
    <row r="78" spans="12:13" x14ac:dyDescent="0.25">
      <c r="L78" s="872"/>
      <c r="M78" s="872"/>
    </row>
    <row r="79" spans="12:13" x14ac:dyDescent="0.25">
      <c r="L79" s="872"/>
      <c r="M79" s="872"/>
    </row>
    <row r="80" spans="12:13" x14ac:dyDescent="0.25">
      <c r="L80" s="872"/>
      <c r="M80" s="872"/>
    </row>
    <row r="81" spans="12:13" x14ac:dyDescent="0.25">
      <c r="L81" s="872"/>
      <c r="M81" s="872"/>
    </row>
    <row r="82" spans="12:13" x14ac:dyDescent="0.25">
      <c r="L82" s="872"/>
      <c r="M82" s="872"/>
    </row>
    <row r="83" spans="12:13" x14ac:dyDescent="0.25">
      <c r="L83" s="872"/>
      <c r="M83" s="872"/>
    </row>
    <row r="84" spans="12:13" x14ac:dyDescent="0.25">
      <c r="L84" s="872"/>
      <c r="M84" s="872"/>
    </row>
    <row r="85" spans="12:13" x14ac:dyDescent="0.25">
      <c r="L85" s="872"/>
      <c r="M85" s="872"/>
    </row>
    <row r="86" spans="12:13" x14ac:dyDescent="0.25">
      <c r="L86" s="872"/>
      <c r="M86" s="872"/>
    </row>
    <row r="87" spans="12:13" x14ac:dyDescent="0.25">
      <c r="L87" s="872"/>
      <c r="M87" s="872"/>
    </row>
    <row r="88" spans="12:13" x14ac:dyDescent="0.25">
      <c r="L88" s="872"/>
      <c r="M88" s="872"/>
    </row>
    <row r="89" spans="12:13" x14ac:dyDescent="0.25">
      <c r="L89" s="872"/>
      <c r="M89" s="872"/>
    </row>
    <row r="90" spans="12:13" x14ac:dyDescent="0.25">
      <c r="L90" s="872"/>
      <c r="M90" s="872"/>
    </row>
    <row r="91" spans="12:13" x14ac:dyDescent="0.25">
      <c r="L91" s="872"/>
      <c r="M91" s="872"/>
    </row>
    <row r="92" spans="12:13" x14ac:dyDescent="0.25">
      <c r="L92" s="872"/>
      <c r="M92" s="872"/>
    </row>
    <row r="93" spans="12:13" x14ac:dyDescent="0.25">
      <c r="L93" s="872"/>
      <c r="M93" s="872"/>
    </row>
    <row r="94" spans="12:13" x14ac:dyDescent="0.25">
      <c r="L94" s="872"/>
      <c r="M94" s="872"/>
    </row>
    <row r="95" spans="12:13" x14ac:dyDescent="0.25">
      <c r="L95" s="872"/>
      <c r="M95" s="872"/>
    </row>
    <row r="96" spans="12:13" x14ac:dyDescent="0.25">
      <c r="L96" s="872"/>
      <c r="M96" s="872"/>
    </row>
    <row r="97" spans="12:13" x14ac:dyDescent="0.25">
      <c r="L97" s="872"/>
      <c r="M97" s="872"/>
    </row>
    <row r="98" spans="12:13" x14ac:dyDescent="0.25">
      <c r="L98" s="872"/>
      <c r="M98" s="872"/>
    </row>
    <row r="99" spans="12:13" x14ac:dyDescent="0.25">
      <c r="L99" s="872"/>
      <c r="M99" s="872"/>
    </row>
    <row r="100" spans="12:13" x14ac:dyDescent="0.25">
      <c r="L100" s="872"/>
      <c r="M100" s="872"/>
    </row>
    <row r="101" spans="12:13" x14ac:dyDescent="0.25">
      <c r="L101" s="872"/>
      <c r="M101" s="872"/>
    </row>
    <row r="102" spans="12:13" x14ac:dyDescent="0.25">
      <c r="L102" s="872"/>
      <c r="M102" s="872"/>
    </row>
    <row r="103" spans="12:13" x14ac:dyDescent="0.25">
      <c r="L103" s="872"/>
      <c r="M103" s="872"/>
    </row>
    <row r="104" spans="12:13" x14ac:dyDescent="0.25">
      <c r="L104" s="872"/>
      <c r="M104" s="872"/>
    </row>
    <row r="105" spans="12:13" x14ac:dyDescent="0.25">
      <c r="L105" s="872"/>
      <c r="M105" s="872"/>
    </row>
    <row r="106" spans="12:13" x14ac:dyDescent="0.25">
      <c r="L106" s="872"/>
      <c r="M106" s="872"/>
    </row>
    <row r="107" spans="12:13" x14ac:dyDescent="0.25">
      <c r="L107" s="872"/>
      <c r="M107" s="872"/>
    </row>
    <row r="108" spans="12:13" x14ac:dyDescent="0.25">
      <c r="L108" s="872"/>
      <c r="M108" s="872"/>
    </row>
    <row r="109" spans="12:13" x14ac:dyDescent="0.25">
      <c r="L109" s="872"/>
      <c r="M109" s="872"/>
    </row>
    <row r="110" spans="12:13" x14ac:dyDescent="0.25">
      <c r="L110" s="872"/>
      <c r="M110" s="872"/>
    </row>
    <row r="111" spans="12:13" x14ac:dyDescent="0.25">
      <c r="L111" s="872"/>
      <c r="M111" s="872"/>
    </row>
    <row r="112" spans="12:13" x14ac:dyDescent="0.25">
      <c r="L112" s="872"/>
      <c r="M112" s="872"/>
    </row>
    <row r="113" spans="12:13" x14ac:dyDescent="0.25">
      <c r="L113" s="872"/>
      <c r="M113" s="872"/>
    </row>
    <row r="114" spans="12:13" x14ac:dyDescent="0.25">
      <c r="L114" s="872"/>
      <c r="M114" s="872"/>
    </row>
    <row r="115" spans="12:13" x14ac:dyDescent="0.25">
      <c r="L115" s="872"/>
      <c r="M115" s="872"/>
    </row>
    <row r="116" spans="12:13" x14ac:dyDescent="0.25">
      <c r="L116" s="872"/>
      <c r="M116" s="872"/>
    </row>
    <row r="117" spans="12:13" x14ac:dyDescent="0.25">
      <c r="L117" s="872"/>
      <c r="M117" s="872"/>
    </row>
    <row r="118" spans="12:13" x14ac:dyDescent="0.25">
      <c r="L118" s="872"/>
      <c r="M118" s="872"/>
    </row>
    <row r="119" spans="12:13" x14ac:dyDescent="0.25">
      <c r="L119" s="872"/>
      <c r="M119" s="872"/>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18" t="s">
        <v>834</v>
      </c>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894"/>
      <c r="AH7" s="894"/>
      <c r="AI7" s="894"/>
      <c r="AJ7" s="894"/>
      <c r="AK7" s="894"/>
      <c r="AL7" s="896"/>
      <c r="AM7" s="896"/>
      <c r="AN7" s="896"/>
      <c r="AO7" s="896"/>
      <c r="AP7" s="896"/>
      <c r="AQ7" s="896"/>
      <c r="AR7" s="896"/>
      <c r="AS7" s="896"/>
      <c r="AT7" s="896"/>
      <c r="AU7" s="896"/>
      <c r="AV7" s="896"/>
      <c r="AW7" s="5"/>
      <c r="AX7" s="897" t="s">
        <v>696</v>
      </c>
      <c r="AY7" s="898"/>
      <c r="AZ7" s="898"/>
      <c r="BA7" s="898"/>
      <c r="BB7" s="898"/>
      <c r="BC7" s="898"/>
      <c r="BD7" s="898"/>
      <c r="BE7" s="898"/>
      <c r="BF7" s="898"/>
      <c r="BG7" s="898"/>
      <c r="BH7" s="898"/>
      <c r="BI7" s="898"/>
      <c r="BJ7" s="898"/>
      <c r="BK7" s="898"/>
      <c r="BL7" s="89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2"/>
      <c r="AY8" s="913"/>
      <c r="AZ8" s="913"/>
      <c r="BA8" s="913"/>
      <c r="BB8" s="914"/>
      <c r="BC8" s="915"/>
      <c r="BD8" s="913"/>
      <c r="BE8" s="913"/>
      <c r="BF8" s="913"/>
      <c r="BG8" s="914"/>
      <c r="BH8" s="915"/>
      <c r="BI8" s="913"/>
      <c r="BJ8" s="913"/>
      <c r="BK8" s="913"/>
      <c r="BL8" s="916"/>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435</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8"/>
      <c r="AK9" s="671"/>
      <c r="AL9" s="603"/>
      <c r="AM9" s="603"/>
      <c r="AN9" s="565"/>
      <c r="AO9" s="565"/>
      <c r="AP9" s="565"/>
      <c r="AQ9" s="565"/>
      <c r="AR9" s="565"/>
      <c r="AS9" s="565"/>
      <c r="AT9" s="565"/>
      <c r="AU9" s="565"/>
      <c r="AV9" s="565"/>
      <c r="AW9" s="5"/>
      <c r="AX9" s="893"/>
      <c r="AY9" s="877"/>
      <c r="AZ9" s="877"/>
      <c r="BA9" s="877"/>
      <c r="BB9" s="878"/>
      <c r="BC9" s="876"/>
      <c r="BD9" s="877"/>
      <c r="BE9" s="877"/>
      <c r="BF9" s="877"/>
      <c r="BG9" s="878"/>
      <c r="BH9" s="876"/>
      <c r="BI9" s="877"/>
      <c r="BJ9" s="877"/>
      <c r="BK9" s="877"/>
      <c r="BL9" s="879"/>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880" t="s">
        <v>427</v>
      </c>
      <c r="I10" s="881"/>
      <c r="J10" s="881"/>
      <c r="K10" s="881"/>
      <c r="L10" s="881"/>
      <c r="M10" s="904"/>
      <c r="N10" s="905" t="s">
        <v>426</v>
      </c>
      <c r="O10" s="906"/>
      <c r="P10" s="907"/>
      <c r="Q10" s="908" t="s">
        <v>425</v>
      </c>
      <c r="R10" s="908"/>
      <c r="S10" s="908"/>
      <c r="T10" s="908"/>
      <c r="U10" s="908"/>
      <c r="V10" s="908"/>
      <c r="W10" s="908" t="s">
        <v>424</v>
      </c>
      <c r="X10" s="908"/>
      <c r="Y10" s="908"/>
      <c r="Z10" s="908"/>
      <c r="AA10" s="908"/>
      <c r="AB10" s="908"/>
      <c r="AC10" s="909" t="s">
        <v>433</v>
      </c>
      <c r="AD10" s="910"/>
      <c r="AE10" s="911"/>
      <c r="AF10" s="880" t="s">
        <v>39</v>
      </c>
      <c r="AG10" s="881"/>
      <c r="AH10" s="881"/>
      <c r="AI10" s="881"/>
      <c r="AJ10" s="882"/>
      <c r="AK10" s="565"/>
      <c r="AL10" s="565"/>
      <c r="AM10" s="565"/>
      <c r="AN10" s="565"/>
      <c r="AO10" s="565"/>
      <c r="AP10" s="565"/>
      <c r="AQ10" s="565"/>
      <c r="AR10" s="565"/>
      <c r="AS10" s="565"/>
      <c r="AT10" s="565"/>
      <c r="AU10" s="565"/>
      <c r="AV10" s="565"/>
      <c r="AW10" s="5"/>
      <c r="AX10" s="893"/>
      <c r="AY10" s="877"/>
      <c r="AZ10" s="877"/>
      <c r="BA10" s="877"/>
      <c r="BB10" s="878"/>
      <c r="BC10" s="876"/>
      <c r="BD10" s="877"/>
      <c r="BE10" s="877"/>
      <c r="BF10" s="877"/>
      <c r="BG10" s="878"/>
      <c r="BH10" s="876"/>
      <c r="BI10" s="877"/>
      <c r="BJ10" s="877"/>
      <c r="BK10" s="877"/>
      <c r="BL10" s="879"/>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03"/>
      <c r="B11" s="881"/>
      <c r="C11" s="881"/>
      <c r="D11" s="881"/>
      <c r="E11" s="881"/>
      <c r="F11" s="881"/>
      <c r="G11" s="904"/>
      <c r="H11" s="880"/>
      <c r="I11" s="881"/>
      <c r="J11" s="881"/>
      <c r="K11" s="881"/>
      <c r="L11" s="881"/>
      <c r="M11" s="904"/>
      <c r="N11" s="905"/>
      <c r="O11" s="906"/>
      <c r="P11" s="907"/>
      <c r="Q11" s="900" t="s">
        <v>281</v>
      </c>
      <c r="R11" s="901"/>
      <c r="S11" s="902"/>
      <c r="T11" s="900" t="s">
        <v>282</v>
      </c>
      <c r="U11" s="901"/>
      <c r="V11" s="902"/>
      <c r="W11" s="900" t="s">
        <v>281</v>
      </c>
      <c r="X11" s="901"/>
      <c r="Y11" s="902"/>
      <c r="Z11" s="900" t="s">
        <v>282</v>
      </c>
      <c r="AA11" s="901"/>
      <c r="AB11" s="902"/>
      <c r="AC11" s="880"/>
      <c r="AD11" s="881"/>
      <c r="AE11" s="904"/>
      <c r="AF11" s="883"/>
      <c r="AG11" s="884"/>
      <c r="AH11" s="884"/>
      <c r="AI11" s="884"/>
      <c r="AJ11" s="885"/>
      <c r="AK11" s="565"/>
      <c r="AL11" s="565"/>
      <c r="AM11" s="565"/>
      <c r="AN11" s="565"/>
      <c r="AO11" s="565"/>
      <c r="AP11" s="565"/>
      <c r="AQ11" s="565"/>
      <c r="AR11" s="565"/>
      <c r="AS11" s="565"/>
      <c r="AT11" s="565"/>
      <c r="AU11" s="565"/>
      <c r="AV11" s="565"/>
      <c r="AW11" s="5"/>
      <c r="AX11" s="893"/>
      <c r="AY11" s="877"/>
      <c r="AZ11" s="877"/>
      <c r="BA11" s="877"/>
      <c r="BB11" s="878"/>
      <c r="BC11" s="876"/>
      <c r="BD11" s="877"/>
      <c r="BE11" s="877"/>
      <c r="BF11" s="877"/>
      <c r="BG11" s="878"/>
      <c r="BH11" s="876"/>
      <c r="BI11" s="877"/>
      <c r="BJ11" s="877"/>
      <c r="BK11" s="877"/>
      <c r="BL11" s="879"/>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943"/>
      <c r="B12" s="944"/>
      <c r="C12" s="944"/>
      <c r="D12" s="944"/>
      <c r="E12" s="944"/>
      <c r="F12" s="944"/>
      <c r="G12" s="945"/>
      <c r="H12" s="939" t="s">
        <v>102</v>
      </c>
      <c r="I12" s="940"/>
      <c r="J12" s="940"/>
      <c r="K12" s="940"/>
      <c r="L12" s="940"/>
      <c r="M12" s="941"/>
      <c r="N12" s="942"/>
      <c r="O12" s="942"/>
      <c r="P12" s="942"/>
      <c r="Q12" s="889"/>
      <c r="R12" s="889"/>
      <c r="S12" s="889"/>
      <c r="T12" s="890" t="str">
        <f>IF($A12&lt;&gt;"","---","")</f>
        <v/>
      </c>
      <c r="U12" s="891"/>
      <c r="V12" s="891"/>
      <c r="W12" s="889"/>
      <c r="X12" s="889"/>
      <c r="Y12" s="889"/>
      <c r="Z12" s="890" t="str">
        <f>IF($A12&lt;&gt;"","---","")</f>
        <v/>
      </c>
      <c r="AA12" s="891"/>
      <c r="AB12" s="891"/>
      <c r="AC12" s="892"/>
      <c r="AD12" s="892"/>
      <c r="AE12" s="892"/>
      <c r="AF12" s="933"/>
      <c r="AG12" s="934"/>
      <c r="AH12" s="934"/>
      <c r="AI12" s="934"/>
      <c r="AJ12" s="935"/>
      <c r="AK12" s="565"/>
      <c r="AL12" s="565"/>
      <c r="AM12" s="565"/>
      <c r="AN12" s="565"/>
      <c r="AO12" s="565"/>
      <c r="AP12" s="565"/>
      <c r="AQ12" s="565"/>
      <c r="AR12" s="565"/>
      <c r="AS12" s="565"/>
      <c r="AT12" s="565"/>
      <c r="AU12" s="565"/>
      <c r="AV12" s="565"/>
      <c r="AW12" s="5"/>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46"/>
      <c r="B13" s="947"/>
      <c r="C13" s="947"/>
      <c r="D13" s="947"/>
      <c r="E13" s="947"/>
      <c r="F13" s="947"/>
      <c r="G13" s="948"/>
      <c r="H13" s="922" t="s">
        <v>101</v>
      </c>
      <c r="I13" s="923"/>
      <c r="J13" s="923"/>
      <c r="K13" s="923"/>
      <c r="L13" s="923"/>
      <c r="M13" s="924"/>
      <c r="N13" s="925"/>
      <c r="O13" s="925"/>
      <c r="P13" s="925"/>
      <c r="Q13" s="926"/>
      <c r="R13" s="926"/>
      <c r="S13" s="926"/>
      <c r="T13" s="927" t="str">
        <f>IF($A12&lt;&gt;"","---","")</f>
        <v/>
      </c>
      <c r="U13" s="928"/>
      <c r="V13" s="928"/>
      <c r="W13" s="926"/>
      <c r="X13" s="926"/>
      <c r="Y13" s="926"/>
      <c r="Z13" s="927" t="str">
        <f>IF($A12&lt;&gt;"","---","")</f>
        <v/>
      </c>
      <c r="AA13" s="928"/>
      <c r="AB13" s="928"/>
      <c r="AC13" s="932" t="str">
        <f>IF(N13*1.085*(W13-Q13)/1000=0,"",N13*1.085*(W13-Q13)/1000)</f>
        <v/>
      </c>
      <c r="AD13" s="932"/>
      <c r="AE13" s="932"/>
      <c r="AF13" s="919"/>
      <c r="AG13" s="920"/>
      <c r="AH13" s="920"/>
      <c r="AI13" s="920"/>
      <c r="AJ13" s="921"/>
      <c r="AK13" s="565"/>
      <c r="AL13" s="565"/>
      <c r="AM13" s="565"/>
      <c r="AN13" s="565"/>
      <c r="AO13" s="565"/>
      <c r="AP13" s="565"/>
      <c r="AQ13" s="565"/>
      <c r="AR13" s="565"/>
      <c r="AS13" s="565"/>
      <c r="AT13" s="565"/>
      <c r="AU13" s="565"/>
      <c r="AV13" s="565"/>
      <c r="AW13" s="5"/>
      <c r="AX13" s="937"/>
      <c r="AY13" s="930"/>
      <c r="AZ13" s="930"/>
      <c r="BA13" s="930"/>
      <c r="BB13" s="938"/>
      <c r="BC13" s="929"/>
      <c r="BD13" s="930"/>
      <c r="BE13" s="930"/>
      <c r="BF13" s="930"/>
      <c r="BG13" s="938"/>
      <c r="BH13" s="929"/>
      <c r="BI13" s="930"/>
      <c r="BJ13" s="930"/>
      <c r="BK13" s="930"/>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43"/>
      <c r="B14" s="944"/>
      <c r="C14" s="944"/>
      <c r="D14" s="944"/>
      <c r="E14" s="944"/>
      <c r="F14" s="944"/>
      <c r="G14" s="945"/>
      <c r="H14" s="939" t="s">
        <v>102</v>
      </c>
      <c r="I14" s="940"/>
      <c r="J14" s="940"/>
      <c r="K14" s="940"/>
      <c r="L14" s="940"/>
      <c r="M14" s="941"/>
      <c r="N14" s="942"/>
      <c r="O14" s="942"/>
      <c r="P14" s="942"/>
      <c r="Q14" s="889"/>
      <c r="R14" s="889"/>
      <c r="S14" s="889"/>
      <c r="T14" s="890" t="str">
        <f>IF($A14&lt;&gt;"","---","")</f>
        <v/>
      </c>
      <c r="U14" s="891"/>
      <c r="V14" s="891"/>
      <c r="W14" s="889"/>
      <c r="X14" s="889"/>
      <c r="Y14" s="889"/>
      <c r="Z14" s="890" t="str">
        <f>IF($A14&lt;&gt;"","---","")</f>
        <v/>
      </c>
      <c r="AA14" s="891"/>
      <c r="AB14" s="891"/>
      <c r="AC14" s="892"/>
      <c r="AD14" s="892"/>
      <c r="AE14" s="892"/>
      <c r="AF14" s="933"/>
      <c r="AG14" s="934"/>
      <c r="AH14" s="934"/>
      <c r="AI14" s="934"/>
      <c r="AJ14" s="935"/>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922" t="s">
        <v>101</v>
      </c>
      <c r="I15" s="923"/>
      <c r="J15" s="923"/>
      <c r="K15" s="923"/>
      <c r="L15" s="923"/>
      <c r="M15" s="924"/>
      <c r="N15" s="936"/>
      <c r="O15" s="936"/>
      <c r="P15" s="936"/>
      <c r="Q15" s="926"/>
      <c r="R15" s="926"/>
      <c r="S15" s="926"/>
      <c r="T15" s="927" t="str">
        <f>IF($A14&lt;&gt;"","---","")</f>
        <v/>
      </c>
      <c r="U15" s="928"/>
      <c r="V15" s="928"/>
      <c r="W15" s="926"/>
      <c r="X15" s="926"/>
      <c r="Y15" s="926"/>
      <c r="Z15" s="927" t="str">
        <f>IF($A14&lt;&gt;"","---","")</f>
        <v/>
      </c>
      <c r="AA15" s="928"/>
      <c r="AB15" s="928"/>
      <c r="AC15" s="932" t="str">
        <f>IF(N15*1.085*(W15-Q15)/1000=0,"",N15*1.085*(W15-Q15)/1000)</f>
        <v/>
      </c>
      <c r="AD15" s="932"/>
      <c r="AE15" s="932"/>
      <c r="AF15" s="919"/>
      <c r="AG15" s="920"/>
      <c r="AH15" s="920"/>
      <c r="AI15" s="920"/>
      <c r="AJ15" s="921"/>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939" t="s">
        <v>102</v>
      </c>
      <c r="I16" s="940"/>
      <c r="J16" s="940"/>
      <c r="K16" s="940"/>
      <c r="L16" s="940"/>
      <c r="M16" s="941"/>
      <c r="N16" s="942"/>
      <c r="O16" s="942"/>
      <c r="P16" s="942"/>
      <c r="Q16" s="889"/>
      <c r="R16" s="889"/>
      <c r="S16" s="889"/>
      <c r="T16" s="890" t="str">
        <f>IF($A16&lt;&gt;"","---","")</f>
        <v/>
      </c>
      <c r="U16" s="891"/>
      <c r="V16" s="891"/>
      <c r="W16" s="889"/>
      <c r="X16" s="889"/>
      <c r="Y16" s="889"/>
      <c r="Z16" s="890" t="str">
        <f>IF($A16&lt;&gt;"","---","")</f>
        <v/>
      </c>
      <c r="AA16" s="891"/>
      <c r="AB16" s="891"/>
      <c r="AC16" s="892"/>
      <c r="AD16" s="892"/>
      <c r="AE16" s="892"/>
      <c r="AF16" s="933"/>
      <c r="AG16" s="934"/>
      <c r="AH16" s="934"/>
      <c r="AI16" s="934"/>
      <c r="AJ16" s="935"/>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6"/>
      <c r="B17" s="947"/>
      <c r="C17" s="947"/>
      <c r="D17" s="947"/>
      <c r="E17" s="947"/>
      <c r="F17" s="947"/>
      <c r="G17" s="948"/>
      <c r="H17" s="922" t="s">
        <v>101</v>
      </c>
      <c r="I17" s="923"/>
      <c r="J17" s="923"/>
      <c r="K17" s="923"/>
      <c r="L17" s="923"/>
      <c r="M17" s="924"/>
      <c r="N17" s="936"/>
      <c r="O17" s="936"/>
      <c r="P17" s="936"/>
      <c r="Q17" s="926"/>
      <c r="R17" s="926"/>
      <c r="S17" s="926"/>
      <c r="T17" s="927" t="str">
        <f>IF($A16&lt;&gt;"","---","")</f>
        <v/>
      </c>
      <c r="U17" s="928"/>
      <c r="V17" s="928"/>
      <c r="W17" s="926"/>
      <c r="X17" s="926"/>
      <c r="Y17" s="926"/>
      <c r="Z17" s="927" t="str">
        <f>IF($A16&lt;&gt;"","---","")</f>
        <v/>
      </c>
      <c r="AA17" s="928"/>
      <c r="AB17" s="928"/>
      <c r="AC17" s="932" t="str">
        <f>IF(N17*1.085*(W17-Q17)/1000=0,"",N17*1.085*(W17-Q17)/1000)</f>
        <v/>
      </c>
      <c r="AD17" s="932"/>
      <c r="AE17" s="932"/>
      <c r="AF17" s="919"/>
      <c r="AG17" s="920"/>
      <c r="AH17" s="920"/>
      <c r="AI17" s="920"/>
      <c r="AJ17" s="921"/>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43"/>
      <c r="B18" s="944"/>
      <c r="C18" s="944"/>
      <c r="D18" s="944"/>
      <c r="E18" s="944"/>
      <c r="F18" s="944"/>
      <c r="G18" s="945"/>
      <c r="H18" s="939" t="s">
        <v>102</v>
      </c>
      <c r="I18" s="940"/>
      <c r="J18" s="940"/>
      <c r="K18" s="940"/>
      <c r="L18" s="940"/>
      <c r="M18" s="941"/>
      <c r="N18" s="942"/>
      <c r="O18" s="942"/>
      <c r="P18" s="942"/>
      <c r="Q18" s="889"/>
      <c r="R18" s="889"/>
      <c r="S18" s="889"/>
      <c r="T18" s="890" t="str">
        <f>IF($A18&lt;&gt;"","---","")</f>
        <v/>
      </c>
      <c r="U18" s="891"/>
      <c r="V18" s="891"/>
      <c r="W18" s="889"/>
      <c r="X18" s="889"/>
      <c r="Y18" s="889"/>
      <c r="Z18" s="890" t="str">
        <f>IF($A18&lt;&gt;"","---","")</f>
        <v/>
      </c>
      <c r="AA18" s="891"/>
      <c r="AB18" s="891"/>
      <c r="AC18" s="892"/>
      <c r="AD18" s="892"/>
      <c r="AE18" s="892"/>
      <c r="AF18" s="933"/>
      <c r="AG18" s="934"/>
      <c r="AH18" s="934"/>
      <c r="AI18" s="934"/>
      <c r="AJ18" s="935"/>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922" t="s">
        <v>101</v>
      </c>
      <c r="I19" s="923"/>
      <c r="J19" s="923"/>
      <c r="K19" s="923"/>
      <c r="L19" s="923"/>
      <c r="M19" s="924"/>
      <c r="N19" s="936"/>
      <c r="O19" s="936"/>
      <c r="P19" s="936"/>
      <c r="Q19" s="926"/>
      <c r="R19" s="926"/>
      <c r="S19" s="926"/>
      <c r="T19" s="927" t="str">
        <f>IF($A18&lt;&gt;"","---","")</f>
        <v/>
      </c>
      <c r="U19" s="928"/>
      <c r="V19" s="928"/>
      <c r="W19" s="926"/>
      <c r="X19" s="926"/>
      <c r="Y19" s="926"/>
      <c r="Z19" s="927" t="str">
        <f>IF($A18&lt;&gt;"","---","")</f>
        <v/>
      </c>
      <c r="AA19" s="928"/>
      <c r="AB19" s="928"/>
      <c r="AC19" s="932" t="str">
        <f>IF(N19*1.085*(W19-Q19)/1000=0,"",N19*1.085*(W19-Q19)/1000)</f>
        <v/>
      </c>
      <c r="AD19" s="932"/>
      <c r="AE19" s="932"/>
      <c r="AF19" s="919"/>
      <c r="AG19" s="920"/>
      <c r="AH19" s="920"/>
      <c r="AI19" s="920"/>
      <c r="AJ19" s="921"/>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939" t="s">
        <v>102</v>
      </c>
      <c r="I20" s="940"/>
      <c r="J20" s="940"/>
      <c r="K20" s="940"/>
      <c r="L20" s="940"/>
      <c r="M20" s="941"/>
      <c r="N20" s="942"/>
      <c r="O20" s="942"/>
      <c r="P20" s="942"/>
      <c r="Q20" s="889"/>
      <c r="R20" s="889"/>
      <c r="S20" s="889"/>
      <c r="T20" s="890" t="str">
        <f>IF($A20&lt;&gt;"","---","")</f>
        <v/>
      </c>
      <c r="U20" s="891"/>
      <c r="V20" s="891"/>
      <c r="W20" s="889"/>
      <c r="X20" s="889"/>
      <c r="Y20" s="889"/>
      <c r="Z20" s="890" t="str">
        <f>IF($A20&lt;&gt;"","---","")</f>
        <v/>
      </c>
      <c r="AA20" s="891"/>
      <c r="AB20" s="891"/>
      <c r="AC20" s="892"/>
      <c r="AD20" s="892"/>
      <c r="AE20" s="892"/>
      <c r="AF20" s="933"/>
      <c r="AG20" s="934"/>
      <c r="AH20" s="934"/>
      <c r="AI20" s="934"/>
      <c r="AJ20" s="935"/>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6"/>
      <c r="B21" s="947"/>
      <c r="C21" s="947"/>
      <c r="D21" s="947"/>
      <c r="E21" s="947"/>
      <c r="F21" s="947"/>
      <c r="G21" s="948"/>
      <c r="H21" s="922" t="s">
        <v>101</v>
      </c>
      <c r="I21" s="923"/>
      <c r="J21" s="923"/>
      <c r="K21" s="923"/>
      <c r="L21" s="923"/>
      <c r="M21" s="924"/>
      <c r="N21" s="936"/>
      <c r="O21" s="936"/>
      <c r="P21" s="936"/>
      <c r="Q21" s="926"/>
      <c r="R21" s="926"/>
      <c r="S21" s="926"/>
      <c r="T21" s="927" t="str">
        <f>IF($A20&lt;&gt;"","---","")</f>
        <v/>
      </c>
      <c r="U21" s="928"/>
      <c r="V21" s="928"/>
      <c r="W21" s="926"/>
      <c r="X21" s="926"/>
      <c r="Y21" s="926"/>
      <c r="Z21" s="927" t="str">
        <f>IF($A20&lt;&gt;"","---","")</f>
        <v/>
      </c>
      <c r="AA21" s="928"/>
      <c r="AB21" s="928"/>
      <c r="AC21" s="932" t="str">
        <f>IF(N21*1.085*(W21-Q21)/1000=0,"",N21*1.085*(W21-Q21)/1000)</f>
        <v/>
      </c>
      <c r="AD21" s="932"/>
      <c r="AE21" s="932"/>
      <c r="AF21" s="919"/>
      <c r="AG21" s="920"/>
      <c r="AH21" s="920"/>
      <c r="AI21" s="920"/>
      <c r="AJ21" s="921"/>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43"/>
      <c r="B22" s="944"/>
      <c r="C22" s="944"/>
      <c r="D22" s="944"/>
      <c r="E22" s="944"/>
      <c r="F22" s="944"/>
      <c r="G22" s="945"/>
      <c r="H22" s="939" t="s">
        <v>102</v>
      </c>
      <c r="I22" s="940"/>
      <c r="J22" s="940"/>
      <c r="K22" s="940"/>
      <c r="L22" s="940"/>
      <c r="M22" s="941"/>
      <c r="N22" s="942"/>
      <c r="O22" s="942"/>
      <c r="P22" s="942"/>
      <c r="Q22" s="889"/>
      <c r="R22" s="889"/>
      <c r="S22" s="889"/>
      <c r="T22" s="890" t="str">
        <f>IF($A22&lt;&gt;"","---","")</f>
        <v/>
      </c>
      <c r="U22" s="891"/>
      <c r="V22" s="891"/>
      <c r="W22" s="889"/>
      <c r="X22" s="889"/>
      <c r="Y22" s="889"/>
      <c r="Z22" s="890" t="str">
        <f>IF($A22&lt;&gt;"","---","")</f>
        <v/>
      </c>
      <c r="AA22" s="891"/>
      <c r="AB22" s="891"/>
      <c r="AC22" s="892"/>
      <c r="AD22" s="892"/>
      <c r="AE22" s="892"/>
      <c r="AF22" s="933"/>
      <c r="AG22" s="934"/>
      <c r="AH22" s="934"/>
      <c r="AI22" s="934"/>
      <c r="AJ22" s="935"/>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922" t="s">
        <v>101</v>
      </c>
      <c r="I23" s="923"/>
      <c r="J23" s="923"/>
      <c r="K23" s="923"/>
      <c r="L23" s="923"/>
      <c r="M23" s="924"/>
      <c r="N23" s="936"/>
      <c r="O23" s="936"/>
      <c r="P23" s="936"/>
      <c r="Q23" s="926"/>
      <c r="R23" s="926"/>
      <c r="S23" s="926"/>
      <c r="T23" s="927" t="str">
        <f>IF($A22&lt;&gt;"","---","")</f>
        <v/>
      </c>
      <c r="U23" s="928"/>
      <c r="V23" s="928"/>
      <c r="W23" s="926"/>
      <c r="X23" s="926"/>
      <c r="Y23" s="926"/>
      <c r="Z23" s="927" t="str">
        <f>IF($A22&lt;&gt;"","---","")</f>
        <v/>
      </c>
      <c r="AA23" s="928"/>
      <c r="AB23" s="928"/>
      <c r="AC23" s="932" t="str">
        <f>IF(N23*1.085*(W23-Q23)/1000=0,"",N23*1.085*(W23-Q23)/1000)</f>
        <v/>
      </c>
      <c r="AD23" s="932"/>
      <c r="AE23" s="932"/>
      <c r="AF23" s="919"/>
      <c r="AG23" s="920"/>
      <c r="AH23" s="920"/>
      <c r="AI23" s="920"/>
      <c r="AJ23" s="921"/>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939" t="s">
        <v>102</v>
      </c>
      <c r="I24" s="940"/>
      <c r="J24" s="940"/>
      <c r="K24" s="940"/>
      <c r="L24" s="940"/>
      <c r="M24" s="941"/>
      <c r="N24" s="942"/>
      <c r="O24" s="942"/>
      <c r="P24" s="942"/>
      <c r="Q24" s="889"/>
      <c r="R24" s="889"/>
      <c r="S24" s="889"/>
      <c r="T24" s="890" t="str">
        <f>IF($A24&lt;&gt;"","---","")</f>
        <v/>
      </c>
      <c r="U24" s="891"/>
      <c r="V24" s="891"/>
      <c r="W24" s="889"/>
      <c r="X24" s="889"/>
      <c r="Y24" s="889"/>
      <c r="Z24" s="890" t="str">
        <f>IF($A24&lt;&gt;"","---","")</f>
        <v/>
      </c>
      <c r="AA24" s="891"/>
      <c r="AB24" s="891"/>
      <c r="AC24" s="892"/>
      <c r="AD24" s="892"/>
      <c r="AE24" s="892"/>
      <c r="AF24" s="933"/>
      <c r="AG24" s="934"/>
      <c r="AH24" s="934"/>
      <c r="AI24" s="934"/>
      <c r="AJ24" s="935"/>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6"/>
      <c r="B25" s="947"/>
      <c r="C25" s="947"/>
      <c r="D25" s="947"/>
      <c r="E25" s="947"/>
      <c r="F25" s="947"/>
      <c r="G25" s="948"/>
      <c r="H25" s="922" t="s">
        <v>101</v>
      </c>
      <c r="I25" s="923"/>
      <c r="J25" s="923"/>
      <c r="K25" s="923"/>
      <c r="L25" s="923"/>
      <c r="M25" s="924"/>
      <c r="N25" s="936"/>
      <c r="O25" s="936"/>
      <c r="P25" s="936"/>
      <c r="Q25" s="926"/>
      <c r="R25" s="926"/>
      <c r="S25" s="926"/>
      <c r="T25" s="927" t="str">
        <f>IF($A24&lt;&gt;"","---","")</f>
        <v/>
      </c>
      <c r="U25" s="928"/>
      <c r="V25" s="928"/>
      <c r="W25" s="926"/>
      <c r="X25" s="926"/>
      <c r="Y25" s="926"/>
      <c r="Z25" s="927" t="str">
        <f>IF($A24&lt;&gt;"","---","")</f>
        <v/>
      </c>
      <c r="AA25" s="928"/>
      <c r="AB25" s="928"/>
      <c r="AC25" s="932" t="str">
        <f>IF(N25*1.085*(W25-Q25)/1000=0,"",N25*1.085*(W25-Q25)/1000)</f>
        <v/>
      </c>
      <c r="AD25" s="932"/>
      <c r="AE25" s="932"/>
      <c r="AF25" s="919"/>
      <c r="AG25" s="920"/>
      <c r="AH25" s="920"/>
      <c r="AI25" s="920"/>
      <c r="AJ25" s="921"/>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43"/>
      <c r="B26" s="944"/>
      <c r="C26" s="944"/>
      <c r="D26" s="944"/>
      <c r="E26" s="944"/>
      <c r="F26" s="944"/>
      <c r="G26" s="945"/>
      <c r="H26" s="939" t="s">
        <v>102</v>
      </c>
      <c r="I26" s="940"/>
      <c r="J26" s="940"/>
      <c r="K26" s="940"/>
      <c r="L26" s="940"/>
      <c r="M26" s="941"/>
      <c r="N26" s="942"/>
      <c r="O26" s="942"/>
      <c r="P26" s="942"/>
      <c r="Q26" s="889"/>
      <c r="R26" s="889"/>
      <c r="S26" s="889"/>
      <c r="T26" s="890" t="str">
        <f>IF($A26&lt;&gt;"","---","")</f>
        <v/>
      </c>
      <c r="U26" s="891"/>
      <c r="V26" s="891"/>
      <c r="W26" s="889"/>
      <c r="X26" s="889"/>
      <c r="Y26" s="889"/>
      <c r="Z26" s="890" t="str">
        <f>IF($A26&lt;&gt;"","---","")</f>
        <v/>
      </c>
      <c r="AA26" s="891"/>
      <c r="AB26" s="891"/>
      <c r="AC26" s="892"/>
      <c r="AD26" s="892"/>
      <c r="AE26" s="892"/>
      <c r="AF26" s="933"/>
      <c r="AG26" s="934"/>
      <c r="AH26" s="934"/>
      <c r="AI26" s="934"/>
      <c r="AJ26" s="935"/>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922" t="s">
        <v>101</v>
      </c>
      <c r="I27" s="923"/>
      <c r="J27" s="923"/>
      <c r="K27" s="923"/>
      <c r="L27" s="923"/>
      <c r="M27" s="924"/>
      <c r="N27" s="936"/>
      <c r="O27" s="936"/>
      <c r="P27" s="936"/>
      <c r="Q27" s="926"/>
      <c r="R27" s="926"/>
      <c r="S27" s="926"/>
      <c r="T27" s="927" t="str">
        <f>IF($A26&lt;&gt;"","---","")</f>
        <v/>
      </c>
      <c r="U27" s="928"/>
      <c r="V27" s="928"/>
      <c r="W27" s="926"/>
      <c r="X27" s="926"/>
      <c r="Y27" s="926"/>
      <c r="Z27" s="927" t="str">
        <f>IF($A26&lt;&gt;"","---","")</f>
        <v/>
      </c>
      <c r="AA27" s="928"/>
      <c r="AB27" s="928"/>
      <c r="AC27" s="932" t="str">
        <f>IF(N27*1.085*(W27-Q27)/1000=0,"",N27*1.085*(W27-Q27)/1000)</f>
        <v/>
      </c>
      <c r="AD27" s="932"/>
      <c r="AE27" s="932"/>
      <c r="AF27" s="919"/>
      <c r="AG27" s="920"/>
      <c r="AH27" s="920"/>
      <c r="AI27" s="920"/>
      <c r="AJ27" s="921"/>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939" t="s">
        <v>102</v>
      </c>
      <c r="I28" s="940"/>
      <c r="J28" s="940"/>
      <c r="K28" s="940"/>
      <c r="L28" s="940"/>
      <c r="M28" s="941"/>
      <c r="N28" s="952"/>
      <c r="O28" s="953"/>
      <c r="P28" s="954"/>
      <c r="Q28" s="955"/>
      <c r="R28" s="956"/>
      <c r="S28" s="957"/>
      <c r="T28" s="890" t="str">
        <f>IF($A28&lt;&gt;"","---","")</f>
        <v/>
      </c>
      <c r="U28" s="891"/>
      <c r="V28" s="891"/>
      <c r="W28" s="889"/>
      <c r="X28" s="889"/>
      <c r="Y28" s="889"/>
      <c r="Z28" s="890" t="str">
        <f>IF($A28&lt;&gt;"","---","")</f>
        <v/>
      </c>
      <c r="AA28" s="891"/>
      <c r="AB28" s="891"/>
      <c r="AC28" s="949"/>
      <c r="AD28" s="950"/>
      <c r="AE28" s="951"/>
      <c r="AF28" s="933"/>
      <c r="AG28" s="934"/>
      <c r="AH28" s="934"/>
      <c r="AI28" s="934"/>
      <c r="AJ28" s="935"/>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6"/>
      <c r="B29" s="947"/>
      <c r="C29" s="947"/>
      <c r="D29" s="947"/>
      <c r="E29" s="947"/>
      <c r="F29" s="947"/>
      <c r="G29" s="948"/>
      <c r="H29" s="922" t="s">
        <v>101</v>
      </c>
      <c r="I29" s="923"/>
      <c r="J29" s="923"/>
      <c r="K29" s="923"/>
      <c r="L29" s="923"/>
      <c r="M29" s="924"/>
      <c r="N29" s="958"/>
      <c r="O29" s="959"/>
      <c r="P29" s="960"/>
      <c r="Q29" s="961"/>
      <c r="R29" s="962"/>
      <c r="S29" s="963"/>
      <c r="T29" s="927" t="str">
        <f>IF($A28&lt;&gt;"","---","")</f>
        <v/>
      </c>
      <c r="U29" s="928"/>
      <c r="V29" s="928"/>
      <c r="W29" s="926"/>
      <c r="X29" s="926"/>
      <c r="Y29" s="926"/>
      <c r="Z29" s="927" t="str">
        <f>IF($A28&lt;&gt;"","---","")</f>
        <v/>
      </c>
      <c r="AA29" s="928"/>
      <c r="AB29" s="928"/>
      <c r="AC29" s="932" t="str">
        <f>IF(N29*1.085*(W29-Q29)/1000=0,"",N29*1.085*(W29-Q29)/1000)</f>
        <v/>
      </c>
      <c r="AD29" s="932"/>
      <c r="AE29" s="932"/>
      <c r="AF29" s="919"/>
      <c r="AG29" s="920"/>
      <c r="AH29" s="920"/>
      <c r="AI29" s="920"/>
      <c r="AJ29" s="921"/>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43"/>
      <c r="B30" s="944"/>
      <c r="C30" s="944"/>
      <c r="D30" s="944"/>
      <c r="E30" s="944"/>
      <c r="F30" s="944"/>
      <c r="G30" s="945"/>
      <c r="H30" s="939" t="s">
        <v>102</v>
      </c>
      <c r="I30" s="940"/>
      <c r="J30" s="940"/>
      <c r="K30" s="940"/>
      <c r="L30" s="940"/>
      <c r="M30" s="941"/>
      <c r="N30" s="952"/>
      <c r="O30" s="953"/>
      <c r="P30" s="954"/>
      <c r="Q30" s="955"/>
      <c r="R30" s="956"/>
      <c r="S30" s="957"/>
      <c r="T30" s="890" t="str">
        <f>IF($A30&lt;&gt;"","---","")</f>
        <v/>
      </c>
      <c r="U30" s="891"/>
      <c r="V30" s="891"/>
      <c r="W30" s="889"/>
      <c r="X30" s="889"/>
      <c r="Y30" s="889"/>
      <c r="Z30" s="890" t="str">
        <f>IF($A30&lt;&gt;"","---","")</f>
        <v/>
      </c>
      <c r="AA30" s="891"/>
      <c r="AB30" s="891"/>
      <c r="AC30" s="949"/>
      <c r="AD30" s="950"/>
      <c r="AE30" s="951"/>
      <c r="AF30" s="933"/>
      <c r="AG30" s="934"/>
      <c r="AH30" s="934"/>
      <c r="AI30" s="934"/>
      <c r="AJ30" s="935"/>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6"/>
      <c r="B31" s="947"/>
      <c r="C31" s="947"/>
      <c r="D31" s="947"/>
      <c r="E31" s="947"/>
      <c r="F31" s="947"/>
      <c r="G31" s="948"/>
      <c r="H31" s="922" t="s">
        <v>101</v>
      </c>
      <c r="I31" s="923"/>
      <c r="J31" s="923"/>
      <c r="K31" s="923"/>
      <c r="L31" s="923"/>
      <c r="M31" s="924"/>
      <c r="N31" s="958"/>
      <c r="O31" s="959"/>
      <c r="P31" s="960"/>
      <c r="Q31" s="961"/>
      <c r="R31" s="962"/>
      <c r="S31" s="963"/>
      <c r="T31" s="927" t="str">
        <f>IF($A30&lt;&gt;"","---","")</f>
        <v/>
      </c>
      <c r="U31" s="928"/>
      <c r="V31" s="928"/>
      <c r="W31" s="926"/>
      <c r="X31" s="926"/>
      <c r="Y31" s="926"/>
      <c r="Z31" s="927" t="str">
        <f>IF($A30&lt;&gt;"","---","")</f>
        <v/>
      </c>
      <c r="AA31" s="928"/>
      <c r="AB31" s="928"/>
      <c r="AC31" s="932" t="str">
        <f>IF(N31*1.085*(W31-Q31)/1000=0,"",N31*1.085*(W31-Q31)/1000)</f>
        <v/>
      </c>
      <c r="AD31" s="932"/>
      <c r="AE31" s="932"/>
      <c r="AF31" s="919"/>
      <c r="AG31" s="920"/>
      <c r="AH31" s="920"/>
      <c r="AI31" s="920"/>
      <c r="AJ31" s="921"/>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43"/>
      <c r="B32" s="944"/>
      <c r="C32" s="944"/>
      <c r="D32" s="944"/>
      <c r="E32" s="944"/>
      <c r="F32" s="944"/>
      <c r="G32" s="945"/>
      <c r="H32" s="939" t="s">
        <v>102</v>
      </c>
      <c r="I32" s="940"/>
      <c r="J32" s="940"/>
      <c r="K32" s="940"/>
      <c r="L32" s="940"/>
      <c r="M32" s="941"/>
      <c r="N32" s="952"/>
      <c r="O32" s="953"/>
      <c r="P32" s="954"/>
      <c r="Q32" s="955"/>
      <c r="R32" s="956"/>
      <c r="S32" s="957"/>
      <c r="T32" s="890" t="str">
        <f>IF($A32&lt;&gt;"","---","")</f>
        <v/>
      </c>
      <c r="U32" s="891"/>
      <c r="V32" s="891"/>
      <c r="W32" s="889"/>
      <c r="X32" s="889"/>
      <c r="Y32" s="889"/>
      <c r="Z32" s="890" t="str">
        <f>IF($A32&lt;&gt;"","---","")</f>
        <v/>
      </c>
      <c r="AA32" s="891"/>
      <c r="AB32" s="891"/>
      <c r="AC32" s="949"/>
      <c r="AD32" s="950"/>
      <c r="AE32" s="951"/>
      <c r="AF32" s="933"/>
      <c r="AG32" s="934"/>
      <c r="AH32" s="934"/>
      <c r="AI32" s="934"/>
      <c r="AJ32" s="93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73"/>
      <c r="B33" s="974"/>
      <c r="C33" s="974"/>
      <c r="D33" s="974"/>
      <c r="E33" s="974"/>
      <c r="F33" s="974"/>
      <c r="G33" s="975"/>
      <c r="H33" s="976" t="s">
        <v>101</v>
      </c>
      <c r="I33" s="977"/>
      <c r="J33" s="977"/>
      <c r="K33" s="977"/>
      <c r="L33" s="977"/>
      <c r="M33" s="978"/>
      <c r="N33" s="979"/>
      <c r="O33" s="980"/>
      <c r="P33" s="981"/>
      <c r="Q33" s="967"/>
      <c r="R33" s="968"/>
      <c r="S33" s="969"/>
      <c r="T33" s="982" t="str">
        <f>IF($A32&lt;&gt;"","---","")</f>
        <v/>
      </c>
      <c r="U33" s="983"/>
      <c r="V33" s="983"/>
      <c r="W33" s="984"/>
      <c r="X33" s="984"/>
      <c r="Y33" s="984"/>
      <c r="Z33" s="982" t="str">
        <f>IF($A32&lt;&gt;"","---","")</f>
        <v/>
      </c>
      <c r="AA33" s="983"/>
      <c r="AB33" s="983"/>
      <c r="AC33" s="967" t="str">
        <f>IF(N33*1.085*(W33-Q33)/1000=0,"",N33*1.085*(W33-Q33)/1000)</f>
        <v/>
      </c>
      <c r="AD33" s="968"/>
      <c r="AE33" s="969"/>
      <c r="AF33" s="970"/>
      <c r="AG33" s="971"/>
      <c r="AH33" s="971"/>
      <c r="AI33" s="971"/>
      <c r="AJ33" s="972"/>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2160" priority="150" stopIfTrue="1">
      <formula>LEN(TRIM(N12))&gt;0</formula>
    </cfRule>
  </conditionalFormatting>
  <conditionalFormatting sqref="N15:S15 N17:S17 N19:S19 N21:S21 N23:S23 N25:S25 N27:S27 N29:S29 N31:S31 N33:S33 N13:AB13">
    <cfRule type="expression" dxfId="2159"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2158" priority="152">
      <formula>NOT(ISBLANK($A12))</formula>
    </cfRule>
  </conditionalFormatting>
  <conditionalFormatting sqref="H12 H14 H16 H18 H20 H22 H24 H26 H28 H30 H32 AF18:AJ18 AF20:AJ20 AF22:AJ22 AF24:AJ24 AF26:AJ26 AF28:AJ28 AF32:AJ32 AF30:AJ30 AF12:AJ12 AF14:AJ14">
    <cfRule type="expression" dxfId="2157" priority="149">
      <formula>ISBLANK($A12)</formula>
    </cfRule>
  </conditionalFormatting>
  <conditionalFormatting sqref="H13 H15 H17 H19 H21 H23 H25 H27 H29 H31 H33 AF17:AJ17 AF19:AJ19 AF21:AJ21 AF23:AJ23 AF25:AJ25 AF27:AJ27 AF29:AJ29 AF31:AJ31 AF33:AJ33 AF13:AJ13 AF15:AJ15">
    <cfRule type="expression" dxfId="2156" priority="148">
      <formula>ISBLANK($A12)</formula>
    </cfRule>
  </conditionalFormatting>
  <conditionalFormatting sqref="F7:P7 E42:K42 AI42:AV42">
    <cfRule type="containsBlanks" dxfId="2155"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2154" priority="146">
      <formula>LEN(TRIM(Q12))&gt;0</formula>
    </cfRule>
  </conditionalFormatting>
  <conditionalFormatting sqref="Q15:S15 Q17:S17 Q19:S19 Q21:S21 Q23:S23 Q25:S25 Q27:S27 Q29:S29 Q31:S31 Q33:S33 Q13:AB13">
    <cfRule type="notContainsBlanks" dxfId="2153" priority="145">
      <formula>LEN(TRIM(Q13))&gt;0</formula>
    </cfRule>
  </conditionalFormatting>
  <conditionalFormatting sqref="N13:P13 N15:P15 N17:P17 N19:P19 N21:P21 N23:P23 N25:P25 N27:P27 N29:P29 N31:P31 N33:P33">
    <cfRule type="notContainsBlanks" dxfId="2152" priority="144">
      <formula>LEN(TRIM(N13))&gt;0</formula>
    </cfRule>
  </conditionalFormatting>
  <conditionalFormatting sqref="AF16:AJ16">
    <cfRule type="expression" dxfId="2151" priority="143">
      <formula>ISBLANK($A16)</formula>
    </cfRule>
  </conditionalFormatting>
  <conditionalFormatting sqref="W15:Y15">
    <cfRule type="expression" dxfId="2150" priority="142">
      <formula>NOT(ISBLANK(OFFSET($A13,1,0)))</formula>
    </cfRule>
  </conditionalFormatting>
  <conditionalFormatting sqref="W14:Y14">
    <cfRule type="expression" dxfId="2149" priority="141">
      <formula>NOT(ISBLANK($A14))</formula>
    </cfRule>
  </conditionalFormatting>
  <conditionalFormatting sqref="W14:Y14">
    <cfRule type="notContainsBlanks" dxfId="2148" priority="140">
      <formula>LEN(TRIM(W14))&gt;0</formula>
    </cfRule>
  </conditionalFormatting>
  <conditionalFormatting sqref="W15:Y15">
    <cfRule type="notContainsBlanks" dxfId="2147" priority="139">
      <formula>LEN(TRIM(W15))&gt;0</formula>
    </cfRule>
  </conditionalFormatting>
  <conditionalFormatting sqref="W17:Y17">
    <cfRule type="expression" dxfId="2146" priority="138">
      <formula>NOT(ISBLANK(OFFSET($A15,1,0)))</formula>
    </cfRule>
  </conditionalFormatting>
  <conditionalFormatting sqref="W16:Y16">
    <cfRule type="expression" dxfId="2145" priority="137">
      <formula>NOT(ISBLANK($A16))</formula>
    </cfRule>
  </conditionalFormatting>
  <conditionalFormatting sqref="W16:Y16">
    <cfRule type="notContainsBlanks" dxfId="2144" priority="136">
      <formula>LEN(TRIM(W16))&gt;0</formula>
    </cfRule>
  </conditionalFormatting>
  <conditionalFormatting sqref="W17:Y17">
    <cfRule type="notContainsBlanks" dxfId="2143" priority="135">
      <formula>LEN(TRIM(W17))&gt;0</formula>
    </cfRule>
  </conditionalFormatting>
  <conditionalFormatting sqref="W19:Y19">
    <cfRule type="expression" dxfId="2142" priority="134">
      <formula>NOT(ISBLANK(OFFSET($A17,1,0)))</formula>
    </cfRule>
  </conditionalFormatting>
  <conditionalFormatting sqref="W18:Y18">
    <cfRule type="expression" dxfId="2141" priority="133">
      <formula>NOT(ISBLANK($A18))</formula>
    </cfRule>
  </conditionalFormatting>
  <conditionalFormatting sqref="W18:Y18">
    <cfRule type="notContainsBlanks" dxfId="2140" priority="132">
      <formula>LEN(TRIM(W18))&gt;0</formula>
    </cfRule>
  </conditionalFormatting>
  <conditionalFormatting sqref="W19:Y19">
    <cfRule type="notContainsBlanks" dxfId="2139" priority="131">
      <formula>LEN(TRIM(W19))&gt;0</formula>
    </cfRule>
  </conditionalFormatting>
  <conditionalFormatting sqref="W21:Y21">
    <cfRule type="expression" dxfId="2138" priority="130">
      <formula>NOT(ISBLANK(OFFSET($A19,1,0)))</formula>
    </cfRule>
  </conditionalFormatting>
  <conditionalFormatting sqref="W20:Y20">
    <cfRule type="expression" dxfId="2137" priority="129">
      <formula>NOT(ISBLANK($A20))</formula>
    </cfRule>
  </conditionalFormatting>
  <conditionalFormatting sqref="W20:Y20">
    <cfRule type="notContainsBlanks" dxfId="2136" priority="128">
      <formula>LEN(TRIM(W20))&gt;0</formula>
    </cfRule>
  </conditionalFormatting>
  <conditionalFormatting sqref="W21:Y21">
    <cfRule type="notContainsBlanks" dxfId="2135" priority="127">
      <formula>LEN(TRIM(W21))&gt;0</formula>
    </cfRule>
  </conditionalFormatting>
  <conditionalFormatting sqref="W23:Y23">
    <cfRule type="expression" dxfId="2134" priority="126">
      <formula>NOT(ISBLANK(OFFSET($A21,1,0)))</formula>
    </cfRule>
  </conditionalFormatting>
  <conditionalFormatting sqref="W22:Y22">
    <cfRule type="expression" dxfId="2133" priority="125">
      <formula>NOT(ISBLANK($A22))</formula>
    </cfRule>
  </conditionalFormatting>
  <conditionalFormatting sqref="W22:Y22">
    <cfRule type="notContainsBlanks" dxfId="2132" priority="124">
      <formula>LEN(TRIM(W22))&gt;0</formula>
    </cfRule>
  </conditionalFormatting>
  <conditionalFormatting sqref="W23:Y23">
    <cfRule type="notContainsBlanks" dxfId="2131" priority="123">
      <formula>LEN(TRIM(W23))&gt;0</formula>
    </cfRule>
  </conditionalFormatting>
  <conditionalFormatting sqref="W25:Y25">
    <cfRule type="expression" dxfId="2130" priority="122">
      <formula>NOT(ISBLANK(OFFSET($A23,1,0)))</formula>
    </cfRule>
  </conditionalFormatting>
  <conditionalFormatting sqref="W24:Y24">
    <cfRule type="expression" dxfId="2129" priority="121">
      <formula>NOT(ISBLANK($A24))</formula>
    </cfRule>
  </conditionalFormatting>
  <conditionalFormatting sqref="W24:Y24">
    <cfRule type="notContainsBlanks" dxfId="2128" priority="120">
      <formula>LEN(TRIM(W24))&gt;0</formula>
    </cfRule>
  </conditionalFormatting>
  <conditionalFormatting sqref="W25:Y25">
    <cfRule type="notContainsBlanks" dxfId="2127" priority="119">
      <formula>LEN(TRIM(W25))&gt;0</formula>
    </cfRule>
  </conditionalFormatting>
  <conditionalFormatting sqref="W27:Y27">
    <cfRule type="expression" dxfId="2126" priority="118">
      <formula>NOT(ISBLANK(OFFSET($A25,1,0)))</formula>
    </cfRule>
  </conditionalFormatting>
  <conditionalFormatting sqref="W26:Y26">
    <cfRule type="expression" dxfId="2125" priority="117">
      <formula>NOT(ISBLANK($A26))</formula>
    </cfRule>
  </conditionalFormatting>
  <conditionalFormatting sqref="W26:Y26">
    <cfRule type="notContainsBlanks" dxfId="2124" priority="116">
      <formula>LEN(TRIM(W26))&gt;0</formula>
    </cfRule>
  </conditionalFormatting>
  <conditionalFormatting sqref="W27:Y27">
    <cfRule type="notContainsBlanks" dxfId="2123" priority="115">
      <formula>LEN(TRIM(W27))&gt;0</formula>
    </cfRule>
  </conditionalFormatting>
  <conditionalFormatting sqref="W29:Y29">
    <cfRule type="expression" dxfId="2122" priority="114">
      <formula>NOT(ISBLANK(OFFSET($A27,1,0)))</formula>
    </cfRule>
  </conditionalFormatting>
  <conditionalFormatting sqref="W28:Y28">
    <cfRule type="expression" dxfId="2121" priority="113">
      <formula>NOT(ISBLANK($A28))</formula>
    </cfRule>
  </conditionalFormatting>
  <conditionalFormatting sqref="W28:Y28">
    <cfRule type="notContainsBlanks" dxfId="2120" priority="112">
      <formula>LEN(TRIM(W28))&gt;0</formula>
    </cfRule>
  </conditionalFormatting>
  <conditionalFormatting sqref="W29:Y29">
    <cfRule type="notContainsBlanks" dxfId="2119" priority="111">
      <formula>LEN(TRIM(W29))&gt;0</formula>
    </cfRule>
  </conditionalFormatting>
  <conditionalFormatting sqref="W31:Y31">
    <cfRule type="expression" dxfId="2118" priority="110">
      <formula>NOT(ISBLANK(OFFSET($A29,1,0)))</formula>
    </cfRule>
  </conditionalFormatting>
  <conditionalFormatting sqref="W30:Y30">
    <cfRule type="expression" dxfId="2117" priority="109">
      <formula>NOT(ISBLANK($A30))</formula>
    </cfRule>
  </conditionalFormatting>
  <conditionalFormatting sqref="W30:Y30">
    <cfRule type="notContainsBlanks" dxfId="2116" priority="108">
      <formula>LEN(TRIM(W30))&gt;0</formula>
    </cfRule>
  </conditionalFormatting>
  <conditionalFormatting sqref="W31:Y31">
    <cfRule type="notContainsBlanks" dxfId="2115" priority="107">
      <formula>LEN(TRIM(W31))&gt;0</formula>
    </cfRule>
  </conditionalFormatting>
  <conditionalFormatting sqref="W33:Y33">
    <cfRule type="expression" dxfId="2114" priority="106">
      <formula>NOT(ISBLANK(OFFSET($A31,1,0)))</formula>
    </cfRule>
  </conditionalFormatting>
  <conditionalFormatting sqref="W32:Y32">
    <cfRule type="expression" dxfId="2113" priority="105">
      <formula>NOT(ISBLANK($A32))</formula>
    </cfRule>
  </conditionalFormatting>
  <conditionalFormatting sqref="W32:Y32">
    <cfRule type="notContainsBlanks" dxfId="2112" priority="104">
      <formula>LEN(TRIM(W32))&gt;0</formula>
    </cfRule>
  </conditionalFormatting>
  <conditionalFormatting sqref="W33:Y33">
    <cfRule type="notContainsBlanks" dxfId="2111" priority="103">
      <formula>LEN(TRIM(W33))&gt;0</formula>
    </cfRule>
  </conditionalFormatting>
  <conditionalFormatting sqref="T15:V15">
    <cfRule type="expression" dxfId="2110" priority="102">
      <formula>NOT(ISBLANK(OFFSET($A13,1,0)))</formula>
    </cfRule>
  </conditionalFormatting>
  <conditionalFormatting sqref="T14:V14">
    <cfRule type="expression" dxfId="2109" priority="101">
      <formula>NOT(ISBLANK($A14))</formula>
    </cfRule>
  </conditionalFormatting>
  <conditionalFormatting sqref="T14:V14">
    <cfRule type="notContainsBlanks" dxfId="2108" priority="100">
      <formula>LEN(TRIM(T14))&gt;0</formula>
    </cfRule>
  </conditionalFormatting>
  <conditionalFormatting sqref="T15:V15">
    <cfRule type="notContainsBlanks" dxfId="2107" priority="99">
      <formula>LEN(TRIM(T15))&gt;0</formula>
    </cfRule>
  </conditionalFormatting>
  <conditionalFormatting sqref="T17:V17">
    <cfRule type="expression" dxfId="2106" priority="98">
      <formula>NOT(ISBLANK(OFFSET($A15,1,0)))</formula>
    </cfRule>
  </conditionalFormatting>
  <conditionalFormatting sqref="T16:V16">
    <cfRule type="expression" dxfId="2105" priority="97">
      <formula>NOT(ISBLANK($A16))</formula>
    </cfRule>
  </conditionalFormatting>
  <conditionalFormatting sqref="T16:V16">
    <cfRule type="notContainsBlanks" dxfId="2104" priority="96">
      <formula>LEN(TRIM(T16))&gt;0</formula>
    </cfRule>
  </conditionalFormatting>
  <conditionalFormatting sqref="T17:V17">
    <cfRule type="notContainsBlanks" dxfId="2103" priority="95">
      <formula>LEN(TRIM(T17))&gt;0</formula>
    </cfRule>
  </conditionalFormatting>
  <conditionalFormatting sqref="T19:V19">
    <cfRule type="expression" dxfId="2102" priority="94">
      <formula>NOT(ISBLANK(OFFSET($A17,1,0)))</formula>
    </cfRule>
  </conditionalFormatting>
  <conditionalFormatting sqref="T18:V18">
    <cfRule type="expression" dxfId="2101" priority="93">
      <formula>NOT(ISBLANK($A18))</formula>
    </cfRule>
  </conditionalFormatting>
  <conditionalFormatting sqref="T18:V18">
    <cfRule type="notContainsBlanks" dxfId="2100" priority="92">
      <formula>LEN(TRIM(T18))&gt;0</formula>
    </cfRule>
  </conditionalFormatting>
  <conditionalFormatting sqref="T19:V19">
    <cfRule type="notContainsBlanks" dxfId="2099" priority="91">
      <formula>LEN(TRIM(T19))&gt;0</formula>
    </cfRule>
  </conditionalFormatting>
  <conditionalFormatting sqref="T21:V21">
    <cfRule type="expression" dxfId="2098" priority="90">
      <formula>NOT(ISBLANK(OFFSET($A19,1,0)))</formula>
    </cfRule>
  </conditionalFormatting>
  <conditionalFormatting sqref="T20:V20">
    <cfRule type="expression" dxfId="2097" priority="89">
      <formula>NOT(ISBLANK($A20))</formula>
    </cfRule>
  </conditionalFormatting>
  <conditionalFormatting sqref="T20:V20">
    <cfRule type="notContainsBlanks" dxfId="2096" priority="88">
      <formula>LEN(TRIM(T20))&gt;0</formula>
    </cfRule>
  </conditionalFormatting>
  <conditionalFormatting sqref="T21:V21">
    <cfRule type="notContainsBlanks" dxfId="2095" priority="87">
      <formula>LEN(TRIM(T21))&gt;0</formula>
    </cfRule>
  </conditionalFormatting>
  <conditionalFormatting sqref="T23:V23">
    <cfRule type="expression" dxfId="2094" priority="86">
      <formula>NOT(ISBLANK(OFFSET($A21,1,0)))</formula>
    </cfRule>
  </conditionalFormatting>
  <conditionalFormatting sqref="T22:V22">
    <cfRule type="expression" dxfId="2093" priority="85">
      <formula>NOT(ISBLANK($A22))</formula>
    </cfRule>
  </conditionalFormatting>
  <conditionalFormatting sqref="T22:V22">
    <cfRule type="notContainsBlanks" dxfId="2092" priority="84">
      <formula>LEN(TRIM(T22))&gt;0</formula>
    </cfRule>
  </conditionalFormatting>
  <conditionalFormatting sqref="T23:V23">
    <cfRule type="notContainsBlanks" dxfId="2091" priority="83">
      <formula>LEN(TRIM(T23))&gt;0</formula>
    </cfRule>
  </conditionalFormatting>
  <conditionalFormatting sqref="T25:V25">
    <cfRule type="expression" dxfId="2090" priority="82">
      <formula>NOT(ISBLANK(OFFSET($A23,1,0)))</formula>
    </cfRule>
  </conditionalFormatting>
  <conditionalFormatting sqref="T24:V24">
    <cfRule type="expression" dxfId="2089" priority="81">
      <formula>NOT(ISBLANK($A24))</formula>
    </cfRule>
  </conditionalFormatting>
  <conditionalFormatting sqref="T24:V24">
    <cfRule type="notContainsBlanks" dxfId="2088" priority="80">
      <formula>LEN(TRIM(T24))&gt;0</formula>
    </cfRule>
  </conditionalFormatting>
  <conditionalFormatting sqref="T25:V25">
    <cfRule type="notContainsBlanks" dxfId="2087" priority="79">
      <formula>LEN(TRIM(T25))&gt;0</formula>
    </cfRule>
  </conditionalFormatting>
  <conditionalFormatting sqref="T27:V27">
    <cfRule type="expression" dxfId="2086" priority="78">
      <formula>NOT(ISBLANK(OFFSET($A25,1,0)))</formula>
    </cfRule>
  </conditionalFormatting>
  <conditionalFormatting sqref="T26:V26">
    <cfRule type="expression" dxfId="2085" priority="77">
      <formula>NOT(ISBLANK($A26))</formula>
    </cfRule>
  </conditionalFormatting>
  <conditionalFormatting sqref="T26:V26">
    <cfRule type="notContainsBlanks" dxfId="2084" priority="76">
      <formula>LEN(TRIM(T26))&gt;0</formula>
    </cfRule>
  </conditionalFormatting>
  <conditionalFormatting sqref="T27:V27">
    <cfRule type="notContainsBlanks" dxfId="2083" priority="75">
      <formula>LEN(TRIM(T27))&gt;0</formula>
    </cfRule>
  </conditionalFormatting>
  <conditionalFormatting sqref="T29:V29">
    <cfRule type="expression" dxfId="2082" priority="74">
      <formula>NOT(ISBLANK(OFFSET($A27,1,0)))</formula>
    </cfRule>
  </conditionalFormatting>
  <conditionalFormatting sqref="T28:V28">
    <cfRule type="expression" dxfId="2081" priority="73">
      <formula>NOT(ISBLANK($A28))</formula>
    </cfRule>
  </conditionalFormatting>
  <conditionalFormatting sqref="T28:V28">
    <cfRule type="notContainsBlanks" dxfId="2080" priority="72">
      <formula>LEN(TRIM(T28))&gt;0</formula>
    </cfRule>
  </conditionalFormatting>
  <conditionalFormatting sqref="T29:V29">
    <cfRule type="notContainsBlanks" dxfId="2079" priority="71">
      <formula>LEN(TRIM(T29))&gt;0</formula>
    </cfRule>
  </conditionalFormatting>
  <conditionalFormatting sqref="T31:V31">
    <cfRule type="expression" dxfId="2078" priority="70">
      <formula>NOT(ISBLANK(OFFSET($A29,1,0)))</formula>
    </cfRule>
  </conditionalFormatting>
  <conditionalFormatting sqref="T30:V30">
    <cfRule type="expression" dxfId="2077" priority="69">
      <formula>NOT(ISBLANK($A30))</formula>
    </cfRule>
  </conditionalFormatting>
  <conditionalFormatting sqref="T30:V30">
    <cfRule type="notContainsBlanks" dxfId="2076" priority="68">
      <formula>LEN(TRIM(T30))&gt;0</formula>
    </cfRule>
  </conditionalFormatting>
  <conditionalFormatting sqref="T31:V31">
    <cfRule type="notContainsBlanks" dxfId="2075" priority="67">
      <formula>LEN(TRIM(T31))&gt;0</formula>
    </cfRule>
  </conditionalFormatting>
  <conditionalFormatting sqref="T33:V33">
    <cfRule type="expression" dxfId="2074" priority="66">
      <formula>NOT(ISBLANK(OFFSET($A31,1,0)))</formula>
    </cfRule>
  </conditionalFormatting>
  <conditionalFormatting sqref="T32:V32">
    <cfRule type="expression" dxfId="2073" priority="65">
      <formula>NOT(ISBLANK($A32))</formula>
    </cfRule>
  </conditionalFormatting>
  <conditionalFormatting sqref="T32:V32">
    <cfRule type="notContainsBlanks" dxfId="2072" priority="64">
      <formula>LEN(TRIM(T32))&gt;0</formula>
    </cfRule>
  </conditionalFormatting>
  <conditionalFormatting sqref="T33:V33">
    <cfRule type="notContainsBlanks" dxfId="2071" priority="63">
      <formula>LEN(TRIM(T33))&gt;0</formula>
    </cfRule>
  </conditionalFormatting>
  <conditionalFormatting sqref="Z15:AB15">
    <cfRule type="expression" dxfId="2070" priority="62">
      <formula>NOT(ISBLANK(OFFSET($A13,1,0)))</formula>
    </cfRule>
  </conditionalFormatting>
  <conditionalFormatting sqref="Z14:AB14">
    <cfRule type="expression" dxfId="2069" priority="61">
      <formula>NOT(ISBLANK($A14))</formula>
    </cfRule>
  </conditionalFormatting>
  <conditionalFormatting sqref="Z14:AB14">
    <cfRule type="notContainsBlanks" dxfId="2068" priority="60">
      <formula>LEN(TRIM(Z14))&gt;0</formula>
    </cfRule>
  </conditionalFormatting>
  <conditionalFormatting sqref="Z15:AB15">
    <cfRule type="notContainsBlanks" dxfId="2067" priority="59">
      <formula>LEN(TRIM(Z15))&gt;0</formula>
    </cfRule>
  </conditionalFormatting>
  <conditionalFormatting sqref="Z17:AB17">
    <cfRule type="expression" dxfId="2066" priority="58">
      <formula>NOT(ISBLANK(OFFSET($A15,1,0)))</formula>
    </cfRule>
  </conditionalFormatting>
  <conditionalFormatting sqref="Z16:AB16">
    <cfRule type="expression" dxfId="2065" priority="57">
      <formula>NOT(ISBLANK($A16))</formula>
    </cfRule>
  </conditionalFormatting>
  <conditionalFormatting sqref="Z16:AB16">
    <cfRule type="notContainsBlanks" dxfId="2064" priority="56">
      <formula>LEN(TRIM(Z16))&gt;0</formula>
    </cfRule>
  </conditionalFormatting>
  <conditionalFormatting sqref="Z17:AB17">
    <cfRule type="notContainsBlanks" dxfId="2063" priority="55">
      <formula>LEN(TRIM(Z17))&gt;0</formula>
    </cfRule>
  </conditionalFormatting>
  <conditionalFormatting sqref="Z19:AB19">
    <cfRule type="expression" dxfId="2062" priority="54">
      <formula>NOT(ISBLANK(OFFSET($A17,1,0)))</formula>
    </cfRule>
  </conditionalFormatting>
  <conditionalFormatting sqref="Z18:AB18">
    <cfRule type="expression" dxfId="2061" priority="53">
      <formula>NOT(ISBLANK($A18))</formula>
    </cfRule>
  </conditionalFormatting>
  <conditionalFormatting sqref="Z18:AB18">
    <cfRule type="notContainsBlanks" dxfId="2060" priority="52">
      <formula>LEN(TRIM(Z18))&gt;0</formula>
    </cfRule>
  </conditionalFormatting>
  <conditionalFormatting sqref="Z19:AB19">
    <cfRule type="notContainsBlanks" dxfId="2059" priority="51">
      <formula>LEN(TRIM(Z19))&gt;0</formula>
    </cfRule>
  </conditionalFormatting>
  <conditionalFormatting sqref="Z21:AB21">
    <cfRule type="expression" dxfId="2058" priority="50">
      <formula>NOT(ISBLANK(OFFSET($A19,1,0)))</formula>
    </cfRule>
  </conditionalFormatting>
  <conditionalFormatting sqref="Z20:AB20">
    <cfRule type="expression" dxfId="2057" priority="49">
      <formula>NOT(ISBLANK($A20))</formula>
    </cfRule>
  </conditionalFormatting>
  <conditionalFormatting sqref="Z20:AB20">
    <cfRule type="notContainsBlanks" dxfId="2056" priority="48">
      <formula>LEN(TRIM(Z20))&gt;0</formula>
    </cfRule>
  </conditionalFormatting>
  <conditionalFormatting sqref="Z21:AB21">
    <cfRule type="notContainsBlanks" dxfId="2055" priority="47">
      <formula>LEN(TRIM(Z21))&gt;0</formula>
    </cfRule>
  </conditionalFormatting>
  <conditionalFormatting sqref="Z23:AB23">
    <cfRule type="expression" dxfId="2054" priority="46">
      <formula>NOT(ISBLANK(OFFSET($A21,1,0)))</formula>
    </cfRule>
  </conditionalFormatting>
  <conditionalFormatting sqref="Z22:AB22">
    <cfRule type="expression" dxfId="2053" priority="45">
      <formula>NOT(ISBLANK($A22))</formula>
    </cfRule>
  </conditionalFormatting>
  <conditionalFormatting sqref="Z22:AB22">
    <cfRule type="notContainsBlanks" dxfId="2052" priority="44">
      <formula>LEN(TRIM(Z22))&gt;0</formula>
    </cfRule>
  </conditionalFormatting>
  <conditionalFormatting sqref="Z23:AB23">
    <cfRule type="notContainsBlanks" dxfId="2051" priority="43">
      <formula>LEN(TRIM(Z23))&gt;0</formula>
    </cfRule>
  </conditionalFormatting>
  <conditionalFormatting sqref="Z24:AB24">
    <cfRule type="expression" dxfId="2050" priority="42">
      <formula>NOT(ISBLANK($A24))</formula>
    </cfRule>
  </conditionalFormatting>
  <conditionalFormatting sqref="Z24:AB24">
    <cfRule type="notContainsBlanks" dxfId="2049" priority="41">
      <formula>LEN(TRIM(Z24))&gt;0</formula>
    </cfRule>
  </conditionalFormatting>
  <conditionalFormatting sqref="Z25:AB25">
    <cfRule type="expression" dxfId="2048" priority="40">
      <formula>NOT(ISBLANK(OFFSET($A23,1,0)))</formula>
    </cfRule>
  </conditionalFormatting>
  <conditionalFormatting sqref="Z25:AB25">
    <cfRule type="notContainsBlanks" dxfId="2047" priority="39">
      <formula>LEN(TRIM(Z25))&gt;0</formula>
    </cfRule>
  </conditionalFormatting>
  <conditionalFormatting sqref="Z26:AB26">
    <cfRule type="expression" dxfId="2046" priority="38">
      <formula>NOT(ISBLANK($A26))</formula>
    </cfRule>
  </conditionalFormatting>
  <conditionalFormatting sqref="Z26:AB26">
    <cfRule type="notContainsBlanks" dxfId="2045" priority="37">
      <formula>LEN(TRIM(Z26))&gt;0</formula>
    </cfRule>
  </conditionalFormatting>
  <conditionalFormatting sqref="Z27:AB27">
    <cfRule type="expression" dxfId="2044" priority="36">
      <formula>NOT(ISBLANK(OFFSET($A25,1,0)))</formula>
    </cfRule>
  </conditionalFormatting>
  <conditionalFormatting sqref="Z27:AB27">
    <cfRule type="notContainsBlanks" dxfId="2043" priority="35">
      <formula>LEN(TRIM(Z27))&gt;0</formula>
    </cfRule>
  </conditionalFormatting>
  <conditionalFormatting sqref="Z28:AB28">
    <cfRule type="expression" dxfId="2042" priority="34">
      <formula>NOT(ISBLANK($A28))</formula>
    </cfRule>
  </conditionalFormatting>
  <conditionalFormatting sqref="Z28:AB28">
    <cfRule type="notContainsBlanks" dxfId="2041" priority="33">
      <formula>LEN(TRIM(Z28))&gt;0</formula>
    </cfRule>
  </conditionalFormatting>
  <conditionalFormatting sqref="Z29:AB29">
    <cfRule type="expression" dxfId="2040" priority="32">
      <formula>NOT(ISBLANK(OFFSET($A27,1,0)))</formula>
    </cfRule>
  </conditionalFormatting>
  <conditionalFormatting sqref="Z29:AB29">
    <cfRule type="notContainsBlanks" dxfId="2039" priority="31">
      <formula>LEN(TRIM(Z29))&gt;0</formula>
    </cfRule>
  </conditionalFormatting>
  <conditionalFormatting sqref="Z30:AB30">
    <cfRule type="expression" dxfId="2038" priority="30">
      <formula>NOT(ISBLANK($A30))</formula>
    </cfRule>
  </conditionalFormatting>
  <conditionalFormatting sqref="Z30:AB30">
    <cfRule type="notContainsBlanks" dxfId="2037" priority="29">
      <formula>LEN(TRIM(Z30))&gt;0</formula>
    </cfRule>
  </conditionalFormatting>
  <conditionalFormatting sqref="Z31:AB31">
    <cfRule type="expression" dxfId="2036" priority="28">
      <formula>NOT(ISBLANK(OFFSET($A29,1,0)))</formula>
    </cfRule>
  </conditionalFormatting>
  <conditionalFormatting sqref="Z31:AB31">
    <cfRule type="notContainsBlanks" dxfId="2035" priority="27">
      <formula>LEN(TRIM(Z31))&gt;0</formula>
    </cfRule>
  </conditionalFormatting>
  <conditionalFormatting sqref="Z32:AB32">
    <cfRule type="expression" dxfId="2034" priority="26">
      <formula>NOT(ISBLANK($A32))</formula>
    </cfRule>
  </conditionalFormatting>
  <conditionalFormatting sqref="Z32:AB32">
    <cfRule type="notContainsBlanks" dxfId="2033" priority="25">
      <formula>LEN(TRIM(Z32))&gt;0</formula>
    </cfRule>
  </conditionalFormatting>
  <conditionalFormatting sqref="Z33:AB33">
    <cfRule type="expression" dxfId="2032" priority="24">
      <formula>NOT(ISBLANK(OFFSET($A31,1,0)))</formula>
    </cfRule>
  </conditionalFormatting>
  <conditionalFormatting sqref="Z33:AB33">
    <cfRule type="notContainsBlanks" dxfId="2031" priority="23">
      <formula>LEN(TRIM(Z33))&gt;0</formula>
    </cfRule>
  </conditionalFormatting>
  <conditionalFormatting sqref="AC13:AE13">
    <cfRule type="expression" dxfId="2030" priority="22">
      <formula>NOT(ISBLANK(OFFSET($A11,1,0)))</formula>
    </cfRule>
  </conditionalFormatting>
  <conditionalFormatting sqref="AC13:AE13">
    <cfRule type="notContainsBlanks" dxfId="2029" priority="21">
      <formula>LEN(TRIM(AC13))&gt;0</formula>
    </cfRule>
  </conditionalFormatting>
  <conditionalFormatting sqref="AC15:AE15">
    <cfRule type="expression" dxfId="2028" priority="20">
      <formula>NOT(ISBLANK(OFFSET($A13,1,0)))</formula>
    </cfRule>
  </conditionalFormatting>
  <conditionalFormatting sqref="AC15:AE15">
    <cfRule type="notContainsBlanks" dxfId="2027" priority="19">
      <formula>LEN(TRIM(AC15))&gt;0</formula>
    </cfRule>
  </conditionalFormatting>
  <conditionalFormatting sqref="AC17:AE17">
    <cfRule type="expression" dxfId="2026" priority="18">
      <formula>NOT(ISBLANK(OFFSET($A15,1,0)))</formula>
    </cfRule>
  </conditionalFormatting>
  <conditionalFormatting sqref="AC17:AE17">
    <cfRule type="notContainsBlanks" dxfId="2025" priority="17">
      <formula>LEN(TRIM(AC17))&gt;0</formula>
    </cfRule>
  </conditionalFormatting>
  <conditionalFormatting sqref="AC19:AE19">
    <cfRule type="expression" dxfId="2024" priority="16">
      <formula>NOT(ISBLANK(OFFSET($A17,1,0)))</formula>
    </cfRule>
  </conditionalFormatting>
  <conditionalFormatting sqref="AC19:AE19">
    <cfRule type="notContainsBlanks" dxfId="2023" priority="15">
      <formula>LEN(TRIM(AC19))&gt;0</formula>
    </cfRule>
  </conditionalFormatting>
  <conditionalFormatting sqref="AC21:AE21">
    <cfRule type="expression" dxfId="2022" priority="14">
      <formula>NOT(ISBLANK(OFFSET($A19,1,0)))</formula>
    </cfRule>
  </conditionalFormatting>
  <conditionalFormatting sqref="AC21:AE21">
    <cfRule type="notContainsBlanks" dxfId="2021" priority="13">
      <formula>LEN(TRIM(AC21))&gt;0</formula>
    </cfRule>
  </conditionalFormatting>
  <conditionalFormatting sqref="AC23:AE23">
    <cfRule type="expression" dxfId="2020" priority="12">
      <formula>NOT(ISBLANK(OFFSET($A21,1,0)))</formula>
    </cfRule>
  </conditionalFormatting>
  <conditionalFormatting sqref="AC23:AE23">
    <cfRule type="notContainsBlanks" dxfId="2019" priority="11">
      <formula>LEN(TRIM(AC23))&gt;0</formula>
    </cfRule>
  </conditionalFormatting>
  <conditionalFormatting sqref="AC25:AE25">
    <cfRule type="expression" dxfId="2018" priority="10">
      <formula>NOT(ISBLANK(OFFSET($A23,1,0)))</formula>
    </cfRule>
  </conditionalFormatting>
  <conditionalFormatting sqref="AC25:AE25">
    <cfRule type="notContainsBlanks" dxfId="2017" priority="9">
      <formula>LEN(TRIM(AC25))&gt;0</formula>
    </cfRule>
  </conditionalFormatting>
  <conditionalFormatting sqref="AC27:AE27">
    <cfRule type="expression" dxfId="2016" priority="8">
      <formula>NOT(ISBLANK(OFFSET($A25,1,0)))</formula>
    </cfRule>
  </conditionalFormatting>
  <conditionalFormatting sqref="AC27:AE27">
    <cfRule type="notContainsBlanks" dxfId="2015" priority="7">
      <formula>LEN(TRIM(AC27))&gt;0</formula>
    </cfRule>
  </conditionalFormatting>
  <conditionalFormatting sqref="AC29:AE29">
    <cfRule type="expression" dxfId="2014" priority="6">
      <formula>NOT(ISBLANK(OFFSET($A27,1,0)))</formula>
    </cfRule>
  </conditionalFormatting>
  <conditionalFormatting sqref="AC29:AE29">
    <cfRule type="notContainsBlanks" dxfId="2013" priority="5">
      <formula>LEN(TRIM(AC29))&gt;0</formula>
    </cfRule>
  </conditionalFormatting>
  <conditionalFormatting sqref="AC31:AE31">
    <cfRule type="expression" dxfId="2012" priority="4">
      <formula>NOT(ISBLANK(OFFSET($A29,1,0)))</formula>
    </cfRule>
  </conditionalFormatting>
  <conditionalFormatting sqref="AC31:AE31">
    <cfRule type="notContainsBlanks" dxfId="2011" priority="3">
      <formula>LEN(TRIM(AC31))&gt;0</formula>
    </cfRule>
  </conditionalFormatting>
  <conditionalFormatting sqref="AC33:AE33">
    <cfRule type="expression" dxfId="2010" priority="2">
      <formula>NOT(ISBLANK(OFFSET($A31,1,0)))</formula>
    </cfRule>
  </conditionalFormatting>
  <conditionalFormatting sqref="AC33:AE33">
    <cfRule type="notContainsBlanks" dxfId="2009"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8" t="s">
        <v>349</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86" t="s">
        <v>158</v>
      </c>
      <c r="B11" s="887"/>
      <c r="C11" s="887"/>
      <c r="D11" s="887"/>
      <c r="E11" s="887"/>
      <c r="F11" s="887"/>
      <c r="G11" s="887"/>
      <c r="H11" s="887"/>
      <c r="I11" s="887"/>
      <c r="J11" s="887"/>
      <c r="K11" s="887"/>
      <c r="L11" s="887"/>
      <c r="M11" s="887"/>
      <c r="N11" s="887"/>
      <c r="O11" s="887"/>
      <c r="P11" s="888"/>
      <c r="Q11" s="42"/>
      <c r="R11" s="42"/>
      <c r="S11" s="886" t="s">
        <v>114</v>
      </c>
      <c r="T11" s="887"/>
      <c r="U11" s="887"/>
      <c r="V11" s="887"/>
      <c r="W11" s="887"/>
      <c r="X11" s="887"/>
      <c r="Y11" s="887"/>
      <c r="Z11" s="887"/>
      <c r="AA11" s="887"/>
      <c r="AB11" s="887"/>
      <c r="AC11" s="887"/>
      <c r="AD11" s="887"/>
      <c r="AE11" s="887"/>
      <c r="AF11" s="887"/>
      <c r="AG11" s="887"/>
      <c r="AH11" s="887"/>
      <c r="AI11" s="888"/>
      <c r="AJ11" s="5"/>
      <c r="AK11" s="1081" t="s">
        <v>762</v>
      </c>
      <c r="AL11" s="1082"/>
      <c r="AM11" s="1082"/>
      <c r="AN11" s="1082"/>
      <c r="AO11" s="1082"/>
      <c r="AP11" s="1082"/>
      <c r="AQ11" s="1082"/>
      <c r="AR11" s="1082"/>
      <c r="AS11" s="1082"/>
      <c r="AT11" s="1082"/>
      <c r="AU11" s="1082"/>
      <c r="AV11" s="1082"/>
      <c r="AW11" s="1082"/>
      <c r="AX11" s="1082"/>
      <c r="AY11" s="1082"/>
      <c r="AZ11" s="1082"/>
      <c r="BA11" s="1082"/>
      <c r="BB11" s="1082"/>
      <c r="BC11" s="1082"/>
      <c r="BD11" s="1082"/>
      <c r="BE11" s="1082"/>
      <c r="BF11" s="1082"/>
      <c r="BG11" s="1082"/>
      <c r="BH11" s="1082"/>
      <c r="BI11" s="1082"/>
      <c r="BJ11" s="1082"/>
      <c r="BK11" s="1082"/>
      <c r="BL11" s="1082"/>
      <c r="BM11" s="1082"/>
      <c r="BN11" s="1082"/>
      <c r="BO11" s="1083"/>
      <c r="BP11" s="5"/>
      <c r="BQ11" s="5"/>
      <c r="BR11" s="5"/>
      <c r="BS11" s="5"/>
    </row>
    <row r="12" spans="1:71" ht="12.75" customHeight="1" thickTop="1" x14ac:dyDescent="0.2">
      <c r="A12" s="1088" t="s">
        <v>111</v>
      </c>
      <c r="B12" s="1089"/>
      <c r="C12" s="1089"/>
      <c r="D12" s="1089"/>
      <c r="E12" s="1089"/>
      <c r="F12" s="1090"/>
      <c r="G12" s="1048"/>
      <c r="H12" s="1048"/>
      <c r="I12" s="1048"/>
      <c r="J12" s="1048"/>
      <c r="K12" s="1048"/>
      <c r="L12" s="1048"/>
      <c r="M12" s="1048"/>
      <c r="N12" s="1048"/>
      <c r="O12" s="1048"/>
      <c r="P12" s="1049"/>
      <c r="Q12" s="42"/>
      <c r="R12" s="42"/>
      <c r="S12" s="1004" t="s">
        <v>111</v>
      </c>
      <c r="T12" s="1005"/>
      <c r="U12" s="1005"/>
      <c r="V12" s="1005"/>
      <c r="W12" s="1005"/>
      <c r="X12" s="1005"/>
      <c r="Y12" s="1005"/>
      <c r="Z12" s="1048"/>
      <c r="AA12" s="1048"/>
      <c r="AB12" s="1048"/>
      <c r="AC12" s="1048"/>
      <c r="AD12" s="1048"/>
      <c r="AE12" s="1048"/>
      <c r="AF12" s="1048"/>
      <c r="AG12" s="1048"/>
      <c r="AH12" s="1048"/>
      <c r="AI12" s="1049"/>
      <c r="AJ12" s="5"/>
      <c r="AK12" s="1091"/>
      <c r="AL12" s="1092"/>
      <c r="AM12" s="1093"/>
      <c r="AN12" s="1087" t="s">
        <v>1007</v>
      </c>
      <c r="AO12" s="1087"/>
      <c r="AP12" s="1087"/>
      <c r="AQ12" s="1087" t="s">
        <v>98</v>
      </c>
      <c r="AR12" s="1087"/>
      <c r="AS12" s="1087"/>
      <c r="AT12" s="1087"/>
      <c r="AU12" s="1087"/>
      <c r="AV12" s="1087"/>
      <c r="AW12" s="1087"/>
      <c r="AX12" s="1087"/>
      <c r="AY12" s="1084"/>
      <c r="AZ12" s="1087" t="s">
        <v>155</v>
      </c>
      <c r="BA12" s="1087"/>
      <c r="BB12" s="1087"/>
      <c r="BC12" s="1087"/>
      <c r="BD12" s="1087"/>
      <c r="BE12" s="1087"/>
      <c r="BF12" s="1087"/>
      <c r="BG12" s="1087"/>
      <c r="BH12" s="1084" t="s">
        <v>154</v>
      </c>
      <c r="BI12" s="1085"/>
      <c r="BJ12" s="1085"/>
      <c r="BK12" s="1085"/>
      <c r="BL12" s="1085"/>
      <c r="BM12" s="1085"/>
      <c r="BN12" s="1085"/>
      <c r="BO12" s="1086"/>
      <c r="BP12" s="5"/>
      <c r="BQ12" s="5"/>
      <c r="BR12" s="5"/>
      <c r="BS12" s="5"/>
    </row>
    <row r="13" spans="1:71" ht="12" customHeight="1" x14ac:dyDescent="0.2">
      <c r="A13" s="1017" t="s">
        <v>54</v>
      </c>
      <c r="B13" s="1018"/>
      <c r="C13" s="1018"/>
      <c r="D13" s="1018"/>
      <c r="E13" s="1018"/>
      <c r="F13" s="1019"/>
      <c r="G13" s="1032"/>
      <c r="H13" s="1032"/>
      <c r="I13" s="1032"/>
      <c r="J13" s="1032"/>
      <c r="K13" s="1032"/>
      <c r="L13" s="1032"/>
      <c r="M13" s="1032"/>
      <c r="N13" s="1032"/>
      <c r="O13" s="1032"/>
      <c r="P13" s="1033"/>
      <c r="Q13" s="42"/>
      <c r="R13" s="42"/>
      <c r="S13" s="996" t="s">
        <v>108</v>
      </c>
      <c r="T13" s="997"/>
      <c r="U13" s="997"/>
      <c r="V13" s="997"/>
      <c r="W13" s="997"/>
      <c r="X13" s="997"/>
      <c r="Y13" s="997"/>
      <c r="Z13" s="1032"/>
      <c r="AA13" s="1032"/>
      <c r="AB13" s="1032"/>
      <c r="AC13" s="1032"/>
      <c r="AD13" s="1032"/>
      <c r="AE13" s="1032"/>
      <c r="AF13" s="1032"/>
      <c r="AG13" s="1032"/>
      <c r="AH13" s="1032"/>
      <c r="AI13" s="1033"/>
      <c r="AJ13" s="5"/>
      <c r="AK13" s="1068" t="s">
        <v>152</v>
      </c>
      <c r="AL13" s="1069"/>
      <c r="AM13" s="1069"/>
      <c r="AN13" s="1079"/>
      <c r="AO13" s="1079"/>
      <c r="AP13" s="1079"/>
      <c r="AQ13" s="1072"/>
      <c r="AR13" s="1072"/>
      <c r="AS13" s="1072"/>
      <c r="AT13" s="1056" t="s">
        <v>151</v>
      </c>
      <c r="AU13" s="1056"/>
      <c r="AV13" s="1056"/>
      <c r="AW13" s="1056"/>
      <c r="AX13" s="1056"/>
      <c r="AY13" s="1057"/>
      <c r="AZ13" s="1074" t="str">
        <f>IF(AN13="","",IF(100*(ABS(AN13-$AN$16)/$AN$16)&gt;10,"T1 Exceeds 10% by "&amp;ROUND(100*(ABS(AN13-$AN$16)/$AN$16)-10,1)&amp;"%",""))</f>
        <v/>
      </c>
      <c r="BA13" s="1074"/>
      <c r="BB13" s="1074"/>
      <c r="BC13" s="1074"/>
      <c r="BD13" s="1074"/>
      <c r="BE13" s="1074"/>
      <c r="BF13" s="1074"/>
      <c r="BG13" s="1074"/>
      <c r="BH13" s="1074" t="str">
        <f>IF(AQ13="","",IF(100*(ABS(AQ13-$AQ$16)/$AQ$16)&gt;2,"T1 Exceeds 2% by "&amp;ROUND(100*(ABS(AQ13-$AQ$16)/$AQ$16)-2,1)&amp;"%",""))</f>
        <v/>
      </c>
      <c r="BI13" s="1074"/>
      <c r="BJ13" s="1074"/>
      <c r="BK13" s="1074"/>
      <c r="BL13" s="1074"/>
      <c r="BM13" s="1074"/>
      <c r="BN13" s="1074"/>
      <c r="BO13" s="1075"/>
      <c r="BP13" s="5"/>
      <c r="BQ13" s="5"/>
      <c r="BR13" s="5"/>
      <c r="BS13" s="5"/>
    </row>
    <row r="14" spans="1:71" ht="12" customHeight="1" x14ac:dyDescent="0.2">
      <c r="A14" s="1017" t="s">
        <v>150</v>
      </c>
      <c r="B14" s="1018"/>
      <c r="C14" s="1018"/>
      <c r="D14" s="1018"/>
      <c r="E14" s="1018"/>
      <c r="F14" s="1019"/>
      <c r="G14" s="1032"/>
      <c r="H14" s="1032"/>
      <c r="I14" s="1032"/>
      <c r="J14" s="1032"/>
      <c r="K14" s="1032"/>
      <c r="L14" s="1032"/>
      <c r="M14" s="1032"/>
      <c r="N14" s="1032"/>
      <c r="O14" s="1032"/>
      <c r="P14" s="1033"/>
      <c r="Q14" s="42"/>
      <c r="R14" s="42"/>
      <c r="S14" s="1017" t="s">
        <v>105</v>
      </c>
      <c r="T14" s="1018"/>
      <c r="U14" s="1018"/>
      <c r="V14" s="1018"/>
      <c r="W14" s="1018"/>
      <c r="X14" s="1018"/>
      <c r="Y14" s="1019"/>
      <c r="Z14" s="932"/>
      <c r="AA14" s="932"/>
      <c r="AB14" s="932"/>
      <c r="AC14" s="932"/>
      <c r="AD14" s="932"/>
      <c r="AE14" s="932"/>
      <c r="AF14" s="932"/>
      <c r="AG14" s="932"/>
      <c r="AH14" s="932"/>
      <c r="AI14" s="1080"/>
      <c r="AJ14" s="5"/>
      <c r="AK14" s="1068" t="s">
        <v>51</v>
      </c>
      <c r="AL14" s="1069"/>
      <c r="AM14" s="1069"/>
      <c r="AN14" s="1079"/>
      <c r="AO14" s="1079"/>
      <c r="AP14" s="1079"/>
      <c r="AQ14" s="1072"/>
      <c r="AR14" s="1072"/>
      <c r="AS14" s="1072"/>
      <c r="AT14" s="1072"/>
      <c r="AU14" s="1072"/>
      <c r="AV14" s="1072"/>
      <c r="AW14" s="1072"/>
      <c r="AX14" s="1072"/>
      <c r="AY14" s="1073"/>
      <c r="AZ14" s="1074" t="str">
        <f>IF(AN14="","",IF(100*(ABS(AN14-$AN$16)/$AN$16)&gt;10,"T2 Exceeds 10% by "&amp;ROUND(100*(ABS(AN14-$AN$16)/$AN$16)-10,1)&amp;"%",""))</f>
        <v/>
      </c>
      <c r="BA14" s="1074"/>
      <c r="BB14" s="1074"/>
      <c r="BC14" s="1074"/>
      <c r="BD14" s="1074"/>
      <c r="BE14" s="1074"/>
      <c r="BF14" s="1074"/>
      <c r="BG14" s="1074"/>
      <c r="BH14" s="1074" t="str">
        <f>IF(AQ14="","",IF(100*(ABS(AQ14-$AQ$16)/$AQ$16)&gt;2,"T2 Exceeds 2% by "&amp;ROUND(100*(ABS(AQ14-$AQ$16)/$AQ$16)-2,1)&amp;"%",""))</f>
        <v/>
      </c>
      <c r="BI14" s="1074"/>
      <c r="BJ14" s="1074"/>
      <c r="BK14" s="1074"/>
      <c r="BL14" s="1074"/>
      <c r="BM14" s="1074"/>
      <c r="BN14" s="1074"/>
      <c r="BO14" s="1075"/>
      <c r="BP14" s="5"/>
      <c r="BQ14" s="5"/>
      <c r="BR14" s="5"/>
      <c r="BS14" s="5"/>
    </row>
    <row r="15" spans="1:71" ht="12" customHeight="1" x14ac:dyDescent="0.2">
      <c r="A15" s="996" t="s">
        <v>149</v>
      </c>
      <c r="B15" s="997"/>
      <c r="C15" s="997"/>
      <c r="D15" s="997"/>
      <c r="E15" s="997"/>
      <c r="F15" s="997"/>
      <c r="G15" s="1026" t="s">
        <v>695</v>
      </c>
      <c r="H15" s="1026"/>
      <c r="I15" s="1026"/>
      <c r="J15" s="1026"/>
      <c r="K15" s="1026"/>
      <c r="L15" s="1026"/>
      <c r="M15" s="1026"/>
      <c r="N15" s="1026"/>
      <c r="O15" s="1026"/>
      <c r="P15" s="1028"/>
      <c r="Q15" s="42"/>
      <c r="R15" s="42"/>
      <c r="S15" s="996" t="s">
        <v>104</v>
      </c>
      <c r="T15" s="997"/>
      <c r="U15" s="997"/>
      <c r="V15" s="997"/>
      <c r="W15" s="997"/>
      <c r="X15" s="997"/>
      <c r="Y15" s="997"/>
      <c r="Z15" s="1076"/>
      <c r="AA15" s="1077"/>
      <c r="AB15" s="1077"/>
      <c r="AC15" s="1077"/>
      <c r="AD15" s="1077"/>
      <c r="AE15" s="1077"/>
      <c r="AF15" s="1077"/>
      <c r="AG15" s="1077"/>
      <c r="AH15" s="1077"/>
      <c r="AI15" s="1078"/>
      <c r="AJ15" s="5"/>
      <c r="AK15" s="1068" t="s">
        <v>50</v>
      </c>
      <c r="AL15" s="1069"/>
      <c r="AM15" s="1069"/>
      <c r="AN15" s="1079"/>
      <c r="AO15" s="1079"/>
      <c r="AP15" s="1079"/>
      <c r="AQ15" s="1072"/>
      <c r="AR15" s="1072"/>
      <c r="AS15" s="1072"/>
      <c r="AT15" s="1056" t="s">
        <v>147</v>
      </c>
      <c r="AU15" s="1056"/>
      <c r="AV15" s="1056"/>
      <c r="AW15" s="1056"/>
      <c r="AX15" s="1056"/>
      <c r="AY15" s="1057"/>
      <c r="AZ15" s="1074" t="str">
        <f>IF(AN15="","",IF(100*(ABS(AN15-$AN$16)/$AN$16)&gt;10,"T3 Exceeds 10% by "&amp;ROUND(100*(ABS(AN15-$AN$16)/$AN$16)-10,1)&amp;"%",""))</f>
        <v/>
      </c>
      <c r="BA15" s="1074"/>
      <c r="BB15" s="1074"/>
      <c r="BC15" s="1074"/>
      <c r="BD15" s="1074"/>
      <c r="BE15" s="1074"/>
      <c r="BF15" s="1074"/>
      <c r="BG15" s="1074"/>
      <c r="BH15" s="1074" t="str">
        <f>IF(AQ15="","",IF(100*(ABS(AQ15-$AQ$16)/$AQ$16)&gt;2,"T3 Exceeds 2% by "&amp;ROUND(100*(ABS(AQ15-$AQ$16)/$AQ$16)-2,1)&amp;"%",""))</f>
        <v/>
      </c>
      <c r="BI15" s="1074"/>
      <c r="BJ15" s="1074"/>
      <c r="BK15" s="1074"/>
      <c r="BL15" s="1074"/>
      <c r="BM15" s="1074"/>
      <c r="BN15" s="1074"/>
      <c r="BO15" s="1075"/>
      <c r="BP15" s="5"/>
      <c r="BQ15" s="5"/>
      <c r="BR15" s="5"/>
      <c r="BS15" s="5"/>
    </row>
    <row r="16" spans="1:71" ht="12" customHeight="1" thickBot="1" x14ac:dyDescent="0.25">
      <c r="A16" s="996" t="s">
        <v>146</v>
      </c>
      <c r="B16" s="997"/>
      <c r="C16" s="997"/>
      <c r="D16" s="997"/>
      <c r="E16" s="997"/>
      <c r="F16" s="997"/>
      <c r="G16" s="1032"/>
      <c r="H16" s="1032"/>
      <c r="I16" s="1032"/>
      <c r="J16" s="1032"/>
      <c r="K16" s="1032"/>
      <c r="L16" s="1032"/>
      <c r="M16" s="1032"/>
      <c r="N16" s="1032"/>
      <c r="O16" s="1032"/>
      <c r="P16" s="1033"/>
      <c r="Q16" s="42"/>
      <c r="R16" s="42"/>
      <c r="S16" s="1064"/>
      <c r="T16" s="1065"/>
      <c r="U16" s="1065"/>
      <c r="V16" s="1065"/>
      <c r="W16" s="1065"/>
      <c r="X16" s="1065"/>
      <c r="Y16" s="1065"/>
      <c r="Z16" s="1066" t="s">
        <v>102</v>
      </c>
      <c r="AA16" s="1066"/>
      <c r="AB16" s="1066"/>
      <c r="AC16" s="1066"/>
      <c r="AD16" s="1066"/>
      <c r="AE16" s="1066" t="s">
        <v>101</v>
      </c>
      <c r="AF16" s="1066"/>
      <c r="AG16" s="1066"/>
      <c r="AH16" s="1066"/>
      <c r="AI16" s="1067"/>
      <c r="AJ16" s="5"/>
      <c r="AK16" s="1068" t="s">
        <v>144</v>
      </c>
      <c r="AL16" s="1069"/>
      <c r="AM16" s="1069"/>
      <c r="AN16" s="1070" t="str">
        <f>IFERROR(AVERAGE(AN13:AP15),"")</f>
        <v/>
      </c>
      <c r="AO16" s="1070"/>
      <c r="AP16" s="1070"/>
      <c r="AQ16" s="1071" t="str">
        <f>IFERROR(AVERAGE(AQ13:AS15),"")</f>
        <v/>
      </c>
      <c r="AR16" s="1071"/>
      <c r="AS16" s="1071"/>
      <c r="AT16" s="1072"/>
      <c r="AU16" s="1072"/>
      <c r="AV16" s="1072"/>
      <c r="AW16" s="1072"/>
      <c r="AX16" s="1072"/>
      <c r="AY16" s="1073"/>
      <c r="AZ16" s="1045" t="s">
        <v>143</v>
      </c>
      <c r="BA16" s="1046"/>
      <c r="BB16" s="1046"/>
      <c r="BC16" s="1046"/>
      <c r="BD16" s="1046"/>
      <c r="BE16" s="1046"/>
      <c r="BF16" s="1046"/>
      <c r="BG16" s="1046"/>
      <c r="BH16" s="1046"/>
      <c r="BI16" s="1046"/>
      <c r="BJ16" s="1046"/>
      <c r="BK16" s="1046"/>
      <c r="BL16" s="1046"/>
      <c r="BM16" s="1046"/>
      <c r="BN16" s="1046"/>
      <c r="BO16" s="1047"/>
      <c r="BP16" s="5"/>
      <c r="BQ16" s="5"/>
      <c r="BR16" s="5"/>
      <c r="BS16" s="5"/>
    </row>
    <row r="17" spans="1:73" ht="12.6" customHeight="1" thickTop="1" x14ac:dyDescent="0.2">
      <c r="A17" s="996" t="s">
        <v>53</v>
      </c>
      <c r="B17" s="997"/>
      <c r="C17" s="997"/>
      <c r="D17" s="997"/>
      <c r="E17" s="997"/>
      <c r="F17" s="997"/>
      <c r="G17" s="1032"/>
      <c r="H17" s="1032"/>
      <c r="I17" s="1032"/>
      <c r="J17" s="1032"/>
      <c r="K17" s="1032"/>
      <c r="L17" s="1032"/>
      <c r="M17" s="1032"/>
      <c r="N17" s="1032"/>
      <c r="O17" s="1032"/>
      <c r="P17" s="1033"/>
      <c r="Q17" s="42"/>
      <c r="R17" s="42"/>
      <c r="S17" s="1004" t="s">
        <v>32</v>
      </c>
      <c r="T17" s="1005"/>
      <c r="U17" s="1005"/>
      <c r="V17" s="1005"/>
      <c r="W17" s="1005"/>
      <c r="X17" s="1005"/>
      <c r="Y17" s="1005"/>
      <c r="Z17" s="1048"/>
      <c r="AA17" s="1048"/>
      <c r="AB17" s="1048"/>
      <c r="AC17" s="1048"/>
      <c r="AD17" s="1048"/>
      <c r="AE17" s="1048"/>
      <c r="AF17" s="1048"/>
      <c r="AG17" s="1048"/>
      <c r="AH17" s="1048"/>
      <c r="AI17" s="1049"/>
      <c r="AJ17" s="5"/>
      <c r="AK17" s="1050"/>
      <c r="AL17" s="1051"/>
      <c r="AM17" s="1051"/>
      <c r="AN17" s="1051"/>
      <c r="AO17" s="1051"/>
      <c r="AP17" s="1051"/>
      <c r="AQ17" s="1051"/>
      <c r="AR17" s="1051"/>
      <c r="AS17" s="1052"/>
      <c r="AT17" s="1056" t="s">
        <v>141</v>
      </c>
      <c r="AU17" s="1056"/>
      <c r="AV17" s="1056"/>
      <c r="AW17" s="1056"/>
      <c r="AX17" s="1056"/>
      <c r="AY17" s="1057"/>
      <c r="AZ17" s="1058" t="s">
        <v>140</v>
      </c>
      <c r="BA17" s="1059"/>
      <c r="BB17" s="1059"/>
      <c r="BC17" s="1059"/>
      <c r="BD17" s="1059"/>
      <c r="BE17" s="1059"/>
      <c r="BF17" s="1059"/>
      <c r="BG17" s="1059"/>
      <c r="BH17" s="1059"/>
      <c r="BI17" s="1059"/>
      <c r="BJ17" s="1059"/>
      <c r="BK17" s="1059"/>
      <c r="BL17" s="1059"/>
      <c r="BM17" s="1059"/>
      <c r="BN17" s="1059"/>
      <c r="BO17" s="1060"/>
      <c r="BP17" s="5"/>
      <c r="BQ17" s="5"/>
      <c r="BR17" s="5"/>
      <c r="BS17" s="5"/>
    </row>
    <row r="18" spans="1:73" ht="12" customHeight="1" thickBot="1" x14ac:dyDescent="0.25">
      <c r="A18" s="985" t="s">
        <v>348</v>
      </c>
      <c r="B18" s="986"/>
      <c r="C18" s="986"/>
      <c r="D18" s="986"/>
      <c r="E18" s="986"/>
      <c r="F18" s="986"/>
      <c r="G18" s="1037"/>
      <c r="H18" s="1037"/>
      <c r="I18" s="1037"/>
      <c r="J18" s="1037"/>
      <c r="K18" s="1037"/>
      <c r="L18" s="1038"/>
      <c r="M18" s="1039" t="s">
        <v>133</v>
      </c>
      <c r="N18" s="1040"/>
      <c r="O18" s="1040"/>
      <c r="P18" s="1041"/>
      <c r="Q18" s="42"/>
      <c r="R18" s="42"/>
      <c r="S18" s="996" t="s">
        <v>100</v>
      </c>
      <c r="T18" s="997"/>
      <c r="U18" s="997"/>
      <c r="V18" s="997"/>
      <c r="W18" s="997"/>
      <c r="X18" s="997"/>
      <c r="Y18" s="997"/>
      <c r="Z18" s="926"/>
      <c r="AA18" s="926"/>
      <c r="AB18" s="926"/>
      <c r="AC18" s="926"/>
      <c r="AD18" s="926"/>
      <c r="AE18" s="927" t="s">
        <v>99</v>
      </c>
      <c r="AF18" s="928"/>
      <c r="AG18" s="928"/>
      <c r="AH18" s="928"/>
      <c r="AI18" s="1029"/>
      <c r="AJ18" s="5"/>
      <c r="AK18" s="1053"/>
      <c r="AL18" s="1054"/>
      <c r="AM18" s="1054"/>
      <c r="AN18" s="1054"/>
      <c r="AO18" s="1054"/>
      <c r="AP18" s="1054"/>
      <c r="AQ18" s="1054"/>
      <c r="AR18" s="1054"/>
      <c r="AS18" s="1055"/>
      <c r="AT18" s="1042"/>
      <c r="AU18" s="1043"/>
      <c r="AV18" s="1043"/>
      <c r="AW18" s="1043"/>
      <c r="AX18" s="1043"/>
      <c r="AY18" s="1044"/>
      <c r="AZ18" s="1061"/>
      <c r="BA18" s="1062"/>
      <c r="BB18" s="1062"/>
      <c r="BC18" s="1062"/>
      <c r="BD18" s="1062"/>
      <c r="BE18" s="1062"/>
      <c r="BF18" s="1062"/>
      <c r="BG18" s="1062"/>
      <c r="BH18" s="1062"/>
      <c r="BI18" s="1062"/>
      <c r="BJ18" s="1062"/>
      <c r="BK18" s="1062"/>
      <c r="BL18" s="1062"/>
      <c r="BM18" s="1062"/>
      <c r="BN18" s="1062"/>
      <c r="BO18" s="1063"/>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96" t="s">
        <v>946</v>
      </c>
      <c r="T19" s="997"/>
      <c r="U19" s="997"/>
      <c r="V19" s="997"/>
      <c r="W19" s="997"/>
      <c r="X19" s="997"/>
      <c r="Y19" s="997"/>
      <c r="Z19" s="927" t="s">
        <v>99</v>
      </c>
      <c r="AA19" s="928"/>
      <c r="AB19" s="928"/>
      <c r="AC19" s="928"/>
      <c r="AD19" s="928"/>
      <c r="AE19" s="928" t="str">
        <f>IF(Z15&lt;&gt;"---",IF(Z18*Z15&lt;&gt;0,Z18*Z15, ""),"---")</f>
        <v/>
      </c>
      <c r="AF19" s="928"/>
      <c r="AG19" s="928"/>
      <c r="AH19" s="928"/>
      <c r="AI19" s="102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86" t="s">
        <v>347</v>
      </c>
      <c r="B20" s="887"/>
      <c r="C20" s="887"/>
      <c r="D20" s="887"/>
      <c r="E20" s="887"/>
      <c r="F20" s="887"/>
      <c r="G20" s="887"/>
      <c r="H20" s="887"/>
      <c r="I20" s="887"/>
      <c r="J20" s="887"/>
      <c r="K20" s="887"/>
      <c r="L20" s="887"/>
      <c r="M20" s="887"/>
      <c r="N20" s="887"/>
      <c r="O20" s="887"/>
      <c r="P20" s="888"/>
      <c r="Q20" s="42"/>
      <c r="R20" s="42"/>
      <c r="S20" s="996" t="s">
        <v>947</v>
      </c>
      <c r="T20" s="997"/>
      <c r="U20" s="997"/>
      <c r="V20" s="997"/>
      <c r="W20" s="997"/>
      <c r="X20" s="997"/>
      <c r="Y20" s="997"/>
      <c r="Z20" s="927" t="s">
        <v>99</v>
      </c>
      <c r="AA20" s="928"/>
      <c r="AB20" s="928"/>
      <c r="AC20" s="928"/>
      <c r="AD20" s="928"/>
      <c r="AE20" s="1034" t="str">
        <f>IF(AT18="Single Phase",AN13,IF(AT18="Three Phase",IF(MOD(AN13,1)=0,AN13&amp;".0",AN13)&amp;", "&amp;IF(MOD(AN14,1)=0,AN14&amp;".0",AN14)&amp;", "&amp;IF(MOD(AN15,1)=0,AN15&amp;".0",AN15),""))</f>
        <v/>
      </c>
      <c r="AF20" s="1035"/>
      <c r="AG20" s="1035"/>
      <c r="AH20" s="1035"/>
      <c r="AI20" s="1036"/>
      <c r="AJ20" s="5"/>
      <c r="AK20" s="897" t="s">
        <v>696</v>
      </c>
      <c r="AL20" s="898"/>
      <c r="AM20" s="898"/>
      <c r="AN20" s="898"/>
      <c r="AO20" s="898"/>
      <c r="AP20" s="898"/>
      <c r="AQ20" s="898"/>
      <c r="AR20" s="898"/>
      <c r="AS20" s="898"/>
      <c r="AT20" s="898"/>
      <c r="AU20" s="898"/>
      <c r="AV20" s="898"/>
      <c r="AW20" s="898"/>
      <c r="AX20" s="898"/>
      <c r="AY20" s="899"/>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04"/>
      <c r="B21" s="1005"/>
      <c r="C21" s="1005"/>
      <c r="D21" s="1030" t="s">
        <v>287</v>
      </c>
      <c r="E21" s="1030"/>
      <c r="F21" s="1030"/>
      <c r="G21" s="1030" t="s">
        <v>276</v>
      </c>
      <c r="H21" s="1030"/>
      <c r="I21" s="1030"/>
      <c r="J21" s="1030"/>
      <c r="K21" s="1030" t="s">
        <v>33</v>
      </c>
      <c r="L21" s="1030"/>
      <c r="M21" s="1030"/>
      <c r="N21" s="1030" t="s">
        <v>32</v>
      </c>
      <c r="O21" s="1030"/>
      <c r="P21" s="1031"/>
      <c r="Q21" s="42"/>
      <c r="R21" s="42"/>
      <c r="S21" s="985" t="s">
        <v>98</v>
      </c>
      <c r="T21" s="986"/>
      <c r="U21" s="986"/>
      <c r="V21" s="986"/>
      <c r="W21" s="986"/>
      <c r="X21" s="986"/>
      <c r="Y21" s="986"/>
      <c r="Z21" s="1020"/>
      <c r="AA21" s="1020"/>
      <c r="AB21" s="1020"/>
      <c r="AC21" s="1020"/>
      <c r="AD21" s="1020"/>
      <c r="AE21" s="1021" t="str">
        <f>IF(AT18="Single Phase",AQ13,IF(AT18="Three Phase",AQ13 &amp;", "&amp; AQ14 &amp; ", " &amp; AQ15,""))</f>
        <v/>
      </c>
      <c r="AF21" s="1022"/>
      <c r="AG21" s="1022"/>
      <c r="AH21" s="1022"/>
      <c r="AI21" s="1023"/>
      <c r="AJ21" s="5"/>
      <c r="AK21" s="912"/>
      <c r="AL21" s="913"/>
      <c r="AM21" s="913"/>
      <c r="AN21" s="913"/>
      <c r="AO21" s="914"/>
      <c r="AP21" s="915"/>
      <c r="AQ21" s="913"/>
      <c r="AR21" s="913"/>
      <c r="AS21" s="913"/>
      <c r="AT21" s="914"/>
      <c r="AU21" s="915"/>
      <c r="AV21" s="913"/>
      <c r="AW21" s="913"/>
      <c r="AX21" s="913"/>
      <c r="AY21" s="916"/>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96" t="s">
        <v>102</v>
      </c>
      <c r="B22" s="997"/>
      <c r="C22" s="997"/>
      <c r="D22" s="925"/>
      <c r="E22" s="925"/>
      <c r="F22" s="925"/>
      <c r="G22" s="926"/>
      <c r="H22" s="926"/>
      <c r="I22" s="926"/>
      <c r="J22" s="926"/>
      <c r="K22" s="932"/>
      <c r="L22" s="932"/>
      <c r="M22" s="932"/>
      <c r="N22" s="1032"/>
      <c r="O22" s="1032"/>
      <c r="P22" s="1033"/>
      <c r="Q22" s="42"/>
      <c r="R22" s="42"/>
      <c r="S22" s="42"/>
      <c r="T22" s="42"/>
      <c r="U22" s="42"/>
      <c r="V22" s="42"/>
      <c r="W22" s="42"/>
      <c r="X22" s="42"/>
      <c r="Y22" s="42"/>
      <c r="Z22" s="42"/>
      <c r="AA22" s="42"/>
      <c r="AB22" s="42"/>
      <c r="AC22" s="42"/>
      <c r="AD22" s="42"/>
      <c r="AE22" s="42"/>
      <c r="AF22" s="42"/>
      <c r="AG22" s="42"/>
      <c r="AH22" s="42"/>
      <c r="AI22" s="42"/>
      <c r="AJ22" s="5"/>
      <c r="AK22" s="893"/>
      <c r="AL22" s="877"/>
      <c r="AM22" s="877"/>
      <c r="AN22" s="877"/>
      <c r="AO22" s="878"/>
      <c r="AP22" s="876"/>
      <c r="AQ22" s="877"/>
      <c r="AR22" s="877"/>
      <c r="AS22" s="877"/>
      <c r="AT22" s="878"/>
      <c r="AU22" s="876"/>
      <c r="AV22" s="877"/>
      <c r="AW22" s="877"/>
      <c r="AX22" s="877"/>
      <c r="AY22" s="87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96" t="s">
        <v>101</v>
      </c>
      <c r="B23" s="997"/>
      <c r="C23" s="997"/>
      <c r="D23" s="925"/>
      <c r="E23" s="925"/>
      <c r="F23" s="925"/>
      <c r="G23" s="928">
        <f>G27</f>
        <v>0</v>
      </c>
      <c r="H23" s="1026"/>
      <c r="I23" s="1026"/>
      <c r="J23" s="1026"/>
      <c r="K23" s="1027" t="str">
        <f>IFERROR(IF(AT18="Single Phase",(AN13*AQ13*Z14)/(Z18*Z21),IF(AT18="Three Phase",AQ16*AN16*AT14*AT16*1.73/746,"")),"")</f>
        <v/>
      </c>
      <c r="L23" s="1027"/>
      <c r="M23" s="1027"/>
      <c r="N23" s="1026">
        <f>AE17</f>
        <v>0</v>
      </c>
      <c r="O23" s="1026"/>
      <c r="P23" s="1028"/>
      <c r="Q23" s="42"/>
      <c r="R23" s="42"/>
      <c r="S23" s="42"/>
      <c r="T23" s="1001" t="s">
        <v>942</v>
      </c>
      <c r="U23" s="1002"/>
      <c r="V23" s="1002"/>
      <c r="W23" s="1002"/>
      <c r="X23" s="1002"/>
      <c r="Y23" s="1002"/>
      <c r="Z23" s="1002"/>
      <c r="AA23" s="1002"/>
      <c r="AB23" s="1002"/>
      <c r="AC23" s="1002"/>
      <c r="AD23" s="1002"/>
      <c r="AE23" s="1002"/>
      <c r="AF23" s="1002"/>
      <c r="AG23" s="1002"/>
      <c r="AH23" s="1002"/>
      <c r="AI23" s="1003"/>
      <c r="AJ23" s="5"/>
      <c r="AK23" s="893"/>
      <c r="AL23" s="877"/>
      <c r="AM23" s="877"/>
      <c r="AN23" s="877"/>
      <c r="AO23" s="878"/>
      <c r="AP23" s="876"/>
      <c r="AQ23" s="877"/>
      <c r="AR23" s="877"/>
      <c r="AS23" s="877"/>
      <c r="AT23" s="878"/>
      <c r="AU23" s="876"/>
      <c r="AV23" s="877"/>
      <c r="AW23" s="877"/>
      <c r="AX23" s="877"/>
      <c r="AY23" s="87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96" t="s">
        <v>1016</v>
      </c>
      <c r="U24" s="997"/>
      <c r="V24" s="997"/>
      <c r="W24" s="997"/>
      <c r="X24" s="997"/>
      <c r="Y24" s="997"/>
      <c r="Z24" s="997"/>
      <c r="AA24" s="997"/>
      <c r="AB24" s="997"/>
      <c r="AC24" s="997"/>
      <c r="AD24" s="997"/>
      <c r="AE24" s="1024"/>
      <c r="AF24" s="1024"/>
      <c r="AG24" s="1025"/>
      <c r="AH24" s="1008" t="s">
        <v>315</v>
      </c>
      <c r="AI24" s="1010"/>
      <c r="AJ24" s="5"/>
      <c r="AK24" s="893"/>
      <c r="AL24" s="877"/>
      <c r="AM24" s="877"/>
      <c r="AN24" s="877"/>
      <c r="AO24" s="878"/>
      <c r="AP24" s="876"/>
      <c r="AQ24" s="877"/>
      <c r="AR24" s="877"/>
      <c r="AS24" s="877"/>
      <c r="AT24" s="878"/>
      <c r="AU24" s="876"/>
      <c r="AV24" s="877"/>
      <c r="AW24" s="877"/>
      <c r="AX24" s="877"/>
      <c r="AY24" s="879"/>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1017" t="s">
        <v>343</v>
      </c>
      <c r="B25" s="1018"/>
      <c r="C25" s="1018"/>
      <c r="D25" s="1018"/>
      <c r="E25" s="1018"/>
      <c r="F25" s="1019"/>
      <c r="G25" s="998"/>
      <c r="H25" s="998"/>
      <c r="I25" s="993" t="s">
        <v>340</v>
      </c>
      <c r="J25" s="993"/>
      <c r="K25" s="993"/>
      <c r="L25" s="692" t="s">
        <v>338</v>
      </c>
      <c r="M25" s="992" t="str">
        <f>IF(G25&lt;&gt;"",G25/2.31,"")</f>
        <v/>
      </c>
      <c r="N25" s="992"/>
      <c r="O25" s="993" t="s">
        <v>315</v>
      </c>
      <c r="P25" s="994"/>
      <c r="Q25" s="42"/>
      <c r="R25" s="42"/>
      <c r="S25" s="42"/>
      <c r="T25" s="996" t="s">
        <v>345</v>
      </c>
      <c r="U25" s="997"/>
      <c r="V25" s="997"/>
      <c r="W25" s="997"/>
      <c r="X25" s="997"/>
      <c r="Y25" s="997"/>
      <c r="Z25" s="997"/>
      <c r="AA25" s="997"/>
      <c r="AB25" s="997"/>
      <c r="AC25" s="997"/>
      <c r="AD25" s="997"/>
      <c r="AE25" s="1006"/>
      <c r="AF25" s="1007"/>
      <c r="AG25" s="1008" t="s">
        <v>313</v>
      </c>
      <c r="AH25" s="1009"/>
      <c r="AI25" s="1010"/>
      <c r="AJ25" s="5"/>
      <c r="AK25" s="893"/>
      <c r="AL25" s="877"/>
      <c r="AM25" s="877"/>
      <c r="AN25" s="877"/>
      <c r="AO25" s="878"/>
      <c r="AP25" s="876"/>
      <c r="AQ25" s="877"/>
      <c r="AR25" s="877"/>
      <c r="AS25" s="877"/>
      <c r="AT25" s="878"/>
      <c r="AU25" s="876"/>
      <c r="AV25" s="877"/>
      <c r="AW25" s="877"/>
      <c r="AX25" s="877"/>
      <c r="AY25" s="879"/>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1017" t="s">
        <v>342</v>
      </c>
      <c r="B26" s="1018"/>
      <c r="C26" s="1018"/>
      <c r="D26" s="1018"/>
      <c r="E26" s="1018"/>
      <c r="F26" s="1019"/>
      <c r="G26" s="998"/>
      <c r="H26" s="998"/>
      <c r="I26" s="993" t="s">
        <v>340</v>
      </c>
      <c r="J26" s="993"/>
      <c r="K26" s="993"/>
      <c r="L26" s="692" t="s">
        <v>338</v>
      </c>
      <c r="M26" s="992" t="str">
        <f>IF(G26&lt;&gt;"",G26/2.31,"")</f>
        <v/>
      </c>
      <c r="N26" s="992"/>
      <c r="O26" s="993" t="s">
        <v>315</v>
      </c>
      <c r="P26" s="994"/>
      <c r="Q26" s="42"/>
      <c r="R26" s="42"/>
      <c r="S26" s="42"/>
      <c r="T26" s="1011"/>
      <c r="U26" s="1012"/>
      <c r="V26" s="1012"/>
      <c r="W26" s="1012"/>
      <c r="X26" s="1012"/>
      <c r="Y26" s="1012"/>
      <c r="Z26" s="1012"/>
      <c r="AA26" s="1012"/>
      <c r="AB26" s="1012"/>
      <c r="AC26" s="1012"/>
      <c r="AD26" s="1012"/>
      <c r="AE26" s="1013"/>
      <c r="AF26" s="1014"/>
      <c r="AG26" s="1014"/>
      <c r="AH26" s="1015"/>
      <c r="AI26" s="1016"/>
      <c r="AJ26" s="5"/>
      <c r="AK26" s="937"/>
      <c r="AL26" s="930"/>
      <c r="AM26" s="930"/>
      <c r="AN26" s="930"/>
      <c r="AO26" s="938"/>
      <c r="AP26" s="929"/>
      <c r="AQ26" s="930"/>
      <c r="AR26" s="930"/>
      <c r="AS26" s="930"/>
      <c r="AT26" s="938"/>
      <c r="AU26" s="929"/>
      <c r="AV26" s="930"/>
      <c r="AW26" s="930"/>
      <c r="AX26" s="930"/>
      <c r="AY26" s="931"/>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96" t="s">
        <v>346</v>
      </c>
      <c r="B27" s="997"/>
      <c r="C27" s="997"/>
      <c r="D27" s="997"/>
      <c r="E27" s="997"/>
      <c r="F27" s="997"/>
      <c r="G27" s="991">
        <f>IFERROR(G25-G26,"")</f>
        <v>0</v>
      </c>
      <c r="H27" s="992"/>
      <c r="I27" s="993" t="s">
        <v>340</v>
      </c>
      <c r="J27" s="993" t="s">
        <v>339</v>
      </c>
      <c r="K27" s="993"/>
      <c r="L27" s="692" t="s">
        <v>338</v>
      </c>
      <c r="M27" s="992" t="str">
        <f>IFERROR(IF(M25-M26&lt;&gt;0,M25-M26,""),"")</f>
        <v/>
      </c>
      <c r="N27" s="992"/>
      <c r="O27" s="993" t="s">
        <v>315</v>
      </c>
      <c r="P27" s="994"/>
      <c r="Q27" s="42"/>
      <c r="R27" s="42"/>
      <c r="S27" s="42"/>
      <c r="T27" s="42"/>
      <c r="U27" s="42"/>
      <c r="V27" s="42"/>
      <c r="W27" s="42"/>
      <c r="X27" s="42"/>
      <c r="Y27" s="42"/>
      <c r="Z27" s="42"/>
      <c r="AA27" s="42"/>
      <c r="AB27" s="42"/>
      <c r="AC27" s="42"/>
      <c r="AD27" s="42"/>
      <c r="AE27" s="995"/>
      <c r="AF27" s="995"/>
      <c r="AG27" s="995"/>
      <c r="AH27" s="999"/>
      <c r="AI27" s="999"/>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00"/>
      <c r="AF28" s="1000"/>
      <c r="AG28" s="1000"/>
      <c r="AH28" s="964"/>
      <c r="AI28" s="964"/>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01" t="s">
        <v>344</v>
      </c>
      <c r="B29" s="1002"/>
      <c r="C29" s="1002"/>
      <c r="D29" s="1002"/>
      <c r="E29" s="1002"/>
      <c r="F29" s="1002"/>
      <c r="G29" s="1002"/>
      <c r="H29" s="1002"/>
      <c r="I29" s="1002"/>
      <c r="J29" s="1002"/>
      <c r="K29" s="1002"/>
      <c r="L29" s="1002"/>
      <c r="M29" s="1002"/>
      <c r="N29" s="1002"/>
      <c r="O29" s="1002"/>
      <c r="P29" s="1003"/>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04" t="s">
        <v>343</v>
      </c>
      <c r="B30" s="1005"/>
      <c r="C30" s="1005"/>
      <c r="D30" s="1005"/>
      <c r="E30" s="1005"/>
      <c r="F30" s="1005"/>
      <c r="G30" s="998"/>
      <c r="H30" s="998"/>
      <c r="I30" s="993" t="s">
        <v>340</v>
      </c>
      <c r="J30" s="993"/>
      <c r="K30" s="993"/>
      <c r="L30" s="692" t="s">
        <v>338</v>
      </c>
      <c r="M30" s="992" t="str">
        <f>IF(G30&lt;&gt;"",G30/2.31,"")</f>
        <v/>
      </c>
      <c r="N30" s="992"/>
      <c r="O30" s="993" t="s">
        <v>315</v>
      </c>
      <c r="P30" s="994"/>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96" t="s">
        <v>342</v>
      </c>
      <c r="B31" s="997"/>
      <c r="C31" s="997"/>
      <c r="D31" s="997"/>
      <c r="E31" s="997"/>
      <c r="F31" s="997"/>
      <c r="G31" s="998"/>
      <c r="H31" s="998"/>
      <c r="I31" s="993" t="s">
        <v>340</v>
      </c>
      <c r="J31" s="993"/>
      <c r="K31" s="993"/>
      <c r="L31" s="692" t="s">
        <v>338</v>
      </c>
      <c r="M31" s="992" t="str">
        <f>IF(G31&lt;&gt;"",G31/2.31,"")</f>
        <v/>
      </c>
      <c r="N31" s="992"/>
      <c r="O31" s="993" t="s">
        <v>315</v>
      </c>
      <c r="P31" s="994"/>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985" t="s">
        <v>341</v>
      </c>
      <c r="B32" s="986"/>
      <c r="C32" s="986"/>
      <c r="D32" s="986"/>
      <c r="E32" s="986"/>
      <c r="F32" s="986"/>
      <c r="G32" s="987">
        <f>IFERROR(G30-G31,"")</f>
        <v>0</v>
      </c>
      <c r="H32" s="988"/>
      <c r="I32" s="989" t="s">
        <v>340</v>
      </c>
      <c r="J32" s="989" t="s">
        <v>339</v>
      </c>
      <c r="K32" s="989"/>
      <c r="L32" s="693" t="s">
        <v>338</v>
      </c>
      <c r="M32" s="988" t="str">
        <f>IFERROR(IF(M30-M31&lt;&gt;0,M30-M31,""),"")</f>
        <v/>
      </c>
      <c r="N32" s="988"/>
      <c r="O32" s="989" t="s">
        <v>315</v>
      </c>
      <c r="P32" s="990"/>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2008" priority="21">
      <formula>LEN(TRIM(D7))=0</formula>
    </cfRule>
  </conditionalFormatting>
  <conditionalFormatting sqref="G23:M23 M27:N27 G32:H32 AE18:AI18 AE20:AI21 G27:H27">
    <cfRule type="containsText" dxfId="2007" priority="20" operator="containsText" text="CALC.">
      <formula>NOT(ISERROR(SEARCH("CALC.",G18)))</formula>
    </cfRule>
  </conditionalFormatting>
  <conditionalFormatting sqref="AE19:AI19">
    <cfRule type="containsText" dxfId="2006" priority="19" operator="containsText" text="CALC.">
      <formula>NOT(ISERROR(SEARCH("CALC.",AE19)))</formula>
    </cfRule>
  </conditionalFormatting>
  <conditionalFormatting sqref="Z15:AI15">
    <cfRule type="containsBlanks" dxfId="2005" priority="18">
      <formula>LEN(TRIM(Z15))=0</formula>
    </cfRule>
  </conditionalFormatting>
  <conditionalFormatting sqref="K23:M23">
    <cfRule type="expression" dxfId="2004" priority="17">
      <formula>$K$23&gt;$Z$14</formula>
    </cfRule>
  </conditionalFormatting>
  <conditionalFormatting sqref="AZ13:BO15">
    <cfRule type="notContainsBlanks" dxfId="2003" priority="15">
      <formula>LEN(TRIM(AZ13))&gt;0</formula>
    </cfRule>
  </conditionalFormatting>
  <conditionalFormatting sqref="AN13:AS15 AT14 AT16 AT18">
    <cfRule type="containsBlanks" dxfId="2002" priority="16">
      <formula>LEN(TRIM(AN13))=0</formula>
    </cfRule>
  </conditionalFormatting>
  <conditionalFormatting sqref="AN16:AS16">
    <cfRule type="containsText" dxfId="2001" priority="14" operator="containsText" text="CALC.">
      <formula>NOT(ISERROR(SEARCH("CALC.",AN16)))</formula>
    </cfRule>
  </conditionalFormatting>
  <conditionalFormatting sqref="AK14:AS16 AZ12:BO18 AT13:AY16">
    <cfRule type="expression" dxfId="2000" priority="13">
      <formula>$AT$18="Single Phase"</formula>
    </cfRule>
  </conditionalFormatting>
  <conditionalFormatting sqref="M25:N26">
    <cfRule type="containsText" dxfId="1999" priority="12" operator="containsText" text="CALC.">
      <formula>NOT(ISERROR(SEARCH("CALC.",M25)))</formula>
    </cfRule>
  </conditionalFormatting>
  <conditionalFormatting sqref="G25:H26">
    <cfRule type="containsBlanks" dxfId="1998" priority="11">
      <formula>LEN(TRIM(G25))=0</formula>
    </cfRule>
  </conditionalFormatting>
  <conditionalFormatting sqref="M32:N32">
    <cfRule type="containsText" dxfId="1997" priority="8" operator="containsText" text="CALC.">
      <formula>NOT(ISERROR(SEARCH("CALC.",M32)))</formula>
    </cfRule>
  </conditionalFormatting>
  <conditionalFormatting sqref="M30:N31">
    <cfRule type="containsText" dxfId="1996" priority="10" operator="containsText" text="CALC.">
      <formula>NOT(ISERROR(SEARCH("CALC.",M30)))</formula>
    </cfRule>
  </conditionalFormatting>
  <conditionalFormatting sqref="G30:H31">
    <cfRule type="containsBlanks" dxfId="1995" priority="9">
      <formula>LEN(TRIM(G30))=0</formula>
    </cfRule>
  </conditionalFormatting>
  <conditionalFormatting sqref="AE24:AG24">
    <cfRule type="containsBlanks" dxfId="1994" priority="7">
      <formula>LEN(TRIM(AE24))=0</formula>
    </cfRule>
  </conditionalFormatting>
  <conditionalFormatting sqref="AE25:AF25">
    <cfRule type="containsBlanks" dxfId="1993" priority="6">
      <formula>LEN(TRIM(AE25))=0</formula>
    </cfRule>
  </conditionalFormatting>
  <conditionalFormatting sqref="T26">
    <cfRule type="containsBlanks" dxfId="1992" priority="3">
      <formula>LEN(TRIM(T26))=0</formula>
    </cfRule>
  </conditionalFormatting>
  <conditionalFormatting sqref="AH26">
    <cfRule type="containsBlanks" dxfId="1991" priority="5">
      <formula>LEN(TRIM(AH26))=0</formula>
    </cfRule>
  </conditionalFormatting>
  <conditionalFormatting sqref="AH26:AI26">
    <cfRule type="expression" dxfId="1990" priority="4">
      <formula>$T$28="FIXED SPEED"</formula>
    </cfRule>
  </conditionalFormatting>
  <conditionalFormatting sqref="AE26">
    <cfRule type="containsBlanks" dxfId="1989" priority="2">
      <formula>LEN(TRIM(AE26))=0</formula>
    </cfRule>
  </conditionalFormatting>
  <conditionalFormatting sqref="AE26">
    <cfRule type="expression" dxfId="1988"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18" t="s">
        <v>363</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897" t="s">
        <v>696</v>
      </c>
      <c r="AL7" s="898"/>
      <c r="AM7" s="898"/>
      <c r="AN7" s="898"/>
      <c r="AO7" s="898"/>
      <c r="AP7" s="898"/>
      <c r="AQ7" s="898"/>
      <c r="AR7" s="898"/>
      <c r="AS7" s="898"/>
      <c r="AT7" s="898"/>
      <c r="AU7" s="898"/>
      <c r="AV7" s="898"/>
      <c r="AW7" s="898"/>
      <c r="AX7" s="898"/>
      <c r="AY7" s="899"/>
      <c r="AZ7" s="5"/>
      <c r="BA7" s="5"/>
      <c r="BB7" s="5"/>
      <c r="BC7" s="5"/>
      <c r="BD7" s="5"/>
      <c r="BE7" s="5"/>
      <c r="BF7" s="5"/>
      <c r="BG7" s="5"/>
      <c r="BH7" s="5"/>
      <c r="BI7" s="5"/>
      <c r="BJ7" s="5"/>
      <c r="BK7" s="5"/>
      <c r="BL7" s="5"/>
      <c r="BM7" s="897" t="s">
        <v>136</v>
      </c>
      <c r="BN7" s="898"/>
      <c r="BO7" s="898"/>
      <c r="BP7" s="898"/>
      <c r="BQ7" s="898"/>
      <c r="BR7" s="898"/>
      <c r="BS7" s="898"/>
      <c r="BT7" s="898"/>
      <c r="BU7" s="898"/>
      <c r="BV7" s="898"/>
      <c r="BW7" s="898"/>
      <c r="BX7" s="898"/>
      <c r="BY7" s="898"/>
      <c r="BZ7" s="898"/>
      <c r="CA7" s="898"/>
      <c r="CB7" s="898"/>
      <c r="CC7" s="899"/>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894"/>
      <c r="B9" s="894"/>
      <c r="C9" s="894"/>
      <c r="D9" s="894"/>
      <c r="E9" s="894"/>
      <c r="F9" s="23"/>
      <c r="G9" s="23"/>
      <c r="H9" s="23"/>
      <c r="I9" s="23"/>
      <c r="J9" s="23"/>
      <c r="K9" s="23"/>
      <c r="L9" s="23"/>
      <c r="M9" s="23"/>
      <c r="N9" s="23"/>
      <c r="O9" s="23"/>
      <c r="P9" s="23"/>
      <c r="Q9" s="42"/>
      <c r="R9" s="42"/>
      <c r="S9" s="42"/>
      <c r="T9" s="894" t="s">
        <v>46</v>
      </c>
      <c r="U9" s="894"/>
      <c r="V9" s="894"/>
      <c r="W9" s="894"/>
      <c r="X9" s="894"/>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886" t="s">
        <v>158</v>
      </c>
      <c r="B11" s="887"/>
      <c r="C11" s="887"/>
      <c r="D11" s="887"/>
      <c r="E11" s="887"/>
      <c r="F11" s="887"/>
      <c r="G11" s="887"/>
      <c r="H11" s="887"/>
      <c r="I11" s="887"/>
      <c r="J11" s="887"/>
      <c r="K11" s="887"/>
      <c r="L11" s="887"/>
      <c r="M11" s="887"/>
      <c r="N11" s="887"/>
      <c r="O11" s="887"/>
      <c r="P11" s="888"/>
      <c r="Q11" s="42"/>
      <c r="R11" s="42"/>
      <c r="S11" s="1001" t="s">
        <v>370</v>
      </c>
      <c r="T11" s="1002"/>
      <c r="U11" s="1002"/>
      <c r="V11" s="1002"/>
      <c r="W11" s="1002"/>
      <c r="X11" s="1002"/>
      <c r="Y11" s="1002"/>
      <c r="Z11" s="1002"/>
      <c r="AA11" s="1002"/>
      <c r="AB11" s="1002"/>
      <c r="AC11" s="1002"/>
      <c r="AD11" s="1002"/>
      <c r="AE11" s="1002"/>
      <c r="AF11" s="1002"/>
      <c r="AG11" s="1002"/>
      <c r="AH11" s="1002"/>
      <c r="AI11" s="1003"/>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88" t="s">
        <v>111</v>
      </c>
      <c r="B12" s="1089"/>
      <c r="C12" s="1089"/>
      <c r="D12" s="1089"/>
      <c r="E12" s="1089"/>
      <c r="F12" s="1090"/>
      <c r="G12" s="1048"/>
      <c r="H12" s="1048"/>
      <c r="I12" s="1048"/>
      <c r="J12" s="1048"/>
      <c r="K12" s="1048"/>
      <c r="L12" s="1048"/>
      <c r="M12" s="1048"/>
      <c r="N12" s="1048"/>
      <c r="O12" s="1048"/>
      <c r="P12" s="1049"/>
      <c r="Q12" s="42"/>
      <c r="R12" s="42"/>
      <c r="S12" s="1004"/>
      <c r="T12" s="1005"/>
      <c r="U12" s="1005"/>
      <c r="V12" s="1005"/>
      <c r="W12" s="1005"/>
      <c r="X12" s="1005"/>
      <c r="Y12" s="1005"/>
      <c r="Z12" s="1030" t="s">
        <v>102</v>
      </c>
      <c r="AA12" s="1030"/>
      <c r="AB12" s="1030"/>
      <c r="AC12" s="1030"/>
      <c r="AD12" s="1030"/>
      <c r="AE12" s="1030" t="s">
        <v>101</v>
      </c>
      <c r="AF12" s="1030"/>
      <c r="AG12" s="1030"/>
      <c r="AH12" s="1030"/>
      <c r="AI12" s="1031"/>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1017" t="s">
        <v>54</v>
      </c>
      <c r="B13" s="1018"/>
      <c r="C13" s="1018"/>
      <c r="D13" s="1018"/>
      <c r="E13" s="1018"/>
      <c r="F13" s="1019"/>
      <c r="G13" s="1032"/>
      <c r="H13" s="1032"/>
      <c r="I13" s="1032"/>
      <c r="J13" s="1032"/>
      <c r="K13" s="1032"/>
      <c r="L13" s="1032"/>
      <c r="M13" s="1032"/>
      <c r="N13" s="1032"/>
      <c r="O13" s="1032"/>
      <c r="P13" s="1033"/>
      <c r="Q13" s="42"/>
      <c r="R13" s="42"/>
      <c r="S13" s="1158" t="s">
        <v>1017</v>
      </c>
      <c r="T13" s="1159"/>
      <c r="U13" s="1159"/>
      <c r="V13" s="1159"/>
      <c r="W13" s="1159"/>
      <c r="X13" s="1159"/>
      <c r="Y13" s="1160"/>
      <c r="Z13" s="1156"/>
      <c r="AA13" s="1156"/>
      <c r="AB13" s="1156"/>
      <c r="AC13" s="1156"/>
      <c r="AD13" s="1156"/>
      <c r="AE13" s="1156"/>
      <c r="AF13" s="1156"/>
      <c r="AG13" s="1156"/>
      <c r="AH13" s="1156"/>
      <c r="AI13" s="1157"/>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1017" t="s">
        <v>150</v>
      </c>
      <c r="B14" s="1018"/>
      <c r="C14" s="1018"/>
      <c r="D14" s="1018"/>
      <c r="E14" s="1018"/>
      <c r="F14" s="1019"/>
      <c r="G14" s="1032"/>
      <c r="H14" s="1032"/>
      <c r="I14" s="1032"/>
      <c r="J14" s="1032"/>
      <c r="K14" s="1032"/>
      <c r="L14" s="1032"/>
      <c r="M14" s="1032"/>
      <c r="N14" s="1032"/>
      <c r="O14" s="1032"/>
      <c r="P14" s="1033"/>
      <c r="Q14" s="42"/>
      <c r="R14" s="42"/>
      <c r="S14" s="252"/>
      <c r="T14" s="252"/>
      <c r="U14" s="252"/>
      <c r="V14" s="252"/>
      <c r="W14" s="1094"/>
      <c r="X14" s="1094"/>
      <c r="Y14" s="1094"/>
      <c r="Z14" s="1096"/>
      <c r="AA14" s="1096"/>
      <c r="AB14" s="1096"/>
      <c r="AC14" s="1096"/>
      <c r="AD14" s="1096"/>
      <c r="AE14" s="1096"/>
      <c r="AF14" s="1096"/>
      <c r="AG14" s="1096"/>
      <c r="AH14" s="1096"/>
      <c r="AI14" s="109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1017" t="s">
        <v>149</v>
      </c>
      <c r="B15" s="1018"/>
      <c r="C15" s="1018"/>
      <c r="D15" s="1018"/>
      <c r="E15" s="1018"/>
      <c r="F15" s="1019"/>
      <c r="G15" s="1026" t="s">
        <v>695</v>
      </c>
      <c r="H15" s="1026"/>
      <c r="I15" s="1026"/>
      <c r="J15" s="1026"/>
      <c r="K15" s="1026"/>
      <c r="L15" s="1026"/>
      <c r="M15" s="1026"/>
      <c r="N15" s="1026"/>
      <c r="O15" s="1026"/>
      <c r="P15" s="1028"/>
      <c r="Q15" s="42"/>
      <c r="R15" s="42"/>
      <c r="S15" s="965"/>
      <c r="T15" s="965"/>
      <c r="U15" s="965"/>
      <c r="V15" s="965"/>
      <c r="W15" s="965"/>
      <c r="X15" s="965"/>
      <c r="Y15" s="965"/>
      <c r="Z15" s="1098"/>
      <c r="AA15" s="1098"/>
      <c r="AB15" s="1098"/>
      <c r="AC15" s="1098"/>
      <c r="AD15" s="1098"/>
      <c r="AE15" s="1098"/>
      <c r="AF15" s="1098"/>
      <c r="AG15" s="1098"/>
      <c r="AH15" s="1098"/>
      <c r="AI15" s="1098"/>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75" t="s">
        <v>146</v>
      </c>
      <c r="B16" s="1176"/>
      <c r="C16" s="1176"/>
      <c r="D16" s="1176"/>
      <c r="E16" s="1176"/>
      <c r="F16" s="1177"/>
      <c r="G16" s="1020"/>
      <c r="H16" s="1020"/>
      <c r="I16" s="1020"/>
      <c r="J16" s="1020"/>
      <c r="K16" s="1020"/>
      <c r="L16" s="1020"/>
      <c r="M16" s="1020"/>
      <c r="N16" s="1020"/>
      <c r="O16" s="1020"/>
      <c r="P16" s="1174"/>
      <c r="Q16" s="42"/>
      <c r="R16" s="42"/>
      <c r="S16" s="1095"/>
      <c r="T16" s="1095"/>
      <c r="U16" s="1095"/>
      <c r="V16" s="1095"/>
      <c r="W16" s="1095"/>
      <c r="X16" s="1095"/>
      <c r="Y16" s="1095"/>
      <c r="Z16" s="1097"/>
      <c r="AA16" s="1097"/>
      <c r="AB16" s="1097"/>
      <c r="AC16" s="1097"/>
      <c r="AD16" s="1097"/>
      <c r="AE16" s="1097"/>
      <c r="AF16" s="1097"/>
      <c r="AG16" s="1097"/>
      <c r="AH16" s="1097"/>
      <c r="AI16" s="1097"/>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95"/>
      <c r="T17" s="1095"/>
      <c r="U17" s="1095"/>
      <c r="V17" s="1095"/>
      <c r="W17" s="1095"/>
      <c r="X17" s="1095"/>
      <c r="Y17" s="1095"/>
      <c r="Z17" s="1097"/>
      <c r="AA17" s="1097"/>
      <c r="AB17" s="1097"/>
      <c r="AC17" s="1097"/>
      <c r="AD17" s="1097"/>
      <c r="AE17" s="1097"/>
      <c r="AF17" s="1097"/>
      <c r="AG17" s="1097"/>
      <c r="AH17" s="1097"/>
      <c r="AI17" s="1097"/>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894"/>
      <c r="B18" s="894"/>
      <c r="C18" s="894"/>
      <c r="D18" s="894"/>
      <c r="E18" s="894"/>
      <c r="F18" s="894"/>
      <c r="G18" s="894"/>
      <c r="H18" s="894"/>
      <c r="I18" s="894"/>
      <c r="J18" s="894"/>
      <c r="K18" s="894"/>
      <c r="L18" s="894"/>
      <c r="M18" s="894"/>
      <c r="N18" s="894"/>
      <c r="O18" s="894"/>
      <c r="P18" s="894"/>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886" t="s">
        <v>114</v>
      </c>
      <c r="B19" s="887"/>
      <c r="C19" s="887"/>
      <c r="D19" s="887"/>
      <c r="E19" s="887"/>
      <c r="F19" s="887"/>
      <c r="G19" s="887"/>
      <c r="H19" s="887"/>
      <c r="I19" s="887"/>
      <c r="J19" s="887"/>
      <c r="K19" s="887"/>
      <c r="L19" s="887"/>
      <c r="M19" s="887"/>
      <c r="N19" s="887"/>
      <c r="O19" s="887"/>
      <c r="P19" s="887"/>
      <c r="Q19" s="887"/>
      <c r="R19" s="887"/>
      <c r="S19" s="887"/>
      <c r="T19" s="887"/>
      <c r="U19" s="887"/>
      <c r="V19" s="887"/>
      <c r="W19" s="887"/>
      <c r="X19" s="887"/>
      <c r="Y19" s="887"/>
      <c r="Z19" s="887"/>
      <c r="AA19" s="887"/>
      <c r="AB19" s="887"/>
      <c r="AC19" s="887"/>
      <c r="AD19" s="887"/>
      <c r="AE19" s="887"/>
      <c r="AF19" s="887"/>
      <c r="AG19" s="887"/>
      <c r="AH19" s="887"/>
      <c r="AI19" s="888"/>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04" t="s">
        <v>358</v>
      </c>
      <c r="B20" s="1105"/>
      <c r="C20" s="1105"/>
      <c r="D20" s="1105"/>
      <c r="E20" s="1105"/>
      <c r="F20" s="1105"/>
      <c r="G20" s="1105"/>
      <c r="H20" s="1106"/>
      <c r="I20" s="1048"/>
      <c r="J20" s="1048"/>
      <c r="K20" s="1048"/>
      <c r="L20" s="1048"/>
      <c r="M20" s="1048"/>
      <c r="N20" s="1048"/>
      <c r="O20" s="733"/>
      <c r="P20" s="1048"/>
      <c r="Q20" s="1048"/>
      <c r="R20" s="1048"/>
      <c r="S20" s="1048"/>
      <c r="T20" s="1048"/>
      <c r="U20" s="1048"/>
      <c r="V20" s="733"/>
      <c r="W20" s="1048"/>
      <c r="X20" s="1048"/>
      <c r="Y20" s="1048"/>
      <c r="Z20" s="1048"/>
      <c r="AA20" s="1048"/>
      <c r="AB20" s="1048"/>
      <c r="AC20" s="733"/>
      <c r="AD20" s="1048"/>
      <c r="AE20" s="1048"/>
      <c r="AF20" s="1048"/>
      <c r="AG20" s="1048"/>
      <c r="AH20" s="1048"/>
      <c r="AI20" s="104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1017" t="s">
        <v>111</v>
      </c>
      <c r="B21" s="1018"/>
      <c r="C21" s="1018"/>
      <c r="D21" s="1018"/>
      <c r="E21" s="1018"/>
      <c r="F21" s="1018"/>
      <c r="G21" s="1018"/>
      <c r="H21" s="1019"/>
      <c r="I21" s="1122"/>
      <c r="J21" s="1123"/>
      <c r="K21" s="1123"/>
      <c r="L21" s="1123"/>
      <c r="M21" s="1123"/>
      <c r="N21" s="1124"/>
      <c r="O21" s="733"/>
      <c r="P21" s="1122"/>
      <c r="Q21" s="1123"/>
      <c r="R21" s="1123"/>
      <c r="S21" s="1123"/>
      <c r="T21" s="1123"/>
      <c r="U21" s="1124"/>
      <c r="V21" s="733"/>
      <c r="W21" s="1032"/>
      <c r="X21" s="1032"/>
      <c r="Y21" s="1032"/>
      <c r="Z21" s="1032"/>
      <c r="AA21" s="1032"/>
      <c r="AB21" s="1032"/>
      <c r="AC21" s="733"/>
      <c r="AD21" s="1032"/>
      <c r="AE21" s="1032"/>
      <c r="AF21" s="1032"/>
      <c r="AG21" s="1032"/>
      <c r="AH21" s="1032"/>
      <c r="AI21" s="1033"/>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1017" t="s">
        <v>108</v>
      </c>
      <c r="B22" s="1018"/>
      <c r="C22" s="1018"/>
      <c r="D22" s="1018"/>
      <c r="E22" s="1018"/>
      <c r="F22" s="1018"/>
      <c r="G22" s="1018"/>
      <c r="H22" s="1019"/>
      <c r="I22" s="1032"/>
      <c r="J22" s="1032"/>
      <c r="K22" s="1032"/>
      <c r="L22" s="1032"/>
      <c r="M22" s="1032"/>
      <c r="N22" s="1032"/>
      <c r="O22" s="733"/>
      <c r="P22" s="1122"/>
      <c r="Q22" s="1123"/>
      <c r="R22" s="1123"/>
      <c r="S22" s="1123"/>
      <c r="T22" s="1123"/>
      <c r="U22" s="1124"/>
      <c r="V22" s="733"/>
      <c r="W22" s="1032"/>
      <c r="X22" s="1032"/>
      <c r="Y22" s="1032"/>
      <c r="Z22" s="1032"/>
      <c r="AA22" s="1032"/>
      <c r="AB22" s="1032"/>
      <c r="AC22" s="733"/>
      <c r="AD22" s="1032"/>
      <c r="AE22" s="1032"/>
      <c r="AF22" s="1032"/>
      <c r="AG22" s="1032"/>
      <c r="AH22" s="1032"/>
      <c r="AI22" s="1033"/>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1017" t="s">
        <v>105</v>
      </c>
      <c r="B23" s="1018"/>
      <c r="C23" s="1018"/>
      <c r="D23" s="1018"/>
      <c r="E23" s="1018"/>
      <c r="F23" s="1018"/>
      <c r="G23" s="1018"/>
      <c r="H23" s="1019"/>
      <c r="I23" s="932"/>
      <c r="J23" s="932"/>
      <c r="K23" s="932"/>
      <c r="L23" s="932"/>
      <c r="M23" s="932"/>
      <c r="N23" s="932"/>
      <c r="O23" s="733"/>
      <c r="P23" s="1170"/>
      <c r="Q23" s="1171"/>
      <c r="R23" s="1171"/>
      <c r="S23" s="1171"/>
      <c r="T23" s="1171"/>
      <c r="U23" s="1172"/>
      <c r="V23" s="733"/>
      <c r="W23" s="1173"/>
      <c r="X23" s="932"/>
      <c r="Y23" s="932"/>
      <c r="Z23" s="932"/>
      <c r="AA23" s="932"/>
      <c r="AB23" s="932"/>
      <c r="AC23" s="733"/>
      <c r="AD23" s="1173"/>
      <c r="AE23" s="932"/>
      <c r="AF23" s="932"/>
      <c r="AG23" s="932"/>
      <c r="AH23" s="932"/>
      <c r="AI23" s="108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1017" t="s">
        <v>104</v>
      </c>
      <c r="B24" s="1018"/>
      <c r="C24" s="1018"/>
      <c r="D24" s="1018"/>
      <c r="E24" s="1018"/>
      <c r="F24" s="1018"/>
      <c r="G24" s="1018"/>
      <c r="H24" s="1019"/>
      <c r="I24" s="1076"/>
      <c r="J24" s="1077"/>
      <c r="K24" s="1077"/>
      <c r="L24" s="1077"/>
      <c r="M24" s="1077"/>
      <c r="N24" s="1077"/>
      <c r="O24" s="733"/>
      <c r="P24" s="1122"/>
      <c r="Q24" s="1123"/>
      <c r="R24" s="1123"/>
      <c r="S24" s="1123"/>
      <c r="T24" s="1123"/>
      <c r="U24" s="1124"/>
      <c r="V24" s="733"/>
      <c r="W24" s="1032"/>
      <c r="X24" s="1032"/>
      <c r="Y24" s="1032"/>
      <c r="Z24" s="1032"/>
      <c r="AA24" s="1032"/>
      <c r="AB24" s="1032"/>
      <c r="AC24" s="733"/>
      <c r="AD24" s="1178"/>
      <c r="AE24" s="1032"/>
      <c r="AF24" s="1032"/>
      <c r="AG24" s="1032"/>
      <c r="AH24" s="1032"/>
      <c r="AI24" s="1033"/>
      <c r="AJ24" s="641"/>
      <c r="AK24" s="1202" t="s">
        <v>357</v>
      </c>
      <c r="AL24" s="1203"/>
      <c r="AM24" s="1203"/>
      <c r="AN24" s="898">
        <f>I$20</f>
        <v>0</v>
      </c>
      <c r="AO24" s="898"/>
      <c r="AP24" s="898"/>
      <c r="AQ24" s="898"/>
      <c r="AR24" s="898"/>
      <c r="AS24" s="898"/>
      <c r="AT24" s="898"/>
      <c r="AU24" s="898"/>
      <c r="AV24" s="898"/>
      <c r="AW24" s="898"/>
      <c r="AX24" s="898"/>
      <c r="AY24" s="898"/>
      <c r="AZ24" s="898"/>
      <c r="BA24" s="898"/>
      <c r="BB24" s="898"/>
      <c r="BC24" s="898"/>
      <c r="BD24" s="898"/>
      <c r="BE24" s="898"/>
      <c r="BF24" s="898"/>
      <c r="BG24" s="898"/>
      <c r="BH24" s="898"/>
      <c r="BI24" s="898"/>
      <c r="BJ24" s="898"/>
      <c r="BK24" s="898"/>
      <c r="BL24" s="898"/>
      <c r="BM24" s="898"/>
      <c r="BN24" s="898"/>
      <c r="BO24" s="898"/>
      <c r="BP24" s="898"/>
      <c r="BQ24" s="898"/>
      <c r="BR24" s="898"/>
      <c r="BS24" s="898"/>
      <c r="BT24" s="898"/>
      <c r="BU24" s="898"/>
      <c r="BV24" s="898"/>
      <c r="BW24" s="898"/>
      <c r="BX24" s="898"/>
      <c r="BY24" s="898"/>
      <c r="BZ24" s="898"/>
      <c r="CA24" s="898"/>
      <c r="CB24" s="898"/>
      <c r="CC24" s="899"/>
      <c r="CD24" s="641"/>
      <c r="CE24" s="641"/>
      <c r="CF24" s="641"/>
    </row>
    <row r="25" spans="1:84" ht="12" customHeight="1" thickTop="1" x14ac:dyDescent="0.2">
      <c r="A25" s="1017"/>
      <c r="B25" s="1018"/>
      <c r="C25" s="1018"/>
      <c r="D25" s="1018"/>
      <c r="E25" s="1018"/>
      <c r="F25" s="1018"/>
      <c r="G25" s="1018"/>
      <c r="H25" s="1018"/>
      <c r="I25" s="1111" t="s">
        <v>102</v>
      </c>
      <c r="J25" s="1111"/>
      <c r="K25" s="1111"/>
      <c r="L25" s="1111" t="s">
        <v>101</v>
      </c>
      <c r="M25" s="1111"/>
      <c r="N25" s="1111"/>
      <c r="O25" s="736"/>
      <c r="P25" s="1164" t="s">
        <v>102</v>
      </c>
      <c r="Q25" s="1165"/>
      <c r="R25" s="1166"/>
      <c r="S25" s="1164" t="s">
        <v>101</v>
      </c>
      <c r="T25" s="1165"/>
      <c r="U25" s="1166"/>
      <c r="V25" s="733"/>
      <c r="W25" s="1111" t="s">
        <v>102</v>
      </c>
      <c r="X25" s="1111"/>
      <c r="Y25" s="1111"/>
      <c r="Z25" s="1111" t="s">
        <v>101</v>
      </c>
      <c r="AA25" s="1111"/>
      <c r="AB25" s="1111"/>
      <c r="AC25" s="733"/>
      <c r="AD25" s="1111" t="s">
        <v>102</v>
      </c>
      <c r="AE25" s="1111"/>
      <c r="AF25" s="1111"/>
      <c r="AG25" s="1111" t="s">
        <v>101</v>
      </c>
      <c r="AH25" s="1111"/>
      <c r="AI25" s="1169"/>
      <c r="AJ25" s="641"/>
      <c r="AK25" s="1192" t="s">
        <v>156</v>
      </c>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4"/>
      <c r="BP25" s="641"/>
      <c r="BQ25" s="1195" t="s">
        <v>137</v>
      </c>
      <c r="BR25" s="1195"/>
      <c r="BS25" s="1195"/>
      <c r="BT25" s="1195"/>
      <c r="BU25" s="1195"/>
      <c r="BV25" s="1195"/>
      <c r="BW25" s="1195"/>
      <c r="BX25" s="1195"/>
      <c r="BY25" s="1195"/>
      <c r="BZ25" s="1195"/>
      <c r="CA25" s="1195"/>
      <c r="CB25" s="1195"/>
      <c r="CC25" s="1196"/>
      <c r="CD25" s="641"/>
      <c r="CE25" s="641"/>
      <c r="CF25" s="641"/>
    </row>
    <row r="26" spans="1:84" ht="12.75" customHeight="1" x14ac:dyDescent="0.2">
      <c r="A26" s="1017" t="s">
        <v>32</v>
      </c>
      <c r="B26" s="1018"/>
      <c r="C26" s="1018"/>
      <c r="D26" s="1018"/>
      <c r="E26" s="1018"/>
      <c r="F26" s="1018"/>
      <c r="G26" s="1018"/>
      <c r="H26" s="1018"/>
      <c r="I26" s="1032"/>
      <c r="J26" s="1032"/>
      <c r="K26" s="1032"/>
      <c r="L26" s="1032"/>
      <c r="M26" s="1032"/>
      <c r="N26" s="1032"/>
      <c r="O26" s="736"/>
      <c r="P26" s="1122"/>
      <c r="Q26" s="1123"/>
      <c r="R26" s="1124"/>
      <c r="S26" s="1122"/>
      <c r="T26" s="1123"/>
      <c r="U26" s="1124"/>
      <c r="V26" s="733"/>
      <c r="W26" s="1032"/>
      <c r="X26" s="1032"/>
      <c r="Y26" s="1032"/>
      <c r="Z26" s="1032"/>
      <c r="AA26" s="1032"/>
      <c r="AB26" s="1032"/>
      <c r="AC26" s="733"/>
      <c r="AD26" s="1032"/>
      <c r="AE26" s="1032"/>
      <c r="AF26" s="1032"/>
      <c r="AG26" s="1032"/>
      <c r="AH26" s="1032"/>
      <c r="AI26" s="1033"/>
      <c r="AJ26" s="641"/>
      <c r="AK26" s="1091"/>
      <c r="AL26" s="1092"/>
      <c r="AM26" s="1093"/>
      <c r="AN26" s="1084" t="s">
        <v>1007</v>
      </c>
      <c r="AO26" s="1085"/>
      <c r="AP26" s="1135"/>
      <c r="AQ26" s="1084" t="s">
        <v>98</v>
      </c>
      <c r="AR26" s="1085"/>
      <c r="AS26" s="1135"/>
      <c r="AT26" s="1084"/>
      <c r="AU26" s="1085"/>
      <c r="AV26" s="1085"/>
      <c r="AW26" s="1085"/>
      <c r="AX26" s="1085"/>
      <c r="AY26" s="1135"/>
      <c r="AZ26" s="1084" t="s">
        <v>155</v>
      </c>
      <c r="BA26" s="1085"/>
      <c r="BB26" s="1085"/>
      <c r="BC26" s="1085"/>
      <c r="BD26" s="1085"/>
      <c r="BE26" s="1085"/>
      <c r="BF26" s="1085"/>
      <c r="BG26" s="1135"/>
      <c r="BH26" s="1084" t="s">
        <v>154</v>
      </c>
      <c r="BI26" s="1085"/>
      <c r="BJ26" s="1085"/>
      <c r="BK26" s="1085"/>
      <c r="BL26" s="1085"/>
      <c r="BM26" s="1085"/>
      <c r="BN26" s="1085"/>
      <c r="BO26" s="1135"/>
      <c r="BP26" s="641"/>
      <c r="BQ26" s="1197" t="s">
        <v>135</v>
      </c>
      <c r="BR26" s="1197"/>
      <c r="BS26" s="1197"/>
      <c r="BT26" s="1197"/>
      <c r="BU26" s="1197"/>
      <c r="BV26" s="1197"/>
      <c r="BW26" s="1197"/>
      <c r="BX26" s="1197"/>
      <c r="BY26" s="1197"/>
      <c r="BZ26" s="1198" t="str">
        <f>IFERROR(I$42/I$45,"")</f>
        <v/>
      </c>
      <c r="CA26" s="1198"/>
      <c r="CB26" s="1198"/>
      <c r="CC26" s="1199"/>
      <c r="CD26" s="641"/>
      <c r="CE26" s="641"/>
      <c r="CF26" s="641"/>
    </row>
    <row r="27" spans="1:84" ht="12" customHeight="1" x14ac:dyDescent="0.2">
      <c r="A27" s="1017" t="s">
        <v>100</v>
      </c>
      <c r="B27" s="1018"/>
      <c r="C27" s="1018"/>
      <c r="D27" s="1018"/>
      <c r="E27" s="1018"/>
      <c r="F27" s="1018"/>
      <c r="G27" s="1018"/>
      <c r="H27" s="1018"/>
      <c r="I27" s="926"/>
      <c r="J27" s="926"/>
      <c r="K27" s="926"/>
      <c r="L27" s="927" t="s">
        <v>99</v>
      </c>
      <c r="M27" s="928"/>
      <c r="N27" s="928"/>
      <c r="O27" s="736"/>
      <c r="P27" s="926"/>
      <c r="Q27" s="926"/>
      <c r="R27" s="926"/>
      <c r="S27" s="1099" t="s">
        <v>99</v>
      </c>
      <c r="T27" s="1167"/>
      <c r="U27" s="1168"/>
      <c r="V27" s="733"/>
      <c r="W27" s="926"/>
      <c r="X27" s="926"/>
      <c r="Y27" s="926"/>
      <c r="Z27" s="927" t="s">
        <v>99</v>
      </c>
      <c r="AA27" s="928"/>
      <c r="AB27" s="928"/>
      <c r="AC27" s="733"/>
      <c r="AD27" s="926"/>
      <c r="AE27" s="926"/>
      <c r="AF27" s="926"/>
      <c r="AG27" s="1099" t="s">
        <v>99</v>
      </c>
      <c r="AH27" s="1035"/>
      <c r="AI27" s="1036"/>
      <c r="AJ27" s="641"/>
      <c r="AK27" s="1091" t="s">
        <v>152</v>
      </c>
      <c r="AL27" s="1092"/>
      <c r="AM27" s="1093"/>
      <c r="AN27" s="1127"/>
      <c r="AO27" s="1128"/>
      <c r="AP27" s="1129"/>
      <c r="AQ27" s="1073"/>
      <c r="AR27" s="1125"/>
      <c r="AS27" s="1126"/>
      <c r="AT27" s="1057" t="s">
        <v>151</v>
      </c>
      <c r="AU27" s="1130"/>
      <c r="AV27" s="1130"/>
      <c r="AW27" s="1130"/>
      <c r="AX27" s="1130"/>
      <c r="AY27" s="1131"/>
      <c r="AZ27" s="1179" t="str">
        <f>IF(AN27="","",IF(100*(ABS(AN27-$AN$30)/$AN$30)&gt;10,"T1 Exceeds 10% by "&amp;ROUND(100*(ABS(AN27-$AN$30)/$AN$30)-10,1)&amp;"%",""))</f>
        <v/>
      </c>
      <c r="BA27" s="1180"/>
      <c r="BB27" s="1180"/>
      <c r="BC27" s="1180"/>
      <c r="BD27" s="1180"/>
      <c r="BE27" s="1180"/>
      <c r="BF27" s="1180"/>
      <c r="BG27" s="1181"/>
      <c r="BH27" s="1179" t="str">
        <f>IF(AQ27="","",IF(100*(ABS(AQ27-$AQ$30)/$AQ$30)&gt;2,"T1 Exceeds 2% by "&amp;ROUND(100*(ABS(AQ27-$AQ$30)/$AQ$30)-2,1)&amp;"%",""))</f>
        <v/>
      </c>
      <c r="BI27" s="1180"/>
      <c r="BJ27" s="1180"/>
      <c r="BK27" s="1180"/>
      <c r="BL27" s="1180"/>
      <c r="BM27" s="1180"/>
      <c r="BN27" s="1180"/>
      <c r="BO27" s="1181"/>
      <c r="BP27" s="641"/>
      <c r="BQ27" s="1069" t="s">
        <v>134</v>
      </c>
      <c r="BR27" s="1069"/>
      <c r="BS27" s="1069"/>
      <c r="BT27" s="1069"/>
      <c r="BU27" s="1069"/>
      <c r="BV27" s="1069"/>
      <c r="BW27" s="1069"/>
      <c r="BX27" s="1069"/>
      <c r="BY27" s="1069"/>
      <c r="BZ27" s="1200" t="str">
        <f>IFERROR(IF((I$43*1.57)+(I$46*1.57)+(I$49*2)&lt;&gt;0,(I$43*1.57)+(I$46*1.57)+(I$49*2),""),"")</f>
        <v/>
      </c>
      <c r="CA27" s="1200"/>
      <c r="CB27" s="1201"/>
      <c r="CC27" s="648" t="s">
        <v>133</v>
      </c>
      <c r="CD27" s="641"/>
      <c r="CE27" s="641"/>
      <c r="CF27" s="641"/>
    </row>
    <row r="28" spans="1:84" ht="12" customHeight="1" x14ac:dyDescent="0.2">
      <c r="A28" s="1017" t="s">
        <v>946</v>
      </c>
      <c r="B28" s="1018"/>
      <c r="C28" s="1018"/>
      <c r="D28" s="1018"/>
      <c r="E28" s="1018"/>
      <c r="F28" s="1018"/>
      <c r="G28" s="1018"/>
      <c r="H28" s="1018"/>
      <c r="I28" s="1026" t="s">
        <v>99</v>
      </c>
      <c r="J28" s="1026"/>
      <c r="K28" s="1026"/>
      <c r="L28" s="928" t="str">
        <f>IF(I24&lt;&gt;"---",IF(I27*I24&lt;&gt;0,I27*I24, ""),"---")</f>
        <v/>
      </c>
      <c r="M28" s="928"/>
      <c r="N28" s="928"/>
      <c r="O28" s="736"/>
      <c r="P28" s="1100" t="s">
        <v>99</v>
      </c>
      <c r="Q28" s="1101"/>
      <c r="R28" s="1102"/>
      <c r="S28" s="1034" t="str">
        <f>IF(P24&lt;&gt;"---",IF(P27*P24&lt;&gt;0,P27*P24, ""),"---")</f>
        <v/>
      </c>
      <c r="T28" s="1035"/>
      <c r="U28" s="1103"/>
      <c r="V28" s="733"/>
      <c r="W28" s="1026" t="s">
        <v>99</v>
      </c>
      <c r="X28" s="1026"/>
      <c r="Y28" s="1026"/>
      <c r="Z28" s="928" t="str">
        <f>IF(W24&lt;&gt;"---",IF(W27*W24&lt;&gt;0,W27*W24, ""),"---")</f>
        <v/>
      </c>
      <c r="AA28" s="928"/>
      <c r="AB28" s="928"/>
      <c r="AC28" s="733"/>
      <c r="AD28" s="1026" t="s">
        <v>99</v>
      </c>
      <c r="AE28" s="1026"/>
      <c r="AF28" s="1026"/>
      <c r="AG28" s="928" t="str">
        <f>IF(AD24&lt;&gt;"---",IF(AD27*AD24&lt;&gt;0,AD27*AD24, ""),"---")</f>
        <v/>
      </c>
      <c r="AH28" s="928"/>
      <c r="AI28" s="1029"/>
      <c r="AJ28" s="641"/>
      <c r="AK28" s="1091" t="s">
        <v>51</v>
      </c>
      <c r="AL28" s="1092"/>
      <c r="AM28" s="1093"/>
      <c r="AN28" s="1127"/>
      <c r="AO28" s="1128"/>
      <c r="AP28" s="1129"/>
      <c r="AQ28" s="1073"/>
      <c r="AR28" s="1125"/>
      <c r="AS28" s="1126"/>
      <c r="AT28" s="1073"/>
      <c r="AU28" s="1125"/>
      <c r="AV28" s="1125"/>
      <c r="AW28" s="1125"/>
      <c r="AX28" s="1125"/>
      <c r="AY28" s="1126"/>
      <c r="AZ28" s="1179" t="str">
        <f>IF(AN28="","",IF(100*(ABS(AN28-$AN$30)/$AN$30)&gt;10,"T2 Exceeds 10% by "&amp;ROUND(100*(ABS(AN28-$AN$30)/$AN$30)-10,1)&amp;"%",""))</f>
        <v/>
      </c>
      <c r="BA28" s="1180"/>
      <c r="BB28" s="1180"/>
      <c r="BC28" s="1180"/>
      <c r="BD28" s="1180"/>
      <c r="BE28" s="1180"/>
      <c r="BF28" s="1180"/>
      <c r="BG28" s="1181"/>
      <c r="BH28" s="1179" t="str">
        <f>IF(AQ28="","",IF(100*(ABS(AQ28-$AQ$30)/$AQ$30)&gt;2,"T2 Exceeds 2% by "&amp;ROUND(100*(ABS(AQ28-$AQ$30)/$AQ$30)-2,1)&amp;"%",""))</f>
        <v/>
      </c>
      <c r="BI28" s="1180"/>
      <c r="BJ28" s="1180"/>
      <c r="BK28" s="1180"/>
      <c r="BL28" s="1180"/>
      <c r="BM28" s="1180"/>
      <c r="BN28" s="1180"/>
      <c r="BO28" s="1181"/>
      <c r="BP28" s="641"/>
      <c r="BQ28" s="1069" t="s">
        <v>132</v>
      </c>
      <c r="BR28" s="1069"/>
      <c r="BS28" s="1069"/>
      <c r="BT28" s="1069"/>
      <c r="BU28" s="1069"/>
      <c r="BV28" s="1069"/>
      <c r="BW28" s="1069"/>
      <c r="BX28" s="1069"/>
      <c r="BY28" s="1069"/>
      <c r="BZ28" s="1071" t="str">
        <f>IFERROR(((I$52/60)*(I$32))*BZ$26,"")</f>
        <v/>
      </c>
      <c r="CA28" s="1071"/>
      <c r="CB28" s="1071"/>
      <c r="CC28" s="1189"/>
      <c r="CD28" s="641"/>
      <c r="CE28" s="641"/>
      <c r="CF28" s="641"/>
    </row>
    <row r="29" spans="1:84" ht="12" customHeight="1" x14ac:dyDescent="0.2">
      <c r="A29" s="1017" t="s">
        <v>33</v>
      </c>
      <c r="B29" s="1018"/>
      <c r="C29" s="1018"/>
      <c r="D29" s="1018"/>
      <c r="E29" s="1018"/>
      <c r="F29" s="1018"/>
      <c r="G29" s="1018"/>
      <c r="H29" s="1018"/>
      <c r="I29" s="1032"/>
      <c r="J29" s="1032"/>
      <c r="K29" s="1032"/>
      <c r="L29" s="928" t="str">
        <f>IFERROR(IF(AT32="Single Phase",(AN27*AQ27*I23)/(I27*I31),IF(AT32="Three Phase",AQ30*AN30*AT28*AT30*1.73/746,"")),"")</f>
        <v/>
      </c>
      <c r="M29" s="928"/>
      <c r="N29" s="928"/>
      <c r="O29" s="736"/>
      <c r="P29" s="1122"/>
      <c r="Q29" s="1123"/>
      <c r="R29" s="1124"/>
      <c r="S29" s="1034" t="str">
        <f>IFERROR(IF(AT42="Single Phase",(P23*AN37*AQ37)/(P27*P31),IF(AT42="Three Phase",AN40*AQ40*AT40*AT38*1.73/746,"")),"")</f>
        <v/>
      </c>
      <c r="T29" s="1035"/>
      <c r="U29" s="1103"/>
      <c r="V29" s="733"/>
      <c r="W29" s="1032"/>
      <c r="X29" s="1032"/>
      <c r="Y29" s="1032"/>
      <c r="Z29" s="928" t="str">
        <f>IFERROR(IF(AT52="Single Phase",(W23*AN47*AQ47)/(W27*W31),IF(AT52="Three Phase",AN50*AQ50*AT48*AT50*1.73/746,"")),"")</f>
        <v/>
      </c>
      <c r="AA29" s="928"/>
      <c r="AB29" s="928"/>
      <c r="AC29" s="733"/>
      <c r="AD29" s="1032"/>
      <c r="AE29" s="1032"/>
      <c r="AF29" s="1032"/>
      <c r="AG29" s="928" t="str">
        <f>IFERROR(IF(AT62="Single Phase",(AD23*AN57*AQ57)/(AD27*AD31),IF(AT62="Three Phase",AN59*AQ59*AT58*AT60*1.73/746,"")),"")</f>
        <v/>
      </c>
      <c r="AH29" s="928"/>
      <c r="AI29" s="1029"/>
      <c r="AJ29" s="641"/>
      <c r="AK29" s="1091" t="s">
        <v>50</v>
      </c>
      <c r="AL29" s="1092"/>
      <c r="AM29" s="1093"/>
      <c r="AN29" s="1127"/>
      <c r="AO29" s="1128"/>
      <c r="AP29" s="1129"/>
      <c r="AQ29" s="1073"/>
      <c r="AR29" s="1125"/>
      <c r="AS29" s="1126"/>
      <c r="AT29" s="1057" t="s">
        <v>147</v>
      </c>
      <c r="AU29" s="1130"/>
      <c r="AV29" s="1130"/>
      <c r="AW29" s="1130"/>
      <c r="AX29" s="1130"/>
      <c r="AY29" s="1131"/>
      <c r="AZ29" s="1179" t="str">
        <f>IF(AN29="","",IF(100*(ABS(AN29-$AN$30)/$AN$30)&gt;10,"T3 Exceeds 10% by "&amp;ROUND(100*(ABS(AN29-$AN$30)/$AN$30)-10,1)&amp;"%",""))</f>
        <v/>
      </c>
      <c r="BA29" s="1180"/>
      <c r="BB29" s="1180"/>
      <c r="BC29" s="1180"/>
      <c r="BD29" s="1180"/>
      <c r="BE29" s="1180"/>
      <c r="BF29" s="1180"/>
      <c r="BG29" s="1181"/>
      <c r="BH29" s="1179" t="str">
        <f>IF(AQ29="","",IF(100*(ABS(AQ29-$AQ$30)/$AQ$30)&gt;2,"T3 Exceeds 2% by "&amp;ROUND(100*(ABS(AQ29-$AQ$30)/$AQ$30)-2,1)&amp;"%",""))</f>
        <v/>
      </c>
      <c r="BI29" s="1180"/>
      <c r="BJ29" s="1180"/>
      <c r="BK29" s="1180"/>
      <c r="BL29" s="1180"/>
      <c r="BM29" s="1180"/>
      <c r="BN29" s="1180"/>
      <c r="BO29" s="1181"/>
      <c r="BP29" s="641"/>
      <c r="BQ29" s="1069" t="s">
        <v>129</v>
      </c>
      <c r="BR29" s="1069"/>
      <c r="BS29" s="1069"/>
      <c r="BT29" s="1069"/>
      <c r="BU29" s="1069"/>
      <c r="BV29" s="1069"/>
      <c r="BW29" s="1069"/>
      <c r="BX29" s="1069"/>
      <c r="BY29" s="1069"/>
      <c r="BZ29" s="1071" t="str">
        <f>IFERROR(IF(((I$52/60)*(I$32))*((I$43-0.5))/((I$46-0.5))&lt;&gt;0,((I$52/60)*(I$32))*((I$43-0.5))/((I$46-0.5)),""),"")</f>
        <v/>
      </c>
      <c r="CA29" s="1071"/>
      <c r="CB29" s="1071"/>
      <c r="CC29" s="1189"/>
      <c r="CD29" s="641"/>
      <c r="CE29" s="641"/>
      <c r="CF29" s="641"/>
    </row>
    <row r="30" spans="1:84" ht="12" customHeight="1" x14ac:dyDescent="0.2">
      <c r="A30" s="1017" t="s">
        <v>947</v>
      </c>
      <c r="B30" s="1018"/>
      <c r="C30" s="1018"/>
      <c r="D30" s="1018"/>
      <c r="E30" s="1018"/>
      <c r="F30" s="1018"/>
      <c r="G30" s="1018"/>
      <c r="H30" s="1018"/>
      <c r="I30" s="1026" t="s">
        <v>99</v>
      </c>
      <c r="J30" s="1026"/>
      <c r="K30" s="1026"/>
      <c r="L30" s="1113" t="str">
        <f>IF(AT32="Single Phase",AN27,IF(AT32="Three Phase",IF(MOD(AN27,1)=0,AN27&amp;".0",AN27)&amp;", "&amp;IF(MOD(AN28,1)=0,AN28&amp;".0",AN28)&amp;", "&amp;IF(MOD(AN29,1)=0,AN29&amp;".0",AN29),""))</f>
        <v/>
      </c>
      <c r="M30" s="1114"/>
      <c r="N30" s="1114"/>
      <c r="O30" s="736"/>
      <c r="P30" s="1100" t="s">
        <v>99</v>
      </c>
      <c r="Q30" s="1101"/>
      <c r="R30" s="1102"/>
      <c r="S30" s="1113" t="str">
        <f>IF(AN37="Single Phase",AN37,IF(AT42="Three Phase",IF(MOD(AN37,1)=0,AN37&amp;".0",AN37)&amp;", "&amp;IF(MOD(AN38,1)=0,AN38&amp;".0",AN38)&amp;", "&amp;IF(MOD(AN39,1)=0,AN39&amp;".0",AN39),""))</f>
        <v/>
      </c>
      <c r="T30" s="1114"/>
      <c r="U30" s="1114"/>
      <c r="V30" s="733"/>
      <c r="W30" s="1026" t="s">
        <v>99</v>
      </c>
      <c r="X30" s="1026"/>
      <c r="Y30" s="1026"/>
      <c r="Z30" s="1113" t="str">
        <f>IF(AT52="Single Phase",AN47,IF(AT52="Three Phase",IF(MOD(AN47,1)=0,AN47&amp;".0",AN47)&amp;", "&amp;IF(MOD(AN48,1)=0,AN48&amp;".0",AN48)&amp;", "&amp;IF(MOD(AN49,1)=0,AN49&amp;".0",AN49),""))</f>
        <v/>
      </c>
      <c r="AA30" s="1114"/>
      <c r="AB30" s="1114"/>
      <c r="AC30" s="733"/>
      <c r="AD30" s="1026" t="s">
        <v>99</v>
      </c>
      <c r="AE30" s="1026"/>
      <c r="AF30" s="1026"/>
      <c r="AG30" s="1113" t="str">
        <f>IF(AT62="Single Phase",AN57,IF(AT62="Three Phase",IF(MOD(AN57,1)=0,AN57&amp;".0",AN57)&amp;", "&amp;IF(MOD(AN58,1)=0,AN58&amp;".0",AN58)&amp;", "&amp;IF(MOD(AN59,1)=0,AN59&amp;".0",AN59),""))</f>
        <v/>
      </c>
      <c r="AH30" s="1114"/>
      <c r="AI30" s="1142"/>
      <c r="AJ30" s="641"/>
      <c r="AK30" s="1091" t="s">
        <v>144</v>
      </c>
      <c r="AL30" s="1092"/>
      <c r="AM30" s="1093"/>
      <c r="AN30" s="1183" t="str">
        <f>IFERROR(AVERAGE(AN27:AP29),"")</f>
        <v/>
      </c>
      <c r="AO30" s="1184"/>
      <c r="AP30" s="1185"/>
      <c r="AQ30" s="1186" t="str">
        <f>IFERROR(AVERAGE(AQ27:AS29),"")</f>
        <v/>
      </c>
      <c r="AR30" s="1187"/>
      <c r="AS30" s="1188"/>
      <c r="AT30" s="1073"/>
      <c r="AU30" s="1125"/>
      <c r="AV30" s="1125"/>
      <c r="AW30" s="1125"/>
      <c r="AX30" s="1125"/>
      <c r="AY30" s="1126"/>
      <c r="AZ30" s="1045" t="s">
        <v>143</v>
      </c>
      <c r="BA30" s="1046"/>
      <c r="BB30" s="1046"/>
      <c r="BC30" s="1046"/>
      <c r="BD30" s="1046"/>
      <c r="BE30" s="1046"/>
      <c r="BF30" s="1046"/>
      <c r="BG30" s="1046"/>
      <c r="BH30" s="1046"/>
      <c r="BI30" s="1046"/>
      <c r="BJ30" s="1046"/>
      <c r="BK30" s="1046"/>
      <c r="BL30" s="1046"/>
      <c r="BM30" s="1046"/>
      <c r="BN30" s="1046"/>
      <c r="BO30" s="1182"/>
      <c r="BP30" s="641"/>
      <c r="BQ30" s="1045" t="s">
        <v>125</v>
      </c>
      <c r="BR30" s="1046"/>
      <c r="BS30" s="1046"/>
      <c r="BT30" s="1046"/>
      <c r="BU30" s="1046"/>
      <c r="BV30" s="1046"/>
      <c r="BW30" s="1046"/>
      <c r="BX30" s="1046"/>
      <c r="BY30" s="1046"/>
      <c r="BZ30" s="1046"/>
      <c r="CA30" s="1046"/>
      <c r="CB30" s="1046"/>
      <c r="CC30" s="1047"/>
      <c r="CD30" s="641"/>
      <c r="CE30" s="641"/>
      <c r="CF30" s="641"/>
    </row>
    <row r="31" spans="1:84" ht="12" customHeight="1" x14ac:dyDescent="0.2">
      <c r="A31" s="1017" t="s">
        <v>98</v>
      </c>
      <c r="B31" s="1018"/>
      <c r="C31" s="1018"/>
      <c r="D31" s="1018"/>
      <c r="E31" s="1018"/>
      <c r="F31" s="1018"/>
      <c r="G31" s="1018"/>
      <c r="H31" s="1018"/>
      <c r="I31" s="1032"/>
      <c r="J31" s="1032"/>
      <c r="K31" s="1032"/>
      <c r="L31" s="1161" t="str">
        <f>IF(AT32="Single Phase",AQ27,IF(AT32="Three Phase",AQ27 &amp;", "&amp; AQ28 &amp; ", " &amp; AQ29,""))</f>
        <v/>
      </c>
      <c r="M31" s="1162"/>
      <c r="N31" s="1163"/>
      <c r="O31" s="737"/>
      <c r="P31" s="1122"/>
      <c r="Q31" s="1123"/>
      <c r="R31" s="1124"/>
      <c r="S31" s="1161" t="str">
        <f>IF(AT42="Single Phase",AQ37,IF(AT42="Three Phase",AQ37 &amp;", "&amp; AQ38 &amp; ", " &amp; AQ39,""))</f>
        <v/>
      </c>
      <c r="T31" s="1162"/>
      <c r="U31" s="1163"/>
      <c r="V31" s="731"/>
      <c r="W31" s="1032"/>
      <c r="X31" s="1032"/>
      <c r="Y31" s="1032"/>
      <c r="Z31" s="1146" t="str">
        <f>IF(AT52="Single Phase",AQ47,IF(AT52="Three Phase",AQ47 &amp;", "&amp; AQ48 &amp; ", " &amp; AQ49,""))</f>
        <v/>
      </c>
      <c r="AA31" s="1114"/>
      <c r="AB31" s="1114"/>
      <c r="AC31" s="731"/>
      <c r="AD31" s="1032"/>
      <c r="AE31" s="1032"/>
      <c r="AF31" s="1032"/>
      <c r="AG31" s="1146" t="str">
        <f>IF(AT62="Single Phase",AQ57,IF(AT62="Three Phase",AQ57 &amp;", "&amp; AQ58 &amp; ", " &amp; AQ59,""))</f>
        <v/>
      </c>
      <c r="AH31" s="1114"/>
      <c r="AI31" s="1142"/>
      <c r="AJ31" s="641"/>
      <c r="AK31" s="1136"/>
      <c r="AL31" s="1137"/>
      <c r="AM31" s="1137"/>
      <c r="AN31" s="1137"/>
      <c r="AO31" s="1137"/>
      <c r="AP31" s="1137"/>
      <c r="AQ31" s="1137"/>
      <c r="AR31" s="1137"/>
      <c r="AS31" s="1138"/>
      <c r="AT31" s="1057" t="s">
        <v>141</v>
      </c>
      <c r="AU31" s="1130"/>
      <c r="AV31" s="1130"/>
      <c r="AW31" s="1130"/>
      <c r="AX31" s="1130"/>
      <c r="AY31" s="1131"/>
      <c r="AZ31" s="1058" t="s">
        <v>140</v>
      </c>
      <c r="BA31" s="1059"/>
      <c r="BB31" s="1059"/>
      <c r="BC31" s="1059"/>
      <c r="BD31" s="1059"/>
      <c r="BE31" s="1059"/>
      <c r="BF31" s="1059"/>
      <c r="BG31" s="1059"/>
      <c r="BH31" s="1059"/>
      <c r="BI31" s="1059"/>
      <c r="BJ31" s="1059"/>
      <c r="BK31" s="1059"/>
      <c r="BL31" s="1059"/>
      <c r="BM31" s="1059"/>
      <c r="BN31" s="1059"/>
      <c r="BO31" s="1190"/>
      <c r="BP31" s="641"/>
      <c r="BQ31" s="1058"/>
      <c r="BR31" s="1059"/>
      <c r="BS31" s="1059"/>
      <c r="BT31" s="1059"/>
      <c r="BU31" s="1059"/>
      <c r="BV31" s="1059"/>
      <c r="BW31" s="1059"/>
      <c r="BX31" s="1059"/>
      <c r="BY31" s="1059"/>
      <c r="BZ31" s="1059"/>
      <c r="CA31" s="1059"/>
      <c r="CB31" s="1059"/>
      <c r="CC31" s="1060"/>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39"/>
      <c r="AL32" s="1140"/>
      <c r="AM32" s="1140"/>
      <c r="AN32" s="1140"/>
      <c r="AO32" s="1140"/>
      <c r="AP32" s="1140"/>
      <c r="AQ32" s="1140"/>
      <c r="AR32" s="1140"/>
      <c r="AS32" s="1141"/>
      <c r="AT32" s="1042"/>
      <c r="AU32" s="1043"/>
      <c r="AV32" s="1043"/>
      <c r="AW32" s="1043"/>
      <c r="AX32" s="1043"/>
      <c r="AY32" s="1044"/>
      <c r="AZ32" s="1061"/>
      <c r="BA32" s="1062"/>
      <c r="BB32" s="1062"/>
      <c r="BC32" s="1062"/>
      <c r="BD32" s="1062"/>
      <c r="BE32" s="1062"/>
      <c r="BF32" s="1062"/>
      <c r="BG32" s="1062"/>
      <c r="BH32" s="1062"/>
      <c r="BI32" s="1062"/>
      <c r="BJ32" s="1062"/>
      <c r="BK32" s="1062"/>
      <c r="BL32" s="1062"/>
      <c r="BM32" s="1062"/>
      <c r="BN32" s="1062"/>
      <c r="BO32" s="1191"/>
      <c r="BP32" s="567"/>
      <c r="BQ32" s="1061"/>
      <c r="BR32" s="1062"/>
      <c r="BS32" s="1062"/>
      <c r="BT32" s="1062"/>
      <c r="BU32" s="1062"/>
      <c r="BV32" s="1062"/>
      <c r="BW32" s="1062"/>
      <c r="BX32" s="1062"/>
      <c r="BY32" s="1062"/>
      <c r="BZ32" s="1062"/>
      <c r="CA32" s="1062"/>
      <c r="CB32" s="1062"/>
      <c r="CC32" s="1063"/>
      <c r="CD32" s="641"/>
      <c r="CE32" s="641"/>
      <c r="CF32" s="641"/>
    </row>
    <row r="33" spans="1:84" ht="12" customHeight="1" thickBot="1" x14ac:dyDescent="0.25">
      <c r="A33" s="1143" t="s">
        <v>130</v>
      </c>
      <c r="B33" s="1144"/>
      <c r="C33" s="1144"/>
      <c r="D33" s="1144"/>
      <c r="E33" s="1144"/>
      <c r="F33" s="1144"/>
      <c r="G33" s="1144"/>
      <c r="H33" s="1144"/>
      <c r="I33" s="1144"/>
      <c r="J33" s="1144"/>
      <c r="K33" s="1144"/>
      <c r="L33" s="1144"/>
      <c r="M33" s="1144"/>
      <c r="N33" s="1144"/>
      <c r="O33" s="1144"/>
      <c r="P33" s="1144"/>
      <c r="Q33" s="1144"/>
      <c r="R33" s="1144"/>
      <c r="S33" s="1144"/>
      <c r="T33" s="1144"/>
      <c r="U33" s="1144"/>
      <c r="V33" s="1144"/>
      <c r="W33" s="1144"/>
      <c r="X33" s="1144"/>
      <c r="Y33" s="1144"/>
      <c r="Z33" s="1144"/>
      <c r="AA33" s="1144"/>
      <c r="AB33" s="1144"/>
      <c r="AC33" s="1144"/>
      <c r="AD33" s="1144"/>
      <c r="AE33" s="1144"/>
      <c r="AF33" s="1144"/>
      <c r="AG33" s="1144"/>
      <c r="AH33" s="1144"/>
      <c r="AI33" s="1145"/>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04" t="s">
        <v>126</v>
      </c>
      <c r="B34" s="1105"/>
      <c r="C34" s="1105"/>
      <c r="D34" s="1105"/>
      <c r="E34" s="1105"/>
      <c r="F34" s="1105"/>
      <c r="G34" s="1105"/>
      <c r="H34" s="1106"/>
      <c r="I34" s="1119"/>
      <c r="J34" s="1120"/>
      <c r="K34" s="1120"/>
      <c r="L34" s="1120"/>
      <c r="M34" s="1120"/>
      <c r="N34" s="1121"/>
      <c r="O34" s="734"/>
      <c r="P34" s="1119"/>
      <c r="Q34" s="1120"/>
      <c r="R34" s="1120"/>
      <c r="S34" s="1120"/>
      <c r="T34" s="1120"/>
      <c r="U34" s="1121"/>
      <c r="V34" s="733"/>
      <c r="W34" s="1119"/>
      <c r="X34" s="1120"/>
      <c r="Y34" s="1120"/>
      <c r="Z34" s="1120"/>
      <c r="AA34" s="1120"/>
      <c r="AB34" s="1121"/>
      <c r="AC34" s="733"/>
      <c r="AD34" s="1119"/>
      <c r="AE34" s="1120"/>
      <c r="AF34" s="1120"/>
      <c r="AG34" s="1120"/>
      <c r="AH34" s="1120"/>
      <c r="AI34" s="1121"/>
      <c r="AJ34" s="641"/>
      <c r="AK34" s="1202" t="s">
        <v>357</v>
      </c>
      <c r="AL34" s="1203"/>
      <c r="AM34" s="1203"/>
      <c r="AN34" s="898">
        <f>P$20</f>
        <v>0</v>
      </c>
      <c r="AO34" s="898"/>
      <c r="AP34" s="898"/>
      <c r="AQ34" s="898"/>
      <c r="AR34" s="898"/>
      <c r="AS34" s="898"/>
      <c r="AT34" s="898"/>
      <c r="AU34" s="898"/>
      <c r="AV34" s="898"/>
      <c r="AW34" s="898"/>
      <c r="AX34" s="898"/>
      <c r="AY34" s="898"/>
      <c r="AZ34" s="898"/>
      <c r="BA34" s="898"/>
      <c r="BB34" s="898"/>
      <c r="BC34" s="898"/>
      <c r="BD34" s="898"/>
      <c r="BE34" s="898"/>
      <c r="BF34" s="898"/>
      <c r="BG34" s="898"/>
      <c r="BH34" s="898"/>
      <c r="BI34" s="898"/>
      <c r="BJ34" s="898"/>
      <c r="BK34" s="898"/>
      <c r="BL34" s="898"/>
      <c r="BM34" s="898"/>
      <c r="BN34" s="898"/>
      <c r="BO34" s="898"/>
      <c r="BP34" s="898"/>
      <c r="BQ34" s="898"/>
      <c r="BR34" s="898"/>
      <c r="BS34" s="898"/>
      <c r="BT34" s="898"/>
      <c r="BU34" s="898"/>
      <c r="BV34" s="898"/>
      <c r="BW34" s="898"/>
      <c r="BX34" s="898"/>
      <c r="BY34" s="898"/>
      <c r="BZ34" s="898"/>
      <c r="CA34" s="898"/>
      <c r="CB34" s="898"/>
      <c r="CC34" s="899"/>
      <c r="CD34" s="641"/>
      <c r="CE34" s="641"/>
      <c r="CF34" s="641"/>
    </row>
    <row r="35" spans="1:84" ht="12" customHeight="1" thickTop="1" x14ac:dyDescent="0.2">
      <c r="A35" s="1104" t="s">
        <v>123</v>
      </c>
      <c r="B35" s="1105"/>
      <c r="C35" s="1105"/>
      <c r="D35" s="1105"/>
      <c r="E35" s="1105"/>
      <c r="F35" s="1105"/>
      <c r="G35" s="1105"/>
      <c r="H35" s="1106"/>
      <c r="I35" s="1107"/>
      <c r="J35" s="1108"/>
      <c r="K35" s="1108"/>
      <c r="L35" s="1108"/>
      <c r="M35" s="1108"/>
      <c r="N35" s="1109"/>
      <c r="O35" s="734"/>
      <c r="P35" s="1107"/>
      <c r="Q35" s="1108"/>
      <c r="R35" s="1108"/>
      <c r="S35" s="1108"/>
      <c r="T35" s="1108"/>
      <c r="U35" s="1109"/>
      <c r="V35" s="733"/>
      <c r="W35" s="1107"/>
      <c r="X35" s="1108"/>
      <c r="Y35" s="1108"/>
      <c r="Z35" s="1108"/>
      <c r="AA35" s="1108"/>
      <c r="AB35" s="1109"/>
      <c r="AC35" s="733"/>
      <c r="AD35" s="1107"/>
      <c r="AE35" s="1108"/>
      <c r="AF35" s="1108"/>
      <c r="AG35" s="1108"/>
      <c r="AH35" s="1108"/>
      <c r="AI35" s="1109"/>
      <c r="AJ35" s="641"/>
      <c r="AK35" s="1192" t="s">
        <v>156</v>
      </c>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4"/>
      <c r="BP35" s="641"/>
      <c r="BQ35" s="1195" t="s">
        <v>137</v>
      </c>
      <c r="BR35" s="1195"/>
      <c r="BS35" s="1195"/>
      <c r="BT35" s="1195"/>
      <c r="BU35" s="1195"/>
      <c r="BV35" s="1195"/>
      <c r="BW35" s="1195"/>
      <c r="BX35" s="1195"/>
      <c r="BY35" s="1195"/>
      <c r="BZ35" s="1195"/>
      <c r="CA35" s="1195"/>
      <c r="CB35" s="1195"/>
      <c r="CC35" s="1196"/>
      <c r="CD35" s="641"/>
      <c r="CE35" s="641"/>
      <c r="CF35" s="641"/>
    </row>
    <row r="36" spans="1:84" ht="12" customHeight="1" x14ac:dyDescent="0.2">
      <c r="A36" s="1115" t="s">
        <v>121</v>
      </c>
      <c r="B36" s="1116"/>
      <c r="C36" s="1116"/>
      <c r="D36" s="1116"/>
      <c r="E36" s="1116"/>
      <c r="F36" s="1112" t="s">
        <v>116</v>
      </c>
      <c r="G36" s="1018"/>
      <c r="H36" s="1019"/>
      <c r="I36" s="1107"/>
      <c r="J36" s="1108"/>
      <c r="K36" s="1108"/>
      <c r="L36" s="1108"/>
      <c r="M36" s="1108"/>
      <c r="N36" s="1109"/>
      <c r="O36" s="735"/>
      <c r="P36" s="1107"/>
      <c r="Q36" s="1108"/>
      <c r="R36" s="1108"/>
      <c r="S36" s="1108"/>
      <c r="T36" s="1108"/>
      <c r="U36" s="1109"/>
      <c r="V36" s="733"/>
      <c r="W36" s="1107"/>
      <c r="X36" s="1108"/>
      <c r="Y36" s="1108"/>
      <c r="Z36" s="1108"/>
      <c r="AA36" s="1108"/>
      <c r="AB36" s="1109"/>
      <c r="AC36" s="733"/>
      <c r="AD36" s="1107"/>
      <c r="AE36" s="1108"/>
      <c r="AF36" s="1108"/>
      <c r="AG36" s="1108"/>
      <c r="AH36" s="1108"/>
      <c r="AI36" s="1109"/>
      <c r="AJ36" s="641"/>
      <c r="AK36" s="1091"/>
      <c r="AL36" s="1092"/>
      <c r="AM36" s="1093"/>
      <c r="AN36" s="1084" t="s">
        <v>1007</v>
      </c>
      <c r="AO36" s="1085"/>
      <c r="AP36" s="1135"/>
      <c r="AQ36" s="1084" t="s">
        <v>98</v>
      </c>
      <c r="AR36" s="1085"/>
      <c r="AS36" s="1135"/>
      <c r="AT36" s="1084"/>
      <c r="AU36" s="1085"/>
      <c r="AV36" s="1085"/>
      <c r="AW36" s="1085"/>
      <c r="AX36" s="1085"/>
      <c r="AY36" s="1135"/>
      <c r="AZ36" s="1084" t="s">
        <v>155</v>
      </c>
      <c r="BA36" s="1085"/>
      <c r="BB36" s="1085"/>
      <c r="BC36" s="1085"/>
      <c r="BD36" s="1085"/>
      <c r="BE36" s="1085"/>
      <c r="BF36" s="1085"/>
      <c r="BG36" s="1135"/>
      <c r="BH36" s="1084" t="s">
        <v>154</v>
      </c>
      <c r="BI36" s="1085"/>
      <c r="BJ36" s="1085"/>
      <c r="BK36" s="1085"/>
      <c r="BL36" s="1085"/>
      <c r="BM36" s="1085"/>
      <c r="BN36" s="1085"/>
      <c r="BO36" s="1135"/>
      <c r="BP36" s="641"/>
      <c r="BQ36" s="1197" t="s">
        <v>135</v>
      </c>
      <c r="BR36" s="1197"/>
      <c r="BS36" s="1197"/>
      <c r="BT36" s="1197"/>
      <c r="BU36" s="1197"/>
      <c r="BV36" s="1197"/>
      <c r="BW36" s="1197"/>
      <c r="BX36" s="1197"/>
      <c r="BY36" s="1197"/>
      <c r="BZ36" s="1198" t="str">
        <f>IFERROR(P$42/P$45,"")</f>
        <v/>
      </c>
      <c r="CA36" s="1198"/>
      <c r="CB36" s="1198"/>
      <c r="CC36" s="1199"/>
      <c r="CD36" s="641"/>
      <c r="CE36" s="641"/>
      <c r="CF36" s="641"/>
    </row>
    <row r="37" spans="1:84" ht="12" customHeight="1" x14ac:dyDescent="0.2">
      <c r="A37" s="1115"/>
      <c r="B37" s="1116"/>
      <c r="C37" s="1116"/>
      <c r="D37" s="1116"/>
      <c r="E37" s="1116"/>
      <c r="F37" s="1112" t="s">
        <v>115</v>
      </c>
      <c r="G37" s="1018"/>
      <c r="H37" s="1019"/>
      <c r="I37" s="1107"/>
      <c r="J37" s="1108"/>
      <c r="K37" s="1108"/>
      <c r="L37" s="1108"/>
      <c r="M37" s="1108"/>
      <c r="N37" s="1109"/>
      <c r="O37" s="733"/>
      <c r="P37" s="1107"/>
      <c r="Q37" s="1108"/>
      <c r="R37" s="1108"/>
      <c r="S37" s="1108"/>
      <c r="T37" s="1108"/>
      <c r="U37" s="1109"/>
      <c r="V37" s="733"/>
      <c r="W37" s="1107"/>
      <c r="X37" s="1108"/>
      <c r="Y37" s="1108"/>
      <c r="Z37" s="1108"/>
      <c r="AA37" s="1108"/>
      <c r="AB37" s="1109"/>
      <c r="AC37" s="733"/>
      <c r="AD37" s="1107"/>
      <c r="AE37" s="1108"/>
      <c r="AF37" s="1108"/>
      <c r="AG37" s="1108"/>
      <c r="AH37" s="1108"/>
      <c r="AI37" s="1109"/>
      <c r="AJ37" s="641"/>
      <c r="AK37" s="1091" t="s">
        <v>152</v>
      </c>
      <c r="AL37" s="1092"/>
      <c r="AM37" s="1093"/>
      <c r="AN37" s="1127"/>
      <c r="AO37" s="1128"/>
      <c r="AP37" s="1129"/>
      <c r="AQ37" s="1073"/>
      <c r="AR37" s="1125"/>
      <c r="AS37" s="1126"/>
      <c r="AT37" s="1057" t="s">
        <v>151</v>
      </c>
      <c r="AU37" s="1130"/>
      <c r="AV37" s="1130"/>
      <c r="AW37" s="1130"/>
      <c r="AX37" s="1130"/>
      <c r="AY37" s="1131"/>
      <c r="AZ37" s="1179" t="str">
        <f>IF(AN37="","",IF(100*(ABS(AN37-$AN$30)/$AN$30)&gt;10,"T1 Exceeds 10% by "&amp;ROUND(100*(ABS(AN37-$AN$30)/$AN$30)-10,1)&amp;"%",""))</f>
        <v/>
      </c>
      <c r="BA37" s="1180"/>
      <c r="BB37" s="1180"/>
      <c r="BC37" s="1180"/>
      <c r="BD37" s="1180"/>
      <c r="BE37" s="1180"/>
      <c r="BF37" s="1180"/>
      <c r="BG37" s="1181"/>
      <c r="BH37" s="1179" t="str">
        <f>IF(AQ37="","",IF(100*(ABS(AQ37-$AQ$30)/$AQ$30)&gt;2,"T1 Exceeds 2% by "&amp;ROUND(100*(ABS(AQ37-$AQ$30)/$AQ$30)-2,1)&amp;"%",""))</f>
        <v/>
      </c>
      <c r="BI37" s="1180"/>
      <c r="BJ37" s="1180"/>
      <c r="BK37" s="1180"/>
      <c r="BL37" s="1180"/>
      <c r="BM37" s="1180"/>
      <c r="BN37" s="1180"/>
      <c r="BO37" s="1181"/>
      <c r="BP37" s="641"/>
      <c r="BQ37" s="1069" t="s">
        <v>134</v>
      </c>
      <c r="BR37" s="1069"/>
      <c r="BS37" s="1069"/>
      <c r="BT37" s="1069"/>
      <c r="BU37" s="1069"/>
      <c r="BV37" s="1069"/>
      <c r="BW37" s="1069"/>
      <c r="BX37" s="1069"/>
      <c r="BY37" s="1069"/>
      <c r="BZ37" s="1200" t="str">
        <f>IFERROR(IF((P$43*1.57)+(P$46*1.57)+(P$49*2)&lt;&gt;0,(P$43*1.57)+(P$46*1.57)+(P$49*2),""),"")</f>
        <v/>
      </c>
      <c r="CA37" s="1200"/>
      <c r="CB37" s="1201"/>
      <c r="CC37" s="648" t="s">
        <v>133</v>
      </c>
      <c r="CD37" s="641"/>
      <c r="CE37" s="641"/>
      <c r="CF37" s="641"/>
    </row>
    <row r="38" spans="1:84" ht="12" customHeight="1" x14ac:dyDescent="0.2">
      <c r="A38" s="1017" t="s">
        <v>118</v>
      </c>
      <c r="B38" s="1018"/>
      <c r="C38" s="1018"/>
      <c r="D38" s="1018"/>
      <c r="E38" s="1018"/>
      <c r="F38" s="1018"/>
      <c r="G38" s="1018"/>
      <c r="H38" s="1019"/>
      <c r="I38" s="1107"/>
      <c r="J38" s="1108"/>
      <c r="K38" s="1108"/>
      <c r="L38" s="1108"/>
      <c r="M38" s="1108"/>
      <c r="N38" s="1109"/>
      <c r="O38" s="734"/>
      <c r="P38" s="1107"/>
      <c r="Q38" s="1108"/>
      <c r="R38" s="1108"/>
      <c r="S38" s="1108"/>
      <c r="T38" s="1108"/>
      <c r="U38" s="1109"/>
      <c r="V38" s="733"/>
      <c r="W38" s="1107"/>
      <c r="X38" s="1108"/>
      <c r="Y38" s="1108"/>
      <c r="Z38" s="1108"/>
      <c r="AA38" s="1108"/>
      <c r="AB38" s="1109"/>
      <c r="AC38" s="733"/>
      <c r="AD38" s="1107"/>
      <c r="AE38" s="1108"/>
      <c r="AF38" s="1108"/>
      <c r="AG38" s="1108"/>
      <c r="AH38" s="1108"/>
      <c r="AI38" s="1109"/>
      <c r="AJ38" s="641"/>
      <c r="AK38" s="1091" t="s">
        <v>51</v>
      </c>
      <c r="AL38" s="1092"/>
      <c r="AM38" s="1093"/>
      <c r="AN38" s="1127"/>
      <c r="AO38" s="1128"/>
      <c r="AP38" s="1129"/>
      <c r="AQ38" s="1073"/>
      <c r="AR38" s="1125"/>
      <c r="AS38" s="1126"/>
      <c r="AT38" s="1073"/>
      <c r="AU38" s="1125"/>
      <c r="AV38" s="1125"/>
      <c r="AW38" s="1125"/>
      <c r="AX38" s="1125"/>
      <c r="AY38" s="1126"/>
      <c r="AZ38" s="1179" t="str">
        <f>IF(AN38="","",IF(100*(ABS(AN38-$AN$30)/$AN$30)&gt;10,"T2 Exceeds 10% by "&amp;ROUND(100*(ABS(AN38-$AN$30)/$AN$30)-10,1)&amp;"%",""))</f>
        <v/>
      </c>
      <c r="BA38" s="1180"/>
      <c r="BB38" s="1180"/>
      <c r="BC38" s="1180"/>
      <c r="BD38" s="1180"/>
      <c r="BE38" s="1180"/>
      <c r="BF38" s="1180"/>
      <c r="BG38" s="1181"/>
      <c r="BH38" s="1179" t="str">
        <f>IF(AQ38="","",IF(100*(ABS(AQ38-$AQ$30)/$AQ$30)&gt;2,"T2 Exceeds 2% by "&amp;ROUND(100*(ABS(AQ38-$AQ$30)/$AQ$30)-2,1)&amp;"%",""))</f>
        <v/>
      </c>
      <c r="BI38" s="1180"/>
      <c r="BJ38" s="1180"/>
      <c r="BK38" s="1180"/>
      <c r="BL38" s="1180"/>
      <c r="BM38" s="1180"/>
      <c r="BN38" s="1180"/>
      <c r="BO38" s="1181"/>
      <c r="BP38" s="641"/>
      <c r="BQ38" s="1069" t="s">
        <v>132</v>
      </c>
      <c r="BR38" s="1069"/>
      <c r="BS38" s="1069"/>
      <c r="BT38" s="1069"/>
      <c r="BU38" s="1069"/>
      <c r="BV38" s="1069"/>
      <c r="BW38" s="1069"/>
      <c r="BX38" s="1069"/>
      <c r="BY38" s="1069"/>
      <c r="BZ38" s="1186" t="str">
        <f>IFERROR(((P$52/60)*(P$32))*BZ36,"")</f>
        <v/>
      </c>
      <c r="CA38" s="1187"/>
      <c r="CB38" s="1187"/>
      <c r="CC38" s="1204"/>
      <c r="CD38" s="641"/>
      <c r="CE38" s="641"/>
      <c r="CF38" s="641"/>
    </row>
    <row r="39" spans="1:84" ht="12" customHeight="1" x14ac:dyDescent="0.2">
      <c r="A39" s="1110" t="s">
        <v>117</v>
      </c>
      <c r="B39" s="1111"/>
      <c r="C39" s="1111"/>
      <c r="D39" s="1111"/>
      <c r="E39" s="1111"/>
      <c r="F39" s="1112" t="s">
        <v>116</v>
      </c>
      <c r="G39" s="1018"/>
      <c r="H39" s="1019"/>
      <c r="I39" s="1107"/>
      <c r="J39" s="1108"/>
      <c r="K39" s="1108"/>
      <c r="L39" s="1108"/>
      <c r="M39" s="1108"/>
      <c r="N39" s="1109"/>
      <c r="O39" s="735"/>
      <c r="P39" s="1107"/>
      <c r="Q39" s="1108"/>
      <c r="R39" s="1108"/>
      <c r="S39" s="1108"/>
      <c r="T39" s="1108"/>
      <c r="U39" s="1109"/>
      <c r="V39" s="733"/>
      <c r="W39" s="1107"/>
      <c r="X39" s="1108"/>
      <c r="Y39" s="1108"/>
      <c r="Z39" s="1108"/>
      <c r="AA39" s="1108"/>
      <c r="AB39" s="1109"/>
      <c r="AC39" s="733"/>
      <c r="AD39" s="1107"/>
      <c r="AE39" s="1108"/>
      <c r="AF39" s="1108"/>
      <c r="AG39" s="1108"/>
      <c r="AH39" s="1108"/>
      <c r="AI39" s="1109"/>
      <c r="AJ39" s="641"/>
      <c r="AK39" s="1091" t="s">
        <v>50</v>
      </c>
      <c r="AL39" s="1092"/>
      <c r="AM39" s="1093"/>
      <c r="AN39" s="1127"/>
      <c r="AO39" s="1128"/>
      <c r="AP39" s="1129"/>
      <c r="AQ39" s="1073"/>
      <c r="AR39" s="1125"/>
      <c r="AS39" s="1126"/>
      <c r="AT39" s="1057" t="s">
        <v>147</v>
      </c>
      <c r="AU39" s="1130"/>
      <c r="AV39" s="1130"/>
      <c r="AW39" s="1130"/>
      <c r="AX39" s="1130"/>
      <c r="AY39" s="1131"/>
      <c r="AZ39" s="1179" t="str">
        <f>IF(AN39="","",IF(100*(ABS(AN39-$AN$30)/$AN$30)&gt;10,"T3 Exceeds 10% by "&amp;ROUND(100*(ABS(AN39-$AN$30)/$AN$30)-10,1)&amp;"%",""))</f>
        <v/>
      </c>
      <c r="BA39" s="1180"/>
      <c r="BB39" s="1180"/>
      <c r="BC39" s="1180"/>
      <c r="BD39" s="1180"/>
      <c r="BE39" s="1180"/>
      <c r="BF39" s="1180"/>
      <c r="BG39" s="1181"/>
      <c r="BH39" s="1179" t="str">
        <f>IF(AQ39="","",IF(100*(ABS(AQ39-$AQ$30)/$AQ$30)&gt;2,"T3 Exceeds 2% by "&amp;ROUND(100*(ABS(AQ39-$AQ$30)/$AQ$30)-2,1)&amp;"%",""))</f>
        <v/>
      </c>
      <c r="BI39" s="1180"/>
      <c r="BJ39" s="1180"/>
      <c r="BK39" s="1180"/>
      <c r="BL39" s="1180"/>
      <c r="BM39" s="1180"/>
      <c r="BN39" s="1180"/>
      <c r="BO39" s="1181"/>
      <c r="BP39" s="641"/>
      <c r="BQ39" s="1069" t="s">
        <v>129</v>
      </c>
      <c r="BR39" s="1069"/>
      <c r="BS39" s="1069"/>
      <c r="BT39" s="1069"/>
      <c r="BU39" s="1069"/>
      <c r="BV39" s="1069"/>
      <c r="BW39" s="1069"/>
      <c r="BX39" s="1069"/>
      <c r="BY39" s="1069"/>
      <c r="BZ39" s="1071" t="str">
        <f>IFERROR(IF(((P$52/60)*(P$32))*((P$43-0.5))/((P$46-0.5))&lt;&gt;0,((P$52/60)*(P$32))*((P$43-0.5))/((P$46-0.5)),""),"")</f>
        <v/>
      </c>
      <c r="CA39" s="1071"/>
      <c r="CB39" s="1071"/>
      <c r="CC39" s="1189"/>
      <c r="CD39" s="641"/>
      <c r="CE39" s="641"/>
      <c r="CF39" s="641"/>
    </row>
    <row r="40" spans="1:84" ht="12.75" customHeight="1" x14ac:dyDescent="0.2">
      <c r="A40" s="1110"/>
      <c r="B40" s="1111"/>
      <c r="C40" s="1111"/>
      <c r="D40" s="1111"/>
      <c r="E40" s="1111"/>
      <c r="F40" s="1112" t="s">
        <v>115</v>
      </c>
      <c r="G40" s="1018"/>
      <c r="H40" s="1019"/>
      <c r="I40" s="1107"/>
      <c r="J40" s="1108"/>
      <c r="K40" s="1108"/>
      <c r="L40" s="1108"/>
      <c r="M40" s="1108"/>
      <c r="N40" s="1109"/>
      <c r="O40" s="733"/>
      <c r="P40" s="1107"/>
      <c r="Q40" s="1108"/>
      <c r="R40" s="1108"/>
      <c r="S40" s="1108"/>
      <c r="T40" s="1108"/>
      <c r="U40" s="1109"/>
      <c r="V40" s="733"/>
      <c r="W40" s="1107"/>
      <c r="X40" s="1108"/>
      <c r="Y40" s="1108"/>
      <c r="Z40" s="1108"/>
      <c r="AA40" s="1108"/>
      <c r="AB40" s="1109"/>
      <c r="AC40" s="733"/>
      <c r="AD40" s="1107"/>
      <c r="AE40" s="1108"/>
      <c r="AF40" s="1108"/>
      <c r="AG40" s="1108"/>
      <c r="AH40" s="1108"/>
      <c r="AI40" s="1109"/>
      <c r="AJ40" s="641"/>
      <c r="AK40" s="1091" t="s">
        <v>144</v>
      </c>
      <c r="AL40" s="1092"/>
      <c r="AM40" s="1093"/>
      <c r="AN40" s="1183" t="str">
        <f>IFERROR(AVERAGE(AN37:AP39),"")</f>
        <v/>
      </c>
      <c r="AO40" s="1184"/>
      <c r="AP40" s="1185"/>
      <c r="AQ40" s="1186" t="str">
        <f>IFERROR(AVERAGE(AQ37:AS39),"")</f>
        <v/>
      </c>
      <c r="AR40" s="1187"/>
      <c r="AS40" s="1188"/>
      <c r="AT40" s="1073"/>
      <c r="AU40" s="1125"/>
      <c r="AV40" s="1125"/>
      <c r="AW40" s="1125"/>
      <c r="AX40" s="1125"/>
      <c r="AY40" s="1126"/>
      <c r="AZ40" s="1045" t="s">
        <v>143</v>
      </c>
      <c r="BA40" s="1046"/>
      <c r="BB40" s="1046"/>
      <c r="BC40" s="1046"/>
      <c r="BD40" s="1046"/>
      <c r="BE40" s="1046"/>
      <c r="BF40" s="1046"/>
      <c r="BG40" s="1046"/>
      <c r="BH40" s="1046"/>
      <c r="BI40" s="1046"/>
      <c r="BJ40" s="1046"/>
      <c r="BK40" s="1046"/>
      <c r="BL40" s="1046"/>
      <c r="BM40" s="1046"/>
      <c r="BN40" s="1046"/>
      <c r="BO40" s="1182"/>
      <c r="BP40" s="641"/>
      <c r="BQ40" s="1045" t="s">
        <v>125</v>
      </c>
      <c r="BR40" s="1046"/>
      <c r="BS40" s="1046"/>
      <c r="BT40" s="1046"/>
      <c r="BU40" s="1046"/>
      <c r="BV40" s="1046"/>
      <c r="BW40" s="1046"/>
      <c r="BX40" s="1046"/>
      <c r="BY40" s="1046"/>
      <c r="BZ40" s="1046"/>
      <c r="CA40" s="1046"/>
      <c r="CB40" s="1046"/>
      <c r="CC40" s="1047"/>
      <c r="CD40" s="641"/>
      <c r="CE40" s="641"/>
      <c r="CF40" s="641"/>
    </row>
    <row r="41" spans="1:84" ht="12" customHeight="1" x14ac:dyDescent="0.2">
      <c r="A41" s="1017" t="s">
        <v>112</v>
      </c>
      <c r="B41" s="1018"/>
      <c r="C41" s="1018"/>
      <c r="D41" s="1018"/>
      <c r="E41" s="1018"/>
      <c r="F41" s="1018"/>
      <c r="G41" s="1018"/>
      <c r="H41" s="1019"/>
      <c r="I41" s="1107"/>
      <c r="J41" s="1108"/>
      <c r="K41" s="1108"/>
      <c r="L41" s="1108"/>
      <c r="M41" s="1108"/>
      <c r="N41" s="1109"/>
      <c r="O41" s="734"/>
      <c r="P41" s="1107"/>
      <c r="Q41" s="1108"/>
      <c r="R41" s="1108"/>
      <c r="S41" s="1108"/>
      <c r="T41" s="1108"/>
      <c r="U41" s="1109"/>
      <c r="V41" s="733"/>
      <c r="W41" s="1107"/>
      <c r="X41" s="1108"/>
      <c r="Y41" s="1108"/>
      <c r="Z41" s="1108"/>
      <c r="AA41" s="1108"/>
      <c r="AB41" s="1109"/>
      <c r="AC41" s="733"/>
      <c r="AD41" s="1107"/>
      <c r="AE41" s="1108"/>
      <c r="AF41" s="1108"/>
      <c r="AG41" s="1108"/>
      <c r="AH41" s="1108"/>
      <c r="AI41" s="1109"/>
      <c r="AJ41" s="641"/>
      <c r="AK41" s="1136"/>
      <c r="AL41" s="1137"/>
      <c r="AM41" s="1137"/>
      <c r="AN41" s="1137"/>
      <c r="AO41" s="1137"/>
      <c r="AP41" s="1137"/>
      <c r="AQ41" s="1137"/>
      <c r="AR41" s="1137"/>
      <c r="AS41" s="1138"/>
      <c r="AT41" s="1057" t="s">
        <v>141</v>
      </c>
      <c r="AU41" s="1130"/>
      <c r="AV41" s="1130"/>
      <c r="AW41" s="1130"/>
      <c r="AX41" s="1130"/>
      <c r="AY41" s="1131"/>
      <c r="AZ41" s="1058" t="s">
        <v>140</v>
      </c>
      <c r="BA41" s="1059"/>
      <c r="BB41" s="1059"/>
      <c r="BC41" s="1059"/>
      <c r="BD41" s="1059"/>
      <c r="BE41" s="1059"/>
      <c r="BF41" s="1059"/>
      <c r="BG41" s="1059"/>
      <c r="BH41" s="1059"/>
      <c r="BI41" s="1059"/>
      <c r="BJ41" s="1059"/>
      <c r="BK41" s="1059"/>
      <c r="BL41" s="1059"/>
      <c r="BM41" s="1059"/>
      <c r="BN41" s="1059"/>
      <c r="BO41" s="1190"/>
      <c r="BP41" s="641"/>
      <c r="BQ41" s="1058"/>
      <c r="BR41" s="1059"/>
      <c r="BS41" s="1059"/>
      <c r="BT41" s="1059"/>
      <c r="BU41" s="1059"/>
      <c r="BV41" s="1059"/>
      <c r="BW41" s="1059"/>
      <c r="BX41" s="1059"/>
      <c r="BY41" s="1059"/>
      <c r="BZ41" s="1059"/>
      <c r="CA41" s="1059"/>
      <c r="CB41" s="1059"/>
      <c r="CC41" s="1060"/>
      <c r="CD41" s="641"/>
      <c r="CE41" s="641"/>
      <c r="CF41" s="641"/>
    </row>
    <row r="42" spans="1:84" ht="12" customHeight="1" thickBot="1" x14ac:dyDescent="0.25">
      <c r="A42" s="1017" t="s">
        <v>110</v>
      </c>
      <c r="B42" s="1018"/>
      <c r="C42" s="1018"/>
      <c r="D42" s="1018"/>
      <c r="E42" s="1018"/>
      <c r="F42" s="1018"/>
      <c r="G42" s="1018"/>
      <c r="H42" s="1019"/>
      <c r="I42" s="1147"/>
      <c r="J42" s="1148"/>
      <c r="K42" s="717" t="s">
        <v>109</v>
      </c>
      <c r="L42" s="1149"/>
      <c r="M42" s="1149"/>
      <c r="N42" s="1150"/>
      <c r="O42" s="733"/>
      <c r="P42" s="1147"/>
      <c r="Q42" s="1148"/>
      <c r="R42" s="717" t="s">
        <v>109</v>
      </c>
      <c r="S42" s="1149"/>
      <c r="T42" s="1149"/>
      <c r="U42" s="1150"/>
      <c r="V42" s="733"/>
      <c r="W42" s="1147"/>
      <c r="X42" s="1148"/>
      <c r="Y42" s="719" t="s">
        <v>109</v>
      </c>
      <c r="Z42" s="1149"/>
      <c r="AA42" s="1149"/>
      <c r="AB42" s="1150"/>
      <c r="AC42" s="733"/>
      <c r="AD42" s="1147"/>
      <c r="AE42" s="1148"/>
      <c r="AF42" s="719" t="s">
        <v>109</v>
      </c>
      <c r="AG42" s="1149"/>
      <c r="AH42" s="1149"/>
      <c r="AI42" s="1150"/>
      <c r="AJ42" s="641"/>
      <c r="AK42" s="1139"/>
      <c r="AL42" s="1140"/>
      <c r="AM42" s="1140"/>
      <c r="AN42" s="1140"/>
      <c r="AO42" s="1140"/>
      <c r="AP42" s="1140"/>
      <c r="AQ42" s="1140"/>
      <c r="AR42" s="1140"/>
      <c r="AS42" s="1141"/>
      <c r="AT42" s="1042"/>
      <c r="AU42" s="1043"/>
      <c r="AV42" s="1043"/>
      <c r="AW42" s="1043"/>
      <c r="AX42" s="1043"/>
      <c r="AY42" s="1044"/>
      <c r="AZ42" s="1061"/>
      <c r="BA42" s="1062"/>
      <c r="BB42" s="1062"/>
      <c r="BC42" s="1062"/>
      <c r="BD42" s="1062"/>
      <c r="BE42" s="1062"/>
      <c r="BF42" s="1062"/>
      <c r="BG42" s="1062"/>
      <c r="BH42" s="1062"/>
      <c r="BI42" s="1062"/>
      <c r="BJ42" s="1062"/>
      <c r="BK42" s="1062"/>
      <c r="BL42" s="1062"/>
      <c r="BM42" s="1062"/>
      <c r="BN42" s="1062"/>
      <c r="BO42" s="1191"/>
      <c r="BP42" s="567"/>
      <c r="BQ42" s="1061"/>
      <c r="BR42" s="1062"/>
      <c r="BS42" s="1062"/>
      <c r="BT42" s="1062"/>
      <c r="BU42" s="1062"/>
      <c r="BV42" s="1062"/>
      <c r="BW42" s="1062"/>
      <c r="BX42" s="1062"/>
      <c r="BY42" s="1062"/>
      <c r="BZ42" s="1062"/>
      <c r="CA42" s="1062"/>
      <c r="CB42" s="1062"/>
      <c r="CC42" s="1063"/>
      <c r="CD42" s="641"/>
      <c r="CE42" s="641"/>
      <c r="CF42" s="641"/>
    </row>
    <row r="43" spans="1:84" ht="12" customHeight="1" thickBot="1" x14ac:dyDescent="0.25">
      <c r="A43" s="1017" t="s">
        <v>107</v>
      </c>
      <c r="B43" s="1018"/>
      <c r="C43" s="1018"/>
      <c r="D43" s="1018"/>
      <c r="E43" s="1018"/>
      <c r="F43" s="1018"/>
      <c r="G43" s="1018"/>
      <c r="H43" s="1019"/>
      <c r="I43" s="1133"/>
      <c r="J43" s="1134"/>
      <c r="K43" s="1134"/>
      <c r="L43" s="993" t="s">
        <v>106</v>
      </c>
      <c r="M43" s="993"/>
      <c r="N43" s="1132"/>
      <c r="O43" s="732"/>
      <c r="P43" s="1133"/>
      <c r="Q43" s="1134"/>
      <c r="R43" s="1134"/>
      <c r="S43" s="993" t="s">
        <v>106</v>
      </c>
      <c r="T43" s="993"/>
      <c r="U43" s="1132"/>
      <c r="V43" s="731"/>
      <c r="W43" s="1133"/>
      <c r="X43" s="1134"/>
      <c r="Y43" s="1134"/>
      <c r="Z43" s="993" t="s">
        <v>106</v>
      </c>
      <c r="AA43" s="993"/>
      <c r="AB43" s="1132"/>
      <c r="AC43" s="731"/>
      <c r="AD43" s="1133"/>
      <c r="AE43" s="1134"/>
      <c r="AF43" s="1134"/>
      <c r="AG43" s="993" t="s">
        <v>106</v>
      </c>
      <c r="AH43" s="993"/>
      <c r="AI43" s="1132"/>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202" t="s">
        <v>357</v>
      </c>
      <c r="AL44" s="1203"/>
      <c r="AM44" s="1203"/>
      <c r="AN44" s="898">
        <f>W$20</f>
        <v>0</v>
      </c>
      <c r="AO44" s="898"/>
      <c r="AP44" s="898"/>
      <c r="AQ44" s="898"/>
      <c r="AR44" s="898"/>
      <c r="AS44" s="898"/>
      <c r="AT44" s="898"/>
      <c r="AU44" s="898"/>
      <c r="AV44" s="898"/>
      <c r="AW44" s="898"/>
      <c r="AX44" s="898"/>
      <c r="AY44" s="898"/>
      <c r="AZ44" s="898"/>
      <c r="BA44" s="898"/>
      <c r="BB44" s="898"/>
      <c r="BC44" s="898"/>
      <c r="BD44" s="898"/>
      <c r="BE44" s="898"/>
      <c r="BF44" s="898"/>
      <c r="BG44" s="898"/>
      <c r="BH44" s="898"/>
      <c r="BI44" s="898"/>
      <c r="BJ44" s="898"/>
      <c r="BK44" s="898"/>
      <c r="BL44" s="898"/>
      <c r="BM44" s="898"/>
      <c r="BN44" s="898"/>
      <c r="BO44" s="898"/>
      <c r="BP44" s="898"/>
      <c r="BQ44" s="898"/>
      <c r="BR44" s="898"/>
      <c r="BS44" s="898"/>
      <c r="BT44" s="898"/>
      <c r="BU44" s="898"/>
      <c r="BV44" s="898"/>
      <c r="BW44" s="898"/>
      <c r="BX44" s="898"/>
      <c r="BY44" s="898"/>
      <c r="BZ44" s="898"/>
      <c r="CA44" s="898"/>
      <c r="CB44" s="898"/>
      <c r="CC44" s="899"/>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92" t="s">
        <v>156</v>
      </c>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4"/>
      <c r="BP45" s="641"/>
      <c r="BQ45" s="1195" t="s">
        <v>137</v>
      </c>
      <c r="BR45" s="1195"/>
      <c r="BS45" s="1195"/>
      <c r="BT45" s="1195"/>
      <c r="BU45" s="1195"/>
      <c r="BV45" s="1195"/>
      <c r="BW45" s="1195"/>
      <c r="BX45" s="1195"/>
      <c r="BY45" s="1195"/>
      <c r="BZ45" s="1195"/>
      <c r="CA45" s="1195"/>
      <c r="CB45" s="1195"/>
      <c r="CC45" s="1196"/>
      <c r="CD45" s="641"/>
      <c r="CE45" s="641"/>
      <c r="CF45" s="641"/>
    </row>
    <row r="46" spans="1:84" ht="12" customHeight="1" thickTop="1" thickBot="1" x14ac:dyDescent="0.25">
      <c r="A46" s="1151" t="s">
        <v>443</v>
      </c>
      <c r="B46" s="1152"/>
      <c r="C46" s="1152"/>
      <c r="D46" s="1152"/>
      <c r="E46" s="1152"/>
      <c r="F46" s="1152"/>
      <c r="G46" s="1152"/>
      <c r="H46" s="1153"/>
      <c r="I46" s="1154"/>
      <c r="J46" s="1155"/>
      <c r="K46" s="1155"/>
      <c r="L46" s="1117"/>
      <c r="M46" s="1117"/>
      <c r="N46" s="1118"/>
      <c r="O46" s="724"/>
      <c r="P46" s="1154"/>
      <c r="Q46" s="1155"/>
      <c r="R46" s="1155"/>
      <c r="S46" s="1117"/>
      <c r="T46" s="1117"/>
      <c r="U46" s="1118"/>
      <c r="V46" s="724"/>
      <c r="W46" s="1154"/>
      <c r="X46" s="1155"/>
      <c r="Y46" s="1155"/>
      <c r="Z46" s="1117"/>
      <c r="AA46" s="1117"/>
      <c r="AB46" s="1118"/>
      <c r="AC46" s="724"/>
      <c r="AD46" s="1154"/>
      <c r="AE46" s="1155"/>
      <c r="AF46" s="1155"/>
      <c r="AG46" s="1117"/>
      <c r="AH46" s="1117"/>
      <c r="AI46" s="1118"/>
      <c r="AJ46" s="641"/>
      <c r="AK46" s="1091"/>
      <c r="AL46" s="1092"/>
      <c r="AM46" s="1093"/>
      <c r="AN46" s="1084" t="s">
        <v>1007</v>
      </c>
      <c r="AO46" s="1085"/>
      <c r="AP46" s="1135"/>
      <c r="AQ46" s="1084" t="s">
        <v>98</v>
      </c>
      <c r="AR46" s="1085"/>
      <c r="AS46" s="1135"/>
      <c r="AT46" s="1084"/>
      <c r="AU46" s="1085"/>
      <c r="AV46" s="1085"/>
      <c r="AW46" s="1085"/>
      <c r="AX46" s="1085"/>
      <c r="AY46" s="1135"/>
      <c r="AZ46" s="1084" t="s">
        <v>155</v>
      </c>
      <c r="BA46" s="1085"/>
      <c r="BB46" s="1085"/>
      <c r="BC46" s="1085"/>
      <c r="BD46" s="1085"/>
      <c r="BE46" s="1085"/>
      <c r="BF46" s="1085"/>
      <c r="BG46" s="1135"/>
      <c r="BH46" s="1084" t="s">
        <v>154</v>
      </c>
      <c r="BI46" s="1085"/>
      <c r="BJ46" s="1085"/>
      <c r="BK46" s="1085"/>
      <c r="BL46" s="1085"/>
      <c r="BM46" s="1085"/>
      <c r="BN46" s="1085"/>
      <c r="BO46" s="1135"/>
      <c r="BP46" s="641"/>
      <c r="BQ46" s="1197" t="s">
        <v>135</v>
      </c>
      <c r="BR46" s="1197"/>
      <c r="BS46" s="1197"/>
      <c r="BT46" s="1197"/>
      <c r="BU46" s="1197"/>
      <c r="BV46" s="1197"/>
      <c r="BW46" s="1197"/>
      <c r="BX46" s="1197"/>
      <c r="BY46" s="1197"/>
      <c r="BZ46" s="1198" t="str">
        <f>IFERROR(W$42/W$45,"")</f>
        <v/>
      </c>
      <c r="CA46" s="1198"/>
      <c r="CB46" s="1198"/>
      <c r="CC46" s="1199"/>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91" t="s">
        <v>152</v>
      </c>
      <c r="AL47" s="1092"/>
      <c r="AM47" s="1093"/>
      <c r="AN47" s="1127"/>
      <c r="AO47" s="1128"/>
      <c r="AP47" s="1129"/>
      <c r="AQ47" s="1073"/>
      <c r="AR47" s="1125"/>
      <c r="AS47" s="1126"/>
      <c r="AT47" s="1057" t="s">
        <v>151</v>
      </c>
      <c r="AU47" s="1130"/>
      <c r="AV47" s="1130"/>
      <c r="AW47" s="1130"/>
      <c r="AX47" s="1130"/>
      <c r="AY47" s="1131"/>
      <c r="AZ47" s="1179" t="str">
        <f>IF(AN47="","",IF(100*(ABS(AN47-$AN$30)/$AN$30)&gt;10,"T1 Exceeds 10% by "&amp;ROUND(100*(ABS(AN47-$AN$30)/$AN$30)-10,1)&amp;"%",""))</f>
        <v/>
      </c>
      <c r="BA47" s="1180"/>
      <c r="BB47" s="1180"/>
      <c r="BC47" s="1180"/>
      <c r="BD47" s="1180"/>
      <c r="BE47" s="1180"/>
      <c r="BF47" s="1180"/>
      <c r="BG47" s="1181"/>
      <c r="BH47" s="1179" t="str">
        <f>IF(AQ47="","",IF(100*(ABS(AQ47-$AQ$30)/$AQ$30)&gt;2,"T1 Exceeds 2% by "&amp;ROUND(100*(ABS(AQ47-$AQ$30)/$AQ$30)-2,1)&amp;"%",""))</f>
        <v/>
      </c>
      <c r="BI47" s="1180"/>
      <c r="BJ47" s="1180"/>
      <c r="BK47" s="1180"/>
      <c r="BL47" s="1180"/>
      <c r="BM47" s="1180"/>
      <c r="BN47" s="1180"/>
      <c r="BO47" s="1181"/>
      <c r="BP47" s="641"/>
      <c r="BQ47" s="1069" t="s">
        <v>134</v>
      </c>
      <c r="BR47" s="1069"/>
      <c r="BS47" s="1069"/>
      <c r="BT47" s="1069"/>
      <c r="BU47" s="1069"/>
      <c r="BV47" s="1069"/>
      <c r="BW47" s="1069"/>
      <c r="BX47" s="1069"/>
      <c r="BY47" s="1069"/>
      <c r="BZ47" s="1200" t="str">
        <f>IFERROR(IF((W$43*1.57)+(W$46*1.57)+(W$49*2)&lt;&gt;0,(W$43*1.57)+(W$46*1.57)+(W$49*2),""),"")</f>
        <v/>
      </c>
      <c r="CA47" s="1200"/>
      <c r="CB47" s="1201"/>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91" t="s">
        <v>51</v>
      </c>
      <c r="AL48" s="1092"/>
      <c r="AM48" s="1093"/>
      <c r="AN48" s="1127"/>
      <c r="AO48" s="1128"/>
      <c r="AP48" s="1129"/>
      <c r="AQ48" s="1073"/>
      <c r="AR48" s="1125"/>
      <c r="AS48" s="1126"/>
      <c r="AT48" s="1073"/>
      <c r="AU48" s="1125"/>
      <c r="AV48" s="1125"/>
      <c r="AW48" s="1125"/>
      <c r="AX48" s="1125"/>
      <c r="AY48" s="1126"/>
      <c r="AZ48" s="1179" t="str">
        <f>IF(AN48="","",IF(100*(ABS(AN48-$AN$30)/$AN$30)&gt;10,"T2 Exceeds 10% by "&amp;ROUND(100*(ABS(AN48-$AN$30)/$AN$30)-10,1)&amp;"%",""))</f>
        <v/>
      </c>
      <c r="BA48" s="1180"/>
      <c r="BB48" s="1180"/>
      <c r="BC48" s="1180"/>
      <c r="BD48" s="1180"/>
      <c r="BE48" s="1180"/>
      <c r="BF48" s="1180"/>
      <c r="BG48" s="1181"/>
      <c r="BH48" s="1179" t="str">
        <f>IF(AQ48="","",IF(100*(ABS(AQ48-$AQ$30)/$AQ$30)&gt;2,"T2 Exceeds 2% by "&amp;ROUND(100*(ABS(AQ48-$AQ$30)/$AQ$30)-2,1)&amp;"%",""))</f>
        <v/>
      </c>
      <c r="BI48" s="1180"/>
      <c r="BJ48" s="1180"/>
      <c r="BK48" s="1180"/>
      <c r="BL48" s="1180"/>
      <c r="BM48" s="1180"/>
      <c r="BN48" s="1180"/>
      <c r="BO48" s="1181"/>
      <c r="BP48" s="641"/>
      <c r="BQ48" s="1069" t="s">
        <v>132</v>
      </c>
      <c r="BR48" s="1069"/>
      <c r="BS48" s="1069"/>
      <c r="BT48" s="1069"/>
      <c r="BU48" s="1069"/>
      <c r="BV48" s="1069"/>
      <c r="BW48" s="1069"/>
      <c r="BX48" s="1069"/>
      <c r="BY48" s="1069"/>
      <c r="BZ48" s="1071" t="str">
        <f>IFERROR(((W$52/60)*(W$32))*BZ46,"")</f>
        <v/>
      </c>
      <c r="CA48" s="1071"/>
      <c r="CB48" s="1071"/>
      <c r="CC48" s="1189"/>
      <c r="CD48" s="641"/>
      <c r="CE48" s="641"/>
      <c r="CF48" s="641"/>
    </row>
    <row r="49" spans="1:84" ht="12" customHeight="1" x14ac:dyDescent="0.2">
      <c r="A49" s="23"/>
      <c r="B49" s="964"/>
      <c r="C49" s="964"/>
      <c r="D49" s="964"/>
      <c r="E49" s="964"/>
      <c r="F49" s="964"/>
      <c r="G49" s="964"/>
      <c r="H49" s="964"/>
      <c r="I49" s="964"/>
      <c r="J49" s="964"/>
      <c r="K49" s="964"/>
      <c r="L49" s="964"/>
      <c r="M49" s="964"/>
      <c r="N49" s="964"/>
      <c r="O49" s="964"/>
      <c r="P49" s="964"/>
      <c r="Q49" s="964"/>
      <c r="R49" s="964"/>
      <c r="S49" s="964"/>
      <c r="T49" s="964"/>
      <c r="U49" s="964"/>
      <c r="V49" s="964"/>
      <c r="W49" s="964"/>
      <c r="X49" s="964"/>
      <c r="Y49" s="964"/>
      <c r="Z49" s="964"/>
      <c r="AA49" s="964"/>
      <c r="AB49" s="964"/>
      <c r="AC49" s="964"/>
      <c r="AD49" s="964"/>
      <c r="AE49" s="964"/>
      <c r="AF49" s="964"/>
      <c r="AG49" s="964"/>
      <c r="AH49" s="964"/>
      <c r="AI49" s="964"/>
      <c r="AJ49" s="641"/>
      <c r="AK49" s="1091" t="s">
        <v>50</v>
      </c>
      <c r="AL49" s="1092"/>
      <c r="AM49" s="1093"/>
      <c r="AN49" s="1127"/>
      <c r="AO49" s="1128"/>
      <c r="AP49" s="1129"/>
      <c r="AQ49" s="1073"/>
      <c r="AR49" s="1125"/>
      <c r="AS49" s="1126"/>
      <c r="AT49" s="1057" t="s">
        <v>147</v>
      </c>
      <c r="AU49" s="1130"/>
      <c r="AV49" s="1130"/>
      <c r="AW49" s="1130"/>
      <c r="AX49" s="1130"/>
      <c r="AY49" s="1131"/>
      <c r="AZ49" s="1179" t="str">
        <f>IF(AN49="","",IF(100*(ABS(AN49-$AN$30)/$AN$30)&gt;10,"T3 Exceeds 10% by "&amp;ROUND(100*(ABS(AN49-$AN$30)/$AN$30)-10,1)&amp;"%",""))</f>
        <v/>
      </c>
      <c r="BA49" s="1180"/>
      <c r="BB49" s="1180"/>
      <c r="BC49" s="1180"/>
      <c r="BD49" s="1180"/>
      <c r="BE49" s="1180"/>
      <c r="BF49" s="1180"/>
      <c r="BG49" s="1181"/>
      <c r="BH49" s="1179" t="str">
        <f>IF(AQ49="","",IF(100*(ABS(AQ49-$AQ$30)/$AQ$30)&gt;2,"T3 Exceeds 2% by "&amp;ROUND(100*(ABS(AQ49-$AQ$30)/$AQ$30)-2,1)&amp;"%",""))</f>
        <v/>
      </c>
      <c r="BI49" s="1180"/>
      <c r="BJ49" s="1180"/>
      <c r="BK49" s="1180"/>
      <c r="BL49" s="1180"/>
      <c r="BM49" s="1180"/>
      <c r="BN49" s="1180"/>
      <c r="BO49" s="1181"/>
      <c r="BP49" s="641"/>
      <c r="BQ49" s="1069" t="s">
        <v>129</v>
      </c>
      <c r="BR49" s="1069"/>
      <c r="BS49" s="1069"/>
      <c r="BT49" s="1069"/>
      <c r="BU49" s="1069"/>
      <c r="BV49" s="1069"/>
      <c r="BW49" s="1069"/>
      <c r="BX49" s="1069"/>
      <c r="BY49" s="1069"/>
      <c r="BZ49" s="1071" t="str">
        <f>IFERROR(IF(((W$52/60)*(W$32))*((W$43-0.5))/((W$46-0.5))&lt;&gt;0,((W$52/60)*(W$32))*((W$43-0.5))/((W$46-0.5)),""),"")</f>
        <v/>
      </c>
      <c r="CA49" s="1071"/>
      <c r="CB49" s="1071"/>
      <c r="CC49" s="1189"/>
      <c r="CD49" s="641"/>
      <c r="CE49" s="641"/>
      <c r="CF49" s="641"/>
    </row>
    <row r="50" spans="1:84" ht="12" customHeight="1" x14ac:dyDescent="0.2">
      <c r="A50" s="23"/>
      <c r="B50" s="964"/>
      <c r="C50" s="964"/>
      <c r="D50" s="964"/>
      <c r="E50" s="964"/>
      <c r="F50" s="964"/>
      <c r="G50" s="964"/>
      <c r="H50" s="964"/>
      <c r="I50" s="964"/>
      <c r="J50" s="964"/>
      <c r="K50" s="964"/>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641"/>
      <c r="AK50" s="1091" t="s">
        <v>144</v>
      </c>
      <c r="AL50" s="1092"/>
      <c r="AM50" s="1093"/>
      <c r="AN50" s="1183" t="str">
        <f>IFERROR(AVERAGE(AN47:AP49),"")</f>
        <v/>
      </c>
      <c r="AO50" s="1184"/>
      <c r="AP50" s="1185"/>
      <c r="AQ50" s="1186" t="str">
        <f>IFERROR(AVERAGE(AQ47:AS49),"")</f>
        <v/>
      </c>
      <c r="AR50" s="1187"/>
      <c r="AS50" s="1188"/>
      <c r="AT50" s="1073"/>
      <c r="AU50" s="1125"/>
      <c r="AV50" s="1125"/>
      <c r="AW50" s="1125"/>
      <c r="AX50" s="1125"/>
      <c r="AY50" s="1126"/>
      <c r="AZ50" s="1045" t="s">
        <v>143</v>
      </c>
      <c r="BA50" s="1046"/>
      <c r="BB50" s="1046"/>
      <c r="BC50" s="1046"/>
      <c r="BD50" s="1046"/>
      <c r="BE50" s="1046"/>
      <c r="BF50" s="1046"/>
      <c r="BG50" s="1046"/>
      <c r="BH50" s="1046"/>
      <c r="BI50" s="1046"/>
      <c r="BJ50" s="1046"/>
      <c r="BK50" s="1046"/>
      <c r="BL50" s="1046"/>
      <c r="BM50" s="1046"/>
      <c r="BN50" s="1046"/>
      <c r="BO50" s="1182"/>
      <c r="BP50" s="641"/>
      <c r="BQ50" s="1045" t="s">
        <v>125</v>
      </c>
      <c r="BR50" s="1046"/>
      <c r="BS50" s="1046"/>
      <c r="BT50" s="1046"/>
      <c r="BU50" s="1046"/>
      <c r="BV50" s="1046"/>
      <c r="BW50" s="1046"/>
      <c r="BX50" s="1046"/>
      <c r="BY50" s="1046"/>
      <c r="BZ50" s="1046"/>
      <c r="CA50" s="1046"/>
      <c r="CB50" s="1046"/>
      <c r="CC50" s="1047"/>
      <c r="CD50" s="641"/>
      <c r="CE50" s="641"/>
      <c r="CF50" s="641"/>
    </row>
    <row r="51" spans="1:84"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41"/>
      <c r="AK51" s="1136"/>
      <c r="AL51" s="1137"/>
      <c r="AM51" s="1137"/>
      <c r="AN51" s="1137"/>
      <c r="AO51" s="1137"/>
      <c r="AP51" s="1137"/>
      <c r="AQ51" s="1137"/>
      <c r="AR51" s="1137"/>
      <c r="AS51" s="1138"/>
      <c r="AT51" s="1057" t="s">
        <v>141</v>
      </c>
      <c r="AU51" s="1130"/>
      <c r="AV51" s="1130"/>
      <c r="AW51" s="1130"/>
      <c r="AX51" s="1130"/>
      <c r="AY51" s="1131"/>
      <c r="AZ51" s="1058" t="s">
        <v>140</v>
      </c>
      <c r="BA51" s="1059"/>
      <c r="BB51" s="1059"/>
      <c r="BC51" s="1059"/>
      <c r="BD51" s="1059"/>
      <c r="BE51" s="1059"/>
      <c r="BF51" s="1059"/>
      <c r="BG51" s="1059"/>
      <c r="BH51" s="1059"/>
      <c r="BI51" s="1059"/>
      <c r="BJ51" s="1059"/>
      <c r="BK51" s="1059"/>
      <c r="BL51" s="1059"/>
      <c r="BM51" s="1059"/>
      <c r="BN51" s="1059"/>
      <c r="BO51" s="1190"/>
      <c r="BP51" s="641"/>
      <c r="BQ51" s="1058"/>
      <c r="BR51" s="1059"/>
      <c r="BS51" s="1059"/>
      <c r="BT51" s="1059"/>
      <c r="BU51" s="1059"/>
      <c r="BV51" s="1059"/>
      <c r="BW51" s="1059"/>
      <c r="BX51" s="1059"/>
      <c r="BY51" s="1059"/>
      <c r="BZ51" s="1059"/>
      <c r="CA51" s="1059"/>
      <c r="CB51" s="1059"/>
      <c r="CC51" s="1060"/>
      <c r="CD51" s="641"/>
      <c r="CE51" s="641"/>
      <c r="CF51" s="641"/>
    </row>
    <row r="52" spans="1:84" ht="12.75" customHeight="1" thickBot="1" x14ac:dyDescent="0.25">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641"/>
      <c r="AK52" s="1139"/>
      <c r="AL52" s="1140"/>
      <c r="AM52" s="1140"/>
      <c r="AN52" s="1140"/>
      <c r="AO52" s="1140"/>
      <c r="AP52" s="1140"/>
      <c r="AQ52" s="1140"/>
      <c r="AR52" s="1140"/>
      <c r="AS52" s="1141"/>
      <c r="AT52" s="1042"/>
      <c r="AU52" s="1043"/>
      <c r="AV52" s="1043"/>
      <c r="AW52" s="1043"/>
      <c r="AX52" s="1043"/>
      <c r="AY52" s="1044"/>
      <c r="AZ52" s="1061"/>
      <c r="BA52" s="1062"/>
      <c r="BB52" s="1062"/>
      <c r="BC52" s="1062"/>
      <c r="BD52" s="1062"/>
      <c r="BE52" s="1062"/>
      <c r="BF52" s="1062"/>
      <c r="BG52" s="1062"/>
      <c r="BH52" s="1062"/>
      <c r="BI52" s="1062"/>
      <c r="BJ52" s="1062"/>
      <c r="BK52" s="1062"/>
      <c r="BL52" s="1062"/>
      <c r="BM52" s="1062"/>
      <c r="BN52" s="1062"/>
      <c r="BO52" s="1191"/>
      <c r="BP52" s="567"/>
      <c r="BQ52" s="1061"/>
      <c r="BR52" s="1062"/>
      <c r="BS52" s="1062"/>
      <c r="BT52" s="1062"/>
      <c r="BU52" s="1062"/>
      <c r="BV52" s="1062"/>
      <c r="BW52" s="1062"/>
      <c r="BX52" s="1062"/>
      <c r="BY52" s="1062"/>
      <c r="BZ52" s="1062"/>
      <c r="CA52" s="1062"/>
      <c r="CB52" s="1062"/>
      <c r="CC52" s="1063"/>
      <c r="CD52" s="641"/>
      <c r="CE52" s="641"/>
      <c r="CF52" s="641"/>
    </row>
    <row r="53" spans="1:84" ht="12" customHeight="1" thickBot="1" x14ac:dyDescent="0.25">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641"/>
      <c r="AK54" s="1202" t="s">
        <v>357</v>
      </c>
      <c r="AL54" s="1203"/>
      <c r="AM54" s="1203"/>
      <c r="AN54" s="898">
        <f>AD$20</f>
        <v>0</v>
      </c>
      <c r="AO54" s="898"/>
      <c r="AP54" s="898"/>
      <c r="AQ54" s="898"/>
      <c r="AR54" s="898"/>
      <c r="AS54" s="898"/>
      <c r="AT54" s="898"/>
      <c r="AU54" s="898"/>
      <c r="AV54" s="898"/>
      <c r="AW54" s="898"/>
      <c r="AX54" s="898"/>
      <c r="AY54" s="898"/>
      <c r="AZ54" s="898"/>
      <c r="BA54" s="898"/>
      <c r="BB54" s="898"/>
      <c r="BC54" s="898"/>
      <c r="BD54" s="898"/>
      <c r="BE54" s="898"/>
      <c r="BF54" s="898"/>
      <c r="BG54" s="898"/>
      <c r="BH54" s="898"/>
      <c r="BI54" s="898"/>
      <c r="BJ54" s="898"/>
      <c r="BK54" s="898"/>
      <c r="BL54" s="898"/>
      <c r="BM54" s="898"/>
      <c r="BN54" s="898"/>
      <c r="BO54" s="898"/>
      <c r="BP54" s="898"/>
      <c r="BQ54" s="898"/>
      <c r="BR54" s="898"/>
      <c r="BS54" s="898"/>
      <c r="BT54" s="898"/>
      <c r="BU54" s="898"/>
      <c r="BV54" s="898"/>
      <c r="BW54" s="898"/>
      <c r="BX54" s="898"/>
      <c r="BY54" s="898"/>
      <c r="BZ54" s="898"/>
      <c r="CA54" s="898"/>
      <c r="CB54" s="898"/>
      <c r="CC54" s="899"/>
      <c r="CD54" s="641"/>
      <c r="CE54" s="641"/>
      <c r="CF54" s="641"/>
    </row>
    <row r="55" spans="1:84" ht="12" customHeight="1" thickTop="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641"/>
      <c r="AK55" s="1192" t="s">
        <v>156</v>
      </c>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4"/>
      <c r="BP55" s="641"/>
      <c r="BQ55" s="1195" t="s">
        <v>137</v>
      </c>
      <c r="BR55" s="1195"/>
      <c r="BS55" s="1195"/>
      <c r="BT55" s="1195"/>
      <c r="BU55" s="1195"/>
      <c r="BV55" s="1195"/>
      <c r="BW55" s="1195"/>
      <c r="BX55" s="1195"/>
      <c r="BY55" s="1195"/>
      <c r="BZ55" s="1195"/>
      <c r="CA55" s="1195"/>
      <c r="CB55" s="1195"/>
      <c r="CC55" s="1196"/>
      <c r="CD55" s="641"/>
      <c r="CE55" s="641"/>
      <c r="CF55" s="641"/>
    </row>
    <row r="56" spans="1:84"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641"/>
      <c r="AK56" s="1091"/>
      <c r="AL56" s="1092"/>
      <c r="AM56" s="1093"/>
      <c r="AN56" s="1084" t="s">
        <v>1007</v>
      </c>
      <c r="AO56" s="1085"/>
      <c r="AP56" s="1135"/>
      <c r="AQ56" s="1084" t="s">
        <v>98</v>
      </c>
      <c r="AR56" s="1085"/>
      <c r="AS56" s="1135"/>
      <c r="AT56" s="1084"/>
      <c r="AU56" s="1085"/>
      <c r="AV56" s="1085"/>
      <c r="AW56" s="1085"/>
      <c r="AX56" s="1085"/>
      <c r="AY56" s="1135"/>
      <c r="AZ56" s="1084" t="s">
        <v>155</v>
      </c>
      <c r="BA56" s="1085"/>
      <c r="BB56" s="1085"/>
      <c r="BC56" s="1085"/>
      <c r="BD56" s="1085"/>
      <c r="BE56" s="1085"/>
      <c r="BF56" s="1085"/>
      <c r="BG56" s="1135"/>
      <c r="BH56" s="1084" t="s">
        <v>154</v>
      </c>
      <c r="BI56" s="1085"/>
      <c r="BJ56" s="1085"/>
      <c r="BK56" s="1085"/>
      <c r="BL56" s="1085"/>
      <c r="BM56" s="1085"/>
      <c r="BN56" s="1085"/>
      <c r="BO56" s="1135"/>
      <c r="BP56" s="641"/>
      <c r="BQ56" s="1197" t="s">
        <v>135</v>
      </c>
      <c r="BR56" s="1197"/>
      <c r="BS56" s="1197"/>
      <c r="BT56" s="1197"/>
      <c r="BU56" s="1197"/>
      <c r="BV56" s="1197"/>
      <c r="BW56" s="1197"/>
      <c r="BX56" s="1197"/>
      <c r="BY56" s="1197"/>
      <c r="BZ56" s="1198" t="str">
        <f>IFERROR(AD$42/AD$45,"")</f>
        <v/>
      </c>
      <c r="CA56" s="1198"/>
      <c r="CB56" s="1198"/>
      <c r="CC56" s="1199"/>
      <c r="CD56" s="641"/>
      <c r="CE56" s="641"/>
      <c r="CF56" s="641"/>
    </row>
    <row r="57" spans="1:84"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641"/>
      <c r="AK57" s="1091" t="s">
        <v>152</v>
      </c>
      <c r="AL57" s="1092"/>
      <c r="AM57" s="1093"/>
      <c r="AN57" s="1127"/>
      <c r="AO57" s="1128"/>
      <c r="AP57" s="1129"/>
      <c r="AQ57" s="1073"/>
      <c r="AR57" s="1125"/>
      <c r="AS57" s="1126"/>
      <c r="AT57" s="1057" t="s">
        <v>151</v>
      </c>
      <c r="AU57" s="1130"/>
      <c r="AV57" s="1130"/>
      <c r="AW57" s="1130"/>
      <c r="AX57" s="1130"/>
      <c r="AY57" s="1131"/>
      <c r="AZ57" s="1179" t="str">
        <f>IF(AN57="","",IF(100*(ABS(AN57-$AN$30)/$AN$30)&gt;10,"T1 Exceeds 10% by "&amp;ROUND(100*(ABS(AN57-$AN$30)/$AN$30)-10,1)&amp;"%",""))</f>
        <v/>
      </c>
      <c r="BA57" s="1180"/>
      <c r="BB57" s="1180"/>
      <c r="BC57" s="1180"/>
      <c r="BD57" s="1180"/>
      <c r="BE57" s="1180"/>
      <c r="BF57" s="1180"/>
      <c r="BG57" s="1181"/>
      <c r="BH57" s="1179" t="str">
        <f>IF(AQ57="","",IF(100*(ABS(AQ57-$AQ$30)/$AQ$30)&gt;2,"T1 Exceeds 2% by "&amp;ROUND(100*(ABS(AQ57-$AQ$30)/$AQ$30)-2,1)&amp;"%",""))</f>
        <v/>
      </c>
      <c r="BI57" s="1180"/>
      <c r="BJ57" s="1180"/>
      <c r="BK57" s="1180"/>
      <c r="BL57" s="1180"/>
      <c r="BM57" s="1180"/>
      <c r="BN57" s="1180"/>
      <c r="BO57" s="1181"/>
      <c r="BP57" s="641"/>
      <c r="BQ57" s="1069" t="s">
        <v>134</v>
      </c>
      <c r="BR57" s="1069"/>
      <c r="BS57" s="1069"/>
      <c r="BT57" s="1069"/>
      <c r="BU57" s="1069"/>
      <c r="BV57" s="1069"/>
      <c r="BW57" s="1069"/>
      <c r="BX57" s="1069"/>
      <c r="BY57" s="1069"/>
      <c r="BZ57" s="1200" t="str">
        <f>IFERROR(IF((AD$43*1.57)+(AD$46*1.57)+(AD$49*2)&lt;&gt;0,(AD$43*1.57)+(AD$46*1.57)+(AD$49*2),""),"")</f>
        <v/>
      </c>
      <c r="CA57" s="1200"/>
      <c r="CB57" s="1201"/>
      <c r="CC57" s="648" t="s">
        <v>133</v>
      </c>
      <c r="CD57" s="641"/>
      <c r="CE57" s="641"/>
      <c r="CF57" s="641"/>
    </row>
    <row r="58" spans="1:84"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641"/>
      <c r="AK58" s="1091" t="s">
        <v>51</v>
      </c>
      <c r="AL58" s="1092"/>
      <c r="AM58" s="1093"/>
      <c r="AN58" s="1127"/>
      <c r="AO58" s="1128"/>
      <c r="AP58" s="1129"/>
      <c r="AQ58" s="1073"/>
      <c r="AR58" s="1125"/>
      <c r="AS58" s="1126"/>
      <c r="AT58" s="1073"/>
      <c r="AU58" s="1125"/>
      <c r="AV58" s="1125"/>
      <c r="AW58" s="1125"/>
      <c r="AX58" s="1125"/>
      <c r="AY58" s="1126"/>
      <c r="AZ58" s="1179" t="str">
        <f>IF(AN58="","",IF(100*(ABS(AN58-$AN$30)/$AN$30)&gt;10,"T2 Exceeds 10% by "&amp;ROUND(100*(ABS(AN58-$AN$30)/$AN$30)-10,1)&amp;"%",""))</f>
        <v/>
      </c>
      <c r="BA58" s="1180"/>
      <c r="BB58" s="1180"/>
      <c r="BC58" s="1180"/>
      <c r="BD58" s="1180"/>
      <c r="BE58" s="1180"/>
      <c r="BF58" s="1180"/>
      <c r="BG58" s="1181"/>
      <c r="BH58" s="1179" t="str">
        <f>IF(AQ58="","",IF(100*(ABS(AQ58-$AQ$30)/$AQ$30)&gt;2,"T2 Exceeds 2% by "&amp;ROUND(100*(ABS(AQ58-$AQ$30)/$AQ$30)-2,1)&amp;"%",""))</f>
        <v/>
      </c>
      <c r="BI58" s="1180"/>
      <c r="BJ58" s="1180"/>
      <c r="BK58" s="1180"/>
      <c r="BL58" s="1180"/>
      <c r="BM58" s="1180"/>
      <c r="BN58" s="1180"/>
      <c r="BO58" s="1181"/>
      <c r="BP58" s="641"/>
      <c r="BQ58" s="1069" t="s">
        <v>132</v>
      </c>
      <c r="BR58" s="1069"/>
      <c r="BS58" s="1069"/>
      <c r="BT58" s="1069"/>
      <c r="BU58" s="1069"/>
      <c r="BV58" s="1069"/>
      <c r="BW58" s="1069"/>
      <c r="BX58" s="1069"/>
      <c r="BY58" s="1069"/>
      <c r="BZ58" s="1071" t="str">
        <f>IFERROR(((AD$52/60)*(AD$32))*BZ56,"")</f>
        <v/>
      </c>
      <c r="CA58" s="1071"/>
      <c r="CB58" s="1071"/>
      <c r="CC58" s="1189"/>
      <c r="CD58" s="641"/>
      <c r="CE58" s="641"/>
      <c r="CF58" s="641"/>
    </row>
    <row r="59" spans="1:84"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641"/>
      <c r="AK59" s="1091" t="s">
        <v>50</v>
      </c>
      <c r="AL59" s="1092"/>
      <c r="AM59" s="1093"/>
      <c r="AN59" s="1127"/>
      <c r="AO59" s="1128"/>
      <c r="AP59" s="1129"/>
      <c r="AQ59" s="1073"/>
      <c r="AR59" s="1125"/>
      <c r="AS59" s="1126"/>
      <c r="AT59" s="1057" t="s">
        <v>147</v>
      </c>
      <c r="AU59" s="1130"/>
      <c r="AV59" s="1130"/>
      <c r="AW59" s="1130"/>
      <c r="AX59" s="1130"/>
      <c r="AY59" s="1131"/>
      <c r="AZ59" s="1179" t="str">
        <f>IF(AN59="","",IF(100*(ABS(AN59-$AN$30)/$AN$30)&gt;10,"T3 Exceeds 10% by "&amp;ROUND(100*(ABS(AN59-$AN$30)/$AN$30)-10,1)&amp;"%",""))</f>
        <v/>
      </c>
      <c r="BA59" s="1180"/>
      <c r="BB59" s="1180"/>
      <c r="BC59" s="1180"/>
      <c r="BD59" s="1180"/>
      <c r="BE59" s="1180"/>
      <c r="BF59" s="1180"/>
      <c r="BG59" s="1181"/>
      <c r="BH59" s="1179" t="str">
        <f>IF(AQ59="","",IF(100*(ABS(AQ59-$AQ$30)/$AQ$30)&gt;2,"T3 Exceeds 2% by "&amp;ROUND(100*(ABS(AQ59-$AQ$30)/$AQ$30)-2,1)&amp;"%",""))</f>
        <v/>
      </c>
      <c r="BI59" s="1180"/>
      <c r="BJ59" s="1180"/>
      <c r="BK59" s="1180"/>
      <c r="BL59" s="1180"/>
      <c r="BM59" s="1180"/>
      <c r="BN59" s="1180"/>
      <c r="BO59" s="1181"/>
      <c r="BP59" s="641"/>
      <c r="BQ59" s="1069" t="s">
        <v>129</v>
      </c>
      <c r="BR59" s="1069"/>
      <c r="BS59" s="1069"/>
      <c r="BT59" s="1069"/>
      <c r="BU59" s="1069"/>
      <c r="BV59" s="1069"/>
      <c r="BW59" s="1069"/>
      <c r="BX59" s="1069"/>
      <c r="BY59" s="1069"/>
      <c r="BZ59" s="1071" t="str">
        <f>IFERROR(IF(((AD$52/60)*(AD$32))*((AD$43-0.5))/((AD$46-0.5))&lt;&gt;0,((AD$52/60)*(AD$32))*((AD$43-0.5))/((AD$46-0.5)),""),"")</f>
        <v/>
      </c>
      <c r="CA59" s="1071"/>
      <c r="CB59" s="1071"/>
      <c r="CC59" s="1189"/>
      <c r="CD59" s="641"/>
      <c r="CE59" s="641"/>
      <c r="CF59" s="641"/>
    </row>
    <row r="60" spans="1:84"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641"/>
      <c r="AK60" s="1091" t="s">
        <v>144</v>
      </c>
      <c r="AL60" s="1092"/>
      <c r="AM60" s="1093"/>
      <c r="AN60" s="1183" t="str">
        <f>IFERROR(AVERAGE(AN57:AP59),"")</f>
        <v/>
      </c>
      <c r="AO60" s="1184"/>
      <c r="AP60" s="1185"/>
      <c r="AQ60" s="1186" t="str">
        <f>IFERROR(AVERAGE(AQ57:AS59),"")</f>
        <v/>
      </c>
      <c r="AR60" s="1187"/>
      <c r="AS60" s="1188"/>
      <c r="AT60" s="1073"/>
      <c r="AU60" s="1125"/>
      <c r="AV60" s="1125"/>
      <c r="AW60" s="1125"/>
      <c r="AX60" s="1125"/>
      <c r="AY60" s="1126"/>
      <c r="AZ60" s="1045" t="s">
        <v>143</v>
      </c>
      <c r="BA60" s="1046"/>
      <c r="BB60" s="1046"/>
      <c r="BC60" s="1046"/>
      <c r="BD60" s="1046"/>
      <c r="BE60" s="1046"/>
      <c r="BF60" s="1046"/>
      <c r="BG60" s="1046"/>
      <c r="BH60" s="1046"/>
      <c r="BI60" s="1046"/>
      <c r="BJ60" s="1046"/>
      <c r="BK60" s="1046"/>
      <c r="BL60" s="1046"/>
      <c r="BM60" s="1046"/>
      <c r="BN60" s="1046"/>
      <c r="BO60" s="1182"/>
      <c r="BP60" s="641"/>
      <c r="BQ60" s="1045" t="s">
        <v>125</v>
      </c>
      <c r="BR60" s="1046"/>
      <c r="BS60" s="1046"/>
      <c r="BT60" s="1046"/>
      <c r="BU60" s="1046"/>
      <c r="BV60" s="1046"/>
      <c r="BW60" s="1046"/>
      <c r="BX60" s="1046"/>
      <c r="BY60" s="1046"/>
      <c r="BZ60" s="1046"/>
      <c r="CA60" s="1046"/>
      <c r="CB60" s="1046"/>
      <c r="CC60" s="1047"/>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36"/>
      <c r="AL61" s="1137"/>
      <c r="AM61" s="1137"/>
      <c r="AN61" s="1137"/>
      <c r="AO61" s="1137"/>
      <c r="AP61" s="1137"/>
      <c r="AQ61" s="1137"/>
      <c r="AR61" s="1137"/>
      <c r="AS61" s="1138"/>
      <c r="AT61" s="1057" t="s">
        <v>141</v>
      </c>
      <c r="AU61" s="1130"/>
      <c r="AV61" s="1130"/>
      <c r="AW61" s="1130"/>
      <c r="AX61" s="1130"/>
      <c r="AY61" s="1131"/>
      <c r="AZ61" s="1058" t="s">
        <v>140</v>
      </c>
      <c r="BA61" s="1059"/>
      <c r="BB61" s="1059"/>
      <c r="BC61" s="1059"/>
      <c r="BD61" s="1059"/>
      <c r="BE61" s="1059"/>
      <c r="BF61" s="1059"/>
      <c r="BG61" s="1059"/>
      <c r="BH61" s="1059"/>
      <c r="BI61" s="1059"/>
      <c r="BJ61" s="1059"/>
      <c r="BK61" s="1059"/>
      <c r="BL61" s="1059"/>
      <c r="BM61" s="1059"/>
      <c r="BN61" s="1059"/>
      <c r="BO61" s="1190"/>
      <c r="BP61" s="641"/>
      <c r="BQ61" s="1058"/>
      <c r="BR61" s="1059"/>
      <c r="BS61" s="1059"/>
      <c r="BT61" s="1059"/>
      <c r="BU61" s="1059"/>
      <c r="BV61" s="1059"/>
      <c r="BW61" s="1059"/>
      <c r="BX61" s="1059"/>
      <c r="BY61" s="1059"/>
      <c r="BZ61" s="1059"/>
      <c r="CA61" s="1059"/>
      <c r="CB61" s="1059"/>
      <c r="CC61" s="1060"/>
      <c r="CD61" s="641"/>
      <c r="CE61" s="641"/>
      <c r="CF61" s="641"/>
    </row>
    <row r="62" spans="1:84" ht="12" customHeight="1" thickBot="1" x14ac:dyDescent="0.25">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641"/>
      <c r="AK62" s="1139"/>
      <c r="AL62" s="1140"/>
      <c r="AM62" s="1140"/>
      <c r="AN62" s="1140"/>
      <c r="AO62" s="1140"/>
      <c r="AP62" s="1140"/>
      <c r="AQ62" s="1140"/>
      <c r="AR62" s="1140"/>
      <c r="AS62" s="1141"/>
      <c r="AT62" s="1042"/>
      <c r="AU62" s="1043"/>
      <c r="AV62" s="1043"/>
      <c r="AW62" s="1043"/>
      <c r="AX62" s="1043"/>
      <c r="AY62" s="1044"/>
      <c r="AZ62" s="1061"/>
      <c r="BA62" s="1062"/>
      <c r="BB62" s="1062"/>
      <c r="BC62" s="1062"/>
      <c r="BD62" s="1062"/>
      <c r="BE62" s="1062"/>
      <c r="BF62" s="1062"/>
      <c r="BG62" s="1062"/>
      <c r="BH62" s="1062"/>
      <c r="BI62" s="1062"/>
      <c r="BJ62" s="1062"/>
      <c r="BK62" s="1062"/>
      <c r="BL62" s="1062"/>
      <c r="BM62" s="1062"/>
      <c r="BN62" s="1062"/>
      <c r="BO62" s="1191"/>
      <c r="BP62" s="567"/>
      <c r="BQ62" s="1061"/>
      <c r="BR62" s="1062"/>
      <c r="BS62" s="1062"/>
      <c r="BT62" s="1062"/>
      <c r="BU62" s="1062"/>
      <c r="BV62" s="1062"/>
      <c r="BW62" s="1062"/>
      <c r="BX62" s="1062"/>
      <c r="BY62" s="1062"/>
      <c r="BZ62" s="1062"/>
      <c r="CA62" s="1062"/>
      <c r="CB62" s="1062"/>
      <c r="CC62" s="1063"/>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987" priority="221">
      <formula>LEN(TRIM(AZ27))&gt;0</formula>
    </cfRule>
  </conditionalFormatting>
  <conditionalFormatting sqref="BZ29:CC29">
    <cfRule type="expression" dxfId="1986" priority="220">
      <formula>IF($AT$24&lt;&gt;"CALC.",$M$36&lt;$AT$24)</formula>
    </cfRule>
  </conditionalFormatting>
  <conditionalFormatting sqref="BZ39:CC39">
    <cfRule type="expression" dxfId="1985" priority="219">
      <formula>IF($AT$24&lt;&gt;"CALC.",$M$36&lt;$AT$24)</formula>
    </cfRule>
  </conditionalFormatting>
  <conditionalFormatting sqref="BZ49:CC49">
    <cfRule type="expression" dxfId="1984" priority="218">
      <formula>IF($AT$24&lt;&gt;"CALC.",$M$36&lt;$AT$24)</formula>
    </cfRule>
  </conditionalFormatting>
  <conditionalFormatting sqref="BZ59:CC59">
    <cfRule type="expression" dxfId="1983" priority="217">
      <formula>IF($AT$24&lt;&gt;"CALC.",$M$36&lt;$AT$24)</formula>
    </cfRule>
  </conditionalFormatting>
  <conditionalFormatting sqref="BQ25:CC32">
    <cfRule type="expression" dxfId="1982" priority="214">
      <formula>$I$40="Direct Drive"</formula>
    </cfRule>
  </conditionalFormatting>
  <conditionalFormatting sqref="BQ25:CC29">
    <cfRule type="expression" dxfId="1981" priority="213">
      <formula>$I$40="Direct Drive"</formula>
    </cfRule>
  </conditionalFormatting>
  <conditionalFormatting sqref="BZ26:CC29">
    <cfRule type="expression" dxfId="1980" priority="212">
      <formula>$I$40="Direct Drive"</formula>
    </cfRule>
  </conditionalFormatting>
  <conditionalFormatting sqref="BQ35:CC42">
    <cfRule type="expression" dxfId="1979" priority="211">
      <formula>$P$40="Direct Drive"</formula>
    </cfRule>
  </conditionalFormatting>
  <conditionalFormatting sqref="BQ35:CC39">
    <cfRule type="expression" dxfId="1978" priority="210">
      <formula>$P$40="Direct Drive"</formula>
    </cfRule>
  </conditionalFormatting>
  <conditionalFormatting sqref="BZ36:CC39">
    <cfRule type="expression" dxfId="1977" priority="209">
      <formula>$P$40="Direct Drive"</formula>
    </cfRule>
  </conditionalFormatting>
  <conditionalFormatting sqref="BQ45:CC52">
    <cfRule type="expression" dxfId="1976" priority="208">
      <formula>$W$40="Direct Drive"</formula>
    </cfRule>
  </conditionalFormatting>
  <conditionalFormatting sqref="BQ45:CC49">
    <cfRule type="expression" dxfId="1975" priority="207">
      <formula>$W$40="Direct Drive"</formula>
    </cfRule>
  </conditionalFormatting>
  <conditionalFormatting sqref="BZ46:CC49">
    <cfRule type="expression" dxfId="1974" priority="206">
      <formula>$W$40="Direct Drive"</formula>
    </cfRule>
  </conditionalFormatting>
  <conditionalFormatting sqref="BQ55:CC62">
    <cfRule type="expression" dxfId="1973" priority="205">
      <formula>$AD$40="Direct Drive"</formula>
    </cfRule>
  </conditionalFormatting>
  <conditionalFormatting sqref="BQ55:CC59">
    <cfRule type="expression" dxfId="1972" priority="204">
      <formula>$AD$40="Direct Drive"</formula>
    </cfRule>
  </conditionalFormatting>
  <conditionalFormatting sqref="BZ56:CC59">
    <cfRule type="expression" dxfId="1971" priority="203">
      <formula>$AD$40="Direct Drive"</formula>
    </cfRule>
  </conditionalFormatting>
  <conditionalFormatting sqref="V62:AI62 E62:K62 AN27:AS29 AT32:AY32 AT30:AY30 AT28:AY28">
    <cfRule type="containsBlanks" dxfId="1970" priority="215">
      <formula>LEN(TRIM(E27))=0</formula>
    </cfRule>
  </conditionalFormatting>
  <conditionalFormatting sqref="BZ56:CC59 BZ46:CC49 BZ36:CC39 AN30:AS30 BZ26:BZ29">
    <cfRule type="containsText" dxfId="1969" priority="216" operator="containsText" text="CALC.">
      <formula>NOT(ISERROR(SEARCH("CALC.",AN26)))</formula>
    </cfRule>
  </conditionalFormatting>
  <conditionalFormatting sqref="AK24:CC32">
    <cfRule type="expression" dxfId="1968" priority="202">
      <formula>$I$26="N/A"</formula>
    </cfRule>
  </conditionalFormatting>
  <conditionalFormatting sqref="AK24:CC29 AK30:AY30 AT31:AY31">
    <cfRule type="expression" dxfId="1967" priority="201">
      <formula>$I$26="N/A"</formula>
    </cfRule>
  </conditionalFormatting>
  <conditionalFormatting sqref="AN26:AS30 AT26:BO32 BP25:CC32">
    <cfRule type="expression" dxfId="1966" priority="200">
      <formula>$I$26="N/A"</formula>
    </cfRule>
  </conditionalFormatting>
  <conditionalFormatting sqref="AK34:CC34 BP35:CC42">
    <cfRule type="expression" dxfId="1965" priority="199">
      <formula>$P$26="N/A"</formula>
    </cfRule>
  </conditionalFormatting>
  <conditionalFormatting sqref="AK34:CC34 BP35:CC39">
    <cfRule type="expression" dxfId="1964" priority="198">
      <formula>$P$26="N/A"</formula>
    </cfRule>
  </conditionalFormatting>
  <conditionalFormatting sqref="BP35:CC42">
    <cfRule type="expression" dxfId="1963" priority="197">
      <formula>$P$26="N/A"</formula>
    </cfRule>
  </conditionalFormatting>
  <conditionalFormatting sqref="AK44:CC44 BP45:CC52">
    <cfRule type="expression" dxfId="1962" priority="196">
      <formula>$W$26="N/A"</formula>
    </cfRule>
  </conditionalFormatting>
  <conditionalFormatting sqref="AK44:CC44 BP45:CC49">
    <cfRule type="expression" dxfId="1961" priority="195">
      <formula>$W$26="N/A"</formula>
    </cfRule>
  </conditionalFormatting>
  <conditionalFormatting sqref="BP45:CC52">
    <cfRule type="expression" dxfId="1960" priority="194">
      <formula>$W$26="N/A"</formula>
    </cfRule>
  </conditionalFormatting>
  <conditionalFormatting sqref="AK54:CC54 BP55:CC62">
    <cfRule type="expression" dxfId="1959" priority="193">
      <formula>$AD$26="N/A"</formula>
    </cfRule>
  </conditionalFormatting>
  <conditionalFormatting sqref="AK54:CC54 BP55:CC59">
    <cfRule type="expression" dxfId="1958" priority="192">
      <formula>$AD$26="N/A"</formula>
    </cfRule>
  </conditionalFormatting>
  <conditionalFormatting sqref="BP55:CC62">
    <cfRule type="expression" dxfId="1957" priority="191">
      <formula>$AD$26="N/A"</formula>
    </cfRule>
  </conditionalFormatting>
  <conditionalFormatting sqref="S28:U28">
    <cfRule type="expression" dxfId="1956" priority="142">
      <formula>$I$26="N/A"</formula>
    </cfRule>
  </conditionalFormatting>
  <conditionalFormatting sqref="S28:U28">
    <cfRule type="expression" dxfId="1955" priority="141">
      <formula>$I$26="N/A"</formula>
    </cfRule>
  </conditionalFormatting>
  <conditionalFormatting sqref="S28:U28">
    <cfRule type="expression" dxfId="1954" priority="140">
      <formula>$I$26="N/A"</formula>
    </cfRule>
  </conditionalFormatting>
  <conditionalFormatting sqref="Z28:AB28">
    <cfRule type="expression" dxfId="1953" priority="139">
      <formula>$I$26="N/A"</formula>
    </cfRule>
  </conditionalFormatting>
  <conditionalFormatting sqref="Z28:AB28">
    <cfRule type="expression" dxfId="1952" priority="138">
      <formula>$I$26="N/A"</formula>
    </cfRule>
  </conditionalFormatting>
  <conditionalFormatting sqref="Z28:AB28">
    <cfRule type="expression" dxfId="1951" priority="137">
      <formula>$I$26="N/A"</formula>
    </cfRule>
  </conditionalFormatting>
  <conditionalFormatting sqref="AK28:AS30 AT27:AY30 AZ26:BO32">
    <cfRule type="expression" dxfId="1950" priority="190">
      <formula>$AT$32="Single Phase"</formula>
    </cfRule>
  </conditionalFormatting>
  <conditionalFormatting sqref="AZ37:BO39">
    <cfRule type="notContainsBlanks" dxfId="1949" priority="189">
      <formula>LEN(TRIM(AZ37))&gt;0</formula>
    </cfRule>
  </conditionalFormatting>
  <conditionalFormatting sqref="AN37:AS39 AT42:AY42 AT40:AY40 AT38:AY38">
    <cfRule type="containsBlanks" dxfId="1948" priority="187">
      <formula>LEN(TRIM(AN37))=0</formula>
    </cfRule>
  </conditionalFormatting>
  <conditionalFormatting sqref="AN40:AS40">
    <cfRule type="containsText" dxfId="1947" priority="188" operator="containsText" text="CALC.">
      <formula>NOT(ISERROR(SEARCH("CALC.",AN40)))</formula>
    </cfRule>
  </conditionalFormatting>
  <conditionalFormatting sqref="AK35:BO42">
    <cfRule type="expression" dxfId="1946" priority="186">
      <formula>$I$26="N/A"</formula>
    </cfRule>
  </conditionalFormatting>
  <conditionalFormatting sqref="AK35:BO39 AK40:AY40 AT41:AY41">
    <cfRule type="expression" dxfId="1945" priority="185">
      <formula>$I$26="N/A"</formula>
    </cfRule>
  </conditionalFormatting>
  <conditionalFormatting sqref="AN36:AS40 AT36:BO42">
    <cfRule type="expression" dxfId="1944" priority="184">
      <formula>$I$26="N/A"</formula>
    </cfRule>
  </conditionalFormatting>
  <conditionalFormatting sqref="AK38:AS40 AT37:AY40 AZ36:BO42">
    <cfRule type="expression" dxfId="1943" priority="183">
      <formula>$AT$42="Single Phase"</formula>
    </cfRule>
  </conditionalFormatting>
  <conditionalFormatting sqref="AZ47:BO49">
    <cfRule type="notContainsBlanks" dxfId="1942" priority="182">
      <formula>LEN(TRIM(AZ47))&gt;0</formula>
    </cfRule>
  </conditionalFormatting>
  <conditionalFormatting sqref="AN47:AS49 AT52:AY52 AT50:AY50 AT48:AY48">
    <cfRule type="containsBlanks" dxfId="1941" priority="180">
      <formula>LEN(TRIM(AN47))=0</formula>
    </cfRule>
  </conditionalFormatting>
  <conditionalFormatting sqref="AN50:AS50">
    <cfRule type="containsText" dxfId="1940" priority="181" operator="containsText" text="CALC.">
      <formula>NOT(ISERROR(SEARCH("CALC.",AN50)))</formula>
    </cfRule>
  </conditionalFormatting>
  <conditionalFormatting sqref="AK45:BO52">
    <cfRule type="expression" dxfId="1939" priority="179">
      <formula>$I$26="N/A"</formula>
    </cfRule>
  </conditionalFormatting>
  <conditionalFormatting sqref="AK45:BO49 AK50:AY50 AT51:AY51">
    <cfRule type="expression" dxfId="1938" priority="178">
      <formula>$I$26="N/A"</formula>
    </cfRule>
  </conditionalFormatting>
  <conditionalFormatting sqref="AN46:AS50 AT46:BO52">
    <cfRule type="expression" dxfId="1937" priority="177">
      <formula>$I$26="N/A"</formula>
    </cfRule>
  </conditionalFormatting>
  <conditionalFormatting sqref="AK48:AS50 AT47:AY50 AZ46:BO52">
    <cfRule type="expression" dxfId="1936" priority="176">
      <formula>$AT$52="Single Phase"</formula>
    </cfRule>
  </conditionalFormatting>
  <conditionalFormatting sqref="AZ57:BO59">
    <cfRule type="notContainsBlanks" dxfId="1935" priority="175">
      <formula>LEN(TRIM(AZ57))&gt;0</formula>
    </cfRule>
  </conditionalFormatting>
  <conditionalFormatting sqref="AN57:AS59 AT62:AY62 AT60:AY60 AT58:AY58">
    <cfRule type="containsBlanks" dxfId="1934" priority="173">
      <formula>LEN(TRIM(AN57))=0</formula>
    </cfRule>
  </conditionalFormatting>
  <conditionalFormatting sqref="AN60:AS60">
    <cfRule type="containsText" dxfId="1933" priority="174" operator="containsText" text="CALC.">
      <formula>NOT(ISERROR(SEARCH("CALC.",AN60)))</formula>
    </cfRule>
  </conditionalFormatting>
  <conditionalFormatting sqref="AK55:BO62">
    <cfRule type="expression" dxfId="1932" priority="172">
      <formula>$I$26="N/A"</formula>
    </cfRule>
  </conditionalFormatting>
  <conditionalFormatting sqref="AK55:BO59 AK60:AY60 AT61:AY61">
    <cfRule type="expression" dxfId="1931" priority="171">
      <formula>$I$26="N/A"</formula>
    </cfRule>
  </conditionalFormatting>
  <conditionalFormatting sqref="AN56:AS60 AT56:BO62">
    <cfRule type="expression" dxfId="1930" priority="170">
      <formula>$I$26="N/A"</formula>
    </cfRule>
  </conditionalFormatting>
  <conditionalFormatting sqref="AK58:AS60 AT57:AY60 AZ56:BO62">
    <cfRule type="expression" dxfId="1929" priority="169">
      <formula>$AT$62="Single Phase"</formula>
    </cfRule>
  </conditionalFormatting>
  <conditionalFormatting sqref="G16:P16 G12:P14 F7:P7 Y9:AI9 Y7:AI7">
    <cfRule type="containsBlanks" dxfId="1928" priority="168">
      <formula>LEN(TRIM(F7))=0</formula>
    </cfRule>
  </conditionalFormatting>
  <conditionalFormatting sqref="I35:N41">
    <cfRule type="expression" dxfId="1927" priority="20">
      <formula>$I$34="Direct Drive"</formula>
    </cfRule>
  </conditionalFormatting>
  <conditionalFormatting sqref="L42">
    <cfRule type="expression" dxfId="1926" priority="22">
      <formula>$I$34="Direct Drive"</formula>
    </cfRule>
  </conditionalFormatting>
  <conditionalFormatting sqref="A35:H43">
    <cfRule type="expression" dxfId="1925" priority="157">
      <formula>AND($I$40="Direct Drive",$P$40="Direct Drive",$W$40="Direct Drive",$AD$40="Direct Drive")</formula>
    </cfRule>
  </conditionalFormatting>
  <conditionalFormatting sqref="A35:H42">
    <cfRule type="expression" dxfId="1924" priority="156">
      <formula>AND($I$40="Direct Drive",$P$40="Direct Drive",$W$40="Direct Drive",$AD$40="Direct Drive")</formula>
    </cfRule>
  </conditionalFormatting>
  <conditionalFormatting sqref="F36:H37 F39:H40">
    <cfRule type="expression" dxfId="1923"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922" priority="166">
      <formula>LEN(TRIM(I20))=0</formula>
    </cfRule>
  </conditionalFormatting>
  <conditionalFormatting sqref="AG27:AI31 Z27:AB31 L27:N31 S27:U31">
    <cfRule type="containsText" dxfId="1921" priority="167" operator="containsText" text="CALC.">
      <formula>NOT(ISERROR(SEARCH("CALC.",L27)))</formula>
    </cfRule>
  </conditionalFormatting>
  <conditionalFormatting sqref="I21">
    <cfRule type="expression" dxfId="1920" priority="154">
      <formula>$I$20="N/A"</formula>
    </cfRule>
  </conditionalFormatting>
  <conditionalFormatting sqref="I21:N30 I34:N42">
    <cfRule type="expression" dxfId="1919" priority="165">
      <formula>$I$20="N/A"</formula>
    </cfRule>
  </conditionalFormatting>
  <conditionalFormatting sqref="L25:N31">
    <cfRule type="expression" dxfId="1918" priority="152">
      <formula>$I$26="N/A"</formula>
    </cfRule>
  </conditionalFormatting>
  <conditionalFormatting sqref="P21">
    <cfRule type="expression" dxfId="1917" priority="151">
      <formula>$P$20="N/A"</formula>
    </cfRule>
  </conditionalFormatting>
  <conditionalFormatting sqref="P21:U30">
    <cfRule type="expression" dxfId="1916" priority="150">
      <formula>$P$20="N/A"</formula>
    </cfRule>
  </conditionalFormatting>
  <conditionalFormatting sqref="S25:U31">
    <cfRule type="expression" dxfId="1915" priority="149">
      <formula>$P$26="N/A"</formula>
    </cfRule>
  </conditionalFormatting>
  <conditionalFormatting sqref="W21:AB31">
    <cfRule type="expression" dxfId="1914" priority="148">
      <formula>$W$20="N/A"</formula>
    </cfRule>
  </conditionalFormatting>
  <conditionalFormatting sqref="W21:AB30">
    <cfRule type="expression" dxfId="1913" priority="147">
      <formula>$W$20="N/A"</formula>
    </cfRule>
  </conditionalFormatting>
  <conditionalFormatting sqref="Z25:AB31">
    <cfRule type="expression" dxfId="1912" priority="146">
      <formula>$W$26="N/A"</formula>
    </cfRule>
  </conditionalFormatting>
  <conditionalFormatting sqref="AD21">
    <cfRule type="expression" dxfId="1911" priority="145">
      <formula>$AD$20="N/A"</formula>
    </cfRule>
  </conditionalFormatting>
  <conditionalFormatting sqref="AD21:AI30">
    <cfRule type="expression" dxfId="1910" priority="144">
      <formula>$AD$20="N/A"</formula>
    </cfRule>
  </conditionalFormatting>
  <conditionalFormatting sqref="AG25:AI31">
    <cfRule type="expression" dxfId="1909" priority="143">
      <formula>$AD$20="N/A"</formula>
    </cfRule>
  </conditionalFormatting>
  <conditionalFormatting sqref="AD22:AI24">
    <cfRule type="expression" dxfId="1908" priority="136">
      <formula>$AD$20="N/A"</formula>
    </cfRule>
  </conditionalFormatting>
  <conditionalFormatting sqref="AG28:AI28">
    <cfRule type="expression" dxfId="1907" priority="135">
      <formula>$AD$20="N/A"</formula>
    </cfRule>
  </conditionalFormatting>
  <conditionalFormatting sqref="AG28:AI28">
    <cfRule type="expression" dxfId="1906" priority="134">
      <formula>$AD$20="N/A"</formula>
    </cfRule>
  </conditionalFormatting>
  <conditionalFormatting sqref="L29:N29">
    <cfRule type="expression" dxfId="1905" priority="133">
      <formula>$L$35&gt;$I$29</formula>
    </cfRule>
  </conditionalFormatting>
  <conditionalFormatting sqref="S29:U29">
    <cfRule type="expression" dxfId="1904" priority="132">
      <formula>$S$35&gt;$P$29</formula>
    </cfRule>
  </conditionalFormatting>
  <conditionalFormatting sqref="Z29:AB29">
    <cfRule type="expression" dxfId="1903" priority="131">
      <formula>$Z$35&gt;$W$29</formula>
    </cfRule>
  </conditionalFormatting>
  <conditionalFormatting sqref="AG29:AI29">
    <cfRule type="expression" dxfId="1902" priority="130">
      <formula>$AG$35&gt;$AD$29</formula>
    </cfRule>
  </conditionalFormatting>
  <conditionalFormatting sqref="S30:U31">
    <cfRule type="expression" dxfId="1901" priority="129">
      <formula>$I$26="N/A"</formula>
    </cfRule>
  </conditionalFormatting>
  <conditionalFormatting sqref="S30:U30">
    <cfRule type="expression" dxfId="1900" priority="128">
      <formula>$I$26="N/A"</formula>
    </cfRule>
  </conditionalFormatting>
  <conditionalFormatting sqref="S30:U31">
    <cfRule type="expression" dxfId="1899" priority="127">
      <formula>$I$26="N/A"</formula>
    </cfRule>
  </conditionalFormatting>
  <conditionalFormatting sqref="Z30:AB31">
    <cfRule type="expression" dxfId="1898" priority="126">
      <formula>$I$26="N/A"</formula>
    </cfRule>
  </conditionalFormatting>
  <conditionalFormatting sqref="Z30:AB30">
    <cfRule type="expression" dxfId="1897" priority="125">
      <formula>$I$26="N/A"</formula>
    </cfRule>
  </conditionalFormatting>
  <conditionalFormatting sqref="Z30:AB31">
    <cfRule type="expression" dxfId="1896" priority="124">
      <formula>$I$26="N/A"</formula>
    </cfRule>
  </conditionalFormatting>
  <conditionalFormatting sqref="AG30:AI30">
    <cfRule type="expression" dxfId="1895" priority="122">
      <formula>$AD$20="N/A"</formula>
    </cfRule>
  </conditionalFormatting>
  <conditionalFormatting sqref="AG30:AI31">
    <cfRule type="expression" dxfId="1894" priority="121">
      <formula>$AD$20="N/A"</formula>
    </cfRule>
  </conditionalFormatting>
  <conditionalFormatting sqref="S27:U27">
    <cfRule type="expression" dxfId="1893" priority="120">
      <formula>$I$26="N/A"</formula>
    </cfRule>
  </conditionalFormatting>
  <conditionalFormatting sqref="S27:U27">
    <cfRule type="expression" dxfId="1892" priority="119">
      <formula>$I$26="N/A"</formula>
    </cfRule>
  </conditionalFormatting>
  <conditionalFormatting sqref="S27:U27">
    <cfRule type="expression" dxfId="1891" priority="118">
      <formula>$I$26="N/A"</formula>
    </cfRule>
  </conditionalFormatting>
  <conditionalFormatting sqref="Z27:AB27">
    <cfRule type="expression" dxfId="1890" priority="117">
      <formula>$I$26="N/A"</formula>
    </cfRule>
  </conditionalFormatting>
  <conditionalFormatting sqref="Z27:AB27">
    <cfRule type="expression" dxfId="1889" priority="116">
      <formula>$I$26="N/A"</formula>
    </cfRule>
  </conditionalFormatting>
  <conditionalFormatting sqref="Z27:AB27">
    <cfRule type="expression" dxfId="1888" priority="115">
      <formula>$I$26="N/A"</formula>
    </cfRule>
  </conditionalFormatting>
  <conditionalFormatting sqref="Z13:AI13">
    <cfRule type="containsBlanks" dxfId="1887" priority="113">
      <formula>LEN(TRIM(Z13))=0</formula>
    </cfRule>
    <cfRule type="containsText" dxfId="1886" priority="114" operator="containsText" text="CALC.">
      <formula>NOT(ISERROR(SEARCH("CALC.",Z13)))</formula>
    </cfRule>
  </conditionalFormatting>
  <conditionalFormatting sqref="I22:N24 I35:N41">
    <cfRule type="expression" dxfId="1885" priority="164">
      <formula>$I$20="N/A"</formula>
    </cfRule>
  </conditionalFormatting>
  <conditionalFormatting sqref="I25:K30 I42">
    <cfRule type="expression" dxfId="1884" priority="153">
      <formula>$I$20="N/A"</formula>
    </cfRule>
  </conditionalFormatting>
  <conditionalFormatting sqref="I31 I43">
    <cfRule type="expression" dxfId="1883" priority="111">
      <formula>$I$20="N/A"</formula>
    </cfRule>
  </conditionalFormatting>
  <conditionalFormatting sqref="L31 L43">
    <cfRule type="expression" dxfId="1882" priority="110">
      <formula>$I$20="N/A"</formula>
    </cfRule>
  </conditionalFormatting>
  <conditionalFormatting sqref="L25:N30 L42">
    <cfRule type="expression" dxfId="1881" priority="109">
      <formula>$I$20="N/A"</formula>
    </cfRule>
  </conditionalFormatting>
  <conditionalFormatting sqref="K42">
    <cfRule type="expression" dxfId="1880" priority="107">
      <formula>$I$34="Direct Drive"</formula>
    </cfRule>
    <cfRule type="expression" dxfId="1879" priority="108">
      <formula>$I$20="N/A"</formula>
    </cfRule>
  </conditionalFormatting>
  <conditionalFormatting sqref="P34:U42">
    <cfRule type="expression" dxfId="1878" priority="103">
      <formula>$P$20="N/A"</formula>
    </cfRule>
  </conditionalFormatting>
  <conditionalFormatting sqref="P35:U41">
    <cfRule type="expression" dxfId="1877" priority="102">
      <formula>$P$20="N/A"</formula>
    </cfRule>
    <cfRule type="expression" dxfId="1876" priority="105">
      <formula>$P$34="Direct Drive"</formula>
    </cfRule>
    <cfRule type="expression" dxfId="1875" priority="106">
      <formula>$P$34="Direct Drive"</formula>
    </cfRule>
  </conditionalFormatting>
  <conditionalFormatting sqref="P42">
    <cfRule type="expression" dxfId="1874" priority="17">
      <formula>$P$34="Direct Drive"</formula>
    </cfRule>
    <cfRule type="expression" dxfId="1873" priority="101">
      <formula>$P$20="N/A"</formula>
    </cfRule>
  </conditionalFormatting>
  <conditionalFormatting sqref="P43">
    <cfRule type="expression" dxfId="1872" priority="14">
      <formula>$P$34="Direct Drive"</formula>
    </cfRule>
    <cfRule type="expression" dxfId="1871" priority="100">
      <formula>$P$20="N/A"</formula>
    </cfRule>
  </conditionalFormatting>
  <conditionalFormatting sqref="S43">
    <cfRule type="expression" dxfId="1870" priority="13">
      <formula>$P$34="Direct Drive"</formula>
    </cfRule>
    <cfRule type="expression" dxfId="1869" priority="99">
      <formula>$P$20="N/A"</formula>
    </cfRule>
  </conditionalFormatting>
  <conditionalFormatting sqref="S42">
    <cfRule type="expression" dxfId="1868" priority="15">
      <formula>$P$34="Direct Drive"</formula>
    </cfRule>
    <cfRule type="expression" dxfId="1867" priority="98">
      <formula>$P$20="N/A"</formula>
    </cfRule>
  </conditionalFormatting>
  <conditionalFormatting sqref="R42">
    <cfRule type="expression" dxfId="1866" priority="16">
      <formula>$P$34="Direct Drive"</formula>
    </cfRule>
    <cfRule type="expression" dxfId="1865" priority="97">
      <formula>$P$20="N/A"</formula>
    </cfRule>
  </conditionalFormatting>
  <conditionalFormatting sqref="P22:U24">
    <cfRule type="expression" dxfId="1864" priority="94">
      <formula>$P$20="N/A"</formula>
    </cfRule>
  </conditionalFormatting>
  <conditionalFormatting sqref="P25:R30">
    <cfRule type="expression" dxfId="1863" priority="93">
      <formula>$P$20="N/A"</formula>
    </cfRule>
  </conditionalFormatting>
  <conditionalFormatting sqref="S25:U30">
    <cfRule type="expression" dxfId="1862" priority="92">
      <formula>$P$20="N/A"</formula>
    </cfRule>
  </conditionalFormatting>
  <conditionalFormatting sqref="P31">
    <cfRule type="expression" dxfId="1861" priority="91">
      <formula>$P$20="N/A"</formula>
    </cfRule>
  </conditionalFormatting>
  <conditionalFormatting sqref="S31">
    <cfRule type="expression" dxfId="1860" priority="90">
      <formula>$P$20="N/A"</formula>
    </cfRule>
  </conditionalFormatting>
  <conditionalFormatting sqref="W34:AB42">
    <cfRule type="expression" dxfId="1859" priority="80">
      <formula>$W$20="N/A"</formula>
    </cfRule>
  </conditionalFormatting>
  <conditionalFormatting sqref="W35:AB41">
    <cfRule type="expression" dxfId="1858" priority="12">
      <formula>$W$34="Direct Drive"</formula>
    </cfRule>
    <cfRule type="expression" dxfId="1857" priority="79">
      <formula>$W$20="N/A"</formula>
    </cfRule>
  </conditionalFormatting>
  <conditionalFormatting sqref="W42">
    <cfRule type="expression" dxfId="1856" priority="11">
      <formula>$W$34="Direct Drive"</formula>
    </cfRule>
    <cfRule type="expression" dxfId="1855" priority="78">
      <formula>$W$20="N/A"</formula>
    </cfRule>
  </conditionalFormatting>
  <conditionalFormatting sqref="W43">
    <cfRule type="expression" dxfId="1854" priority="8">
      <formula>$W$34="Direct Drive"</formula>
    </cfRule>
    <cfRule type="expression" dxfId="1853" priority="77">
      <formula>$W$20="N/A"</formula>
    </cfRule>
  </conditionalFormatting>
  <conditionalFormatting sqref="Z43">
    <cfRule type="expression" dxfId="1852" priority="7">
      <formula>$W$34="Direct Drive"</formula>
    </cfRule>
    <cfRule type="expression" dxfId="1851" priority="76">
      <formula>$W$20="N/A"</formula>
    </cfRule>
  </conditionalFormatting>
  <conditionalFormatting sqref="Z42">
    <cfRule type="expression" dxfId="1850" priority="9">
      <formula>$W$34="Direct Drive"</formula>
    </cfRule>
    <cfRule type="expression" dxfId="1849" priority="75">
      <formula>$W$20="N/A"</formula>
    </cfRule>
  </conditionalFormatting>
  <conditionalFormatting sqref="Y42">
    <cfRule type="expression" dxfId="1848" priority="10">
      <formula>$W$34="Direct Drive"</formula>
    </cfRule>
    <cfRule type="expression" dxfId="1847" priority="74">
      <formula>$W$20="N/A"</formula>
    </cfRule>
  </conditionalFormatting>
  <conditionalFormatting sqref="AD34:AI42">
    <cfRule type="expression" dxfId="1846" priority="70">
      <formula>$AD$20="N/A"</formula>
    </cfRule>
  </conditionalFormatting>
  <conditionalFormatting sqref="AD35:AI41">
    <cfRule type="expression" dxfId="1845" priority="6">
      <formula>$AD$34="Direct Drive"</formula>
    </cfRule>
    <cfRule type="expression" dxfId="1844" priority="69">
      <formula>$AD$20="N/A"</formula>
    </cfRule>
  </conditionalFormatting>
  <conditionalFormatting sqref="AD42">
    <cfRule type="expression" dxfId="1843" priority="5">
      <formula>$AD$34="Direct Drive"</formula>
    </cfRule>
    <cfRule type="expression" dxfId="1842" priority="68">
      <formula>$AD$20="N/A"</formula>
    </cfRule>
  </conditionalFormatting>
  <conditionalFormatting sqref="AD43">
    <cfRule type="expression" dxfId="1841" priority="2">
      <formula>$AD$34="Direct Drive"</formula>
    </cfRule>
    <cfRule type="expression" dxfId="1840" priority="67">
      <formula>$AD$20="N/A"</formula>
    </cfRule>
  </conditionalFormatting>
  <conditionalFormatting sqref="AG43">
    <cfRule type="expression" dxfId="1839" priority="1">
      <formula>$AD$34="Direct Drive"</formula>
    </cfRule>
    <cfRule type="expression" dxfId="1838" priority="66">
      <formula>$AD$20="N/A"</formula>
    </cfRule>
  </conditionalFormatting>
  <conditionalFormatting sqref="AG42">
    <cfRule type="expression" dxfId="1837" priority="3">
      <formula>$AD$34="Direct Drive"</formula>
    </cfRule>
    <cfRule type="expression" dxfId="1836" priority="65">
      <formula>$AD$20="N/A"</formula>
    </cfRule>
  </conditionalFormatting>
  <conditionalFormatting sqref="AF42">
    <cfRule type="expression" dxfId="1835" priority="4">
      <formula>$AD$34="Direct Drive"</formula>
    </cfRule>
    <cfRule type="expression" dxfId="1834" priority="64">
      <formula>$AD$20="N/A"</formula>
    </cfRule>
  </conditionalFormatting>
  <conditionalFormatting sqref="W21">
    <cfRule type="expression" dxfId="1833" priority="63">
      <formula>$W$20="N/A"</formula>
    </cfRule>
  </conditionalFormatting>
  <conditionalFormatting sqref="W22:AB24">
    <cfRule type="expression" dxfId="1832" priority="62">
      <formula>$W$20="N/A"</formula>
    </cfRule>
  </conditionalFormatting>
  <conditionalFormatting sqref="W25:Y30">
    <cfRule type="expression" dxfId="1831" priority="59">
      <formula>$W$20="N/A"</formula>
    </cfRule>
  </conditionalFormatting>
  <conditionalFormatting sqref="W31">
    <cfRule type="expression" dxfId="1830" priority="58">
      <formula>$W$20="N/A"</formula>
    </cfRule>
  </conditionalFormatting>
  <conditionalFormatting sqref="Z31">
    <cfRule type="expression" dxfId="1829" priority="57">
      <formula>$W$20="N/A"</formula>
    </cfRule>
  </conditionalFormatting>
  <conditionalFormatting sqref="AD25:AF30">
    <cfRule type="expression" dxfId="1828" priority="56">
      <formula>$AD$20="N/A"</formula>
    </cfRule>
  </conditionalFormatting>
  <conditionalFormatting sqref="AG25:AI30">
    <cfRule type="expression" dxfId="1827" priority="55">
      <formula>$AD$20="N/A"</formula>
    </cfRule>
  </conditionalFormatting>
  <conditionalFormatting sqref="AG31">
    <cfRule type="expression" dxfId="1826" priority="54">
      <formula>$AD$20="N/A"</formula>
    </cfRule>
  </conditionalFormatting>
  <conditionalFormatting sqref="AD31">
    <cfRule type="expression" dxfId="1825" priority="53">
      <formula>$AD$20="N/A"</formula>
    </cfRule>
  </conditionalFormatting>
  <conditionalFormatting sqref="I46 L46">
    <cfRule type="expression" dxfId="1824" priority="51">
      <formula>$I$20="N/A"</formula>
    </cfRule>
  </conditionalFormatting>
  <conditionalFormatting sqref="I34">
    <cfRule type="expression" dxfId="1823" priority="50">
      <formula>$I$20="N/A"</formula>
    </cfRule>
  </conditionalFormatting>
  <conditionalFormatting sqref="P46 S46">
    <cfRule type="expression" dxfId="1822" priority="49">
      <formula>$P$20="N/A"</formula>
    </cfRule>
  </conditionalFormatting>
  <conditionalFormatting sqref="W46 Z46">
    <cfRule type="expression" dxfId="1821" priority="48">
      <formula>$W$20="N/A"</formula>
    </cfRule>
  </conditionalFormatting>
  <conditionalFormatting sqref="AD46 AG46">
    <cfRule type="expression" dxfId="1820" priority="47">
      <formula>$AD$20="N/A"</formula>
    </cfRule>
  </conditionalFormatting>
  <conditionalFormatting sqref="P34:U34">
    <cfRule type="expression" dxfId="1819" priority="46">
      <formula>$P$20="N/A"</formula>
    </cfRule>
  </conditionalFormatting>
  <conditionalFormatting sqref="P34">
    <cfRule type="expression" dxfId="1818" priority="45">
      <formula>$P$20="N/A"</formula>
    </cfRule>
  </conditionalFormatting>
  <conditionalFormatting sqref="W34:AB34">
    <cfRule type="expression" dxfId="1817" priority="44">
      <formula>$W$20="N/A"</formula>
    </cfRule>
  </conditionalFormatting>
  <conditionalFormatting sqref="W34">
    <cfRule type="expression" dxfId="1816" priority="43">
      <formula>$W$20="N/A"</formula>
    </cfRule>
  </conditionalFormatting>
  <conditionalFormatting sqref="AD34:AI34">
    <cfRule type="expression" dxfId="1815" priority="42">
      <formula>$AD$20="N/A"</formula>
    </cfRule>
  </conditionalFormatting>
  <conditionalFormatting sqref="AD34">
    <cfRule type="expression" dxfId="1814" priority="41">
      <formula>$AD$20="N/A"</formula>
    </cfRule>
  </conditionalFormatting>
  <conditionalFormatting sqref="L31:N31">
    <cfRule type="expression" dxfId="1813" priority="40">
      <formula>$I$26="N/A"</formula>
    </cfRule>
  </conditionalFormatting>
  <conditionalFormatting sqref="L31:N31">
    <cfRule type="expression" dxfId="1812" priority="39">
      <formula>$I$26="N/A"</formula>
    </cfRule>
  </conditionalFormatting>
  <conditionalFormatting sqref="L31:N31">
    <cfRule type="expression" dxfId="1811" priority="38">
      <formula>$I$26="N/A"</formula>
    </cfRule>
  </conditionalFormatting>
  <conditionalFormatting sqref="L31">
    <cfRule type="expression" dxfId="1810" priority="37">
      <formula>$I$20="N/A"</formula>
    </cfRule>
  </conditionalFormatting>
  <conditionalFormatting sqref="P27:R27">
    <cfRule type="expression" dxfId="1809" priority="36">
      <formula>$P$20="N/A"</formula>
    </cfRule>
  </conditionalFormatting>
  <conditionalFormatting sqref="P27:R27">
    <cfRule type="expression" dxfId="1808" priority="35">
      <formula>$P$20="N/A"</formula>
    </cfRule>
  </conditionalFormatting>
  <conditionalFormatting sqref="W27:Y27">
    <cfRule type="expression" dxfId="1807" priority="34">
      <formula>$W$20="N/A"</formula>
    </cfRule>
  </conditionalFormatting>
  <conditionalFormatting sqref="W27:Y27">
    <cfRule type="expression" dxfId="1806" priority="33">
      <formula>$W$20="N/A"</formula>
    </cfRule>
  </conditionalFormatting>
  <conditionalFormatting sqref="AD27:AF27">
    <cfRule type="expression" dxfId="1805" priority="32">
      <formula>$AD$20="N/A"</formula>
    </cfRule>
  </conditionalFormatting>
  <conditionalFormatting sqref="AD27:AF27">
    <cfRule type="expression" dxfId="1804" priority="31">
      <formula>$AD$20="N/A"</formula>
    </cfRule>
  </conditionalFormatting>
  <conditionalFormatting sqref="S30:U30">
    <cfRule type="expression" dxfId="1803" priority="30">
      <formula>$P$20="N/A"</formula>
    </cfRule>
  </conditionalFormatting>
  <conditionalFormatting sqref="S30:U31">
    <cfRule type="expression" dxfId="1802" priority="29">
      <formula>$P$26="N/A"</formula>
    </cfRule>
  </conditionalFormatting>
  <conditionalFormatting sqref="S31">
    <cfRule type="expression" dxfId="1801" priority="28">
      <formula>$P$20="N/A"</formula>
    </cfRule>
  </conditionalFormatting>
  <conditionalFormatting sqref="S30:U30">
    <cfRule type="expression" dxfId="1800" priority="27">
      <formula>$P$20="N/A"</formula>
    </cfRule>
  </conditionalFormatting>
  <conditionalFormatting sqref="S31:U31">
    <cfRule type="expression" dxfId="1799" priority="26">
      <formula>$P$26="N/A"</formula>
    </cfRule>
  </conditionalFormatting>
  <conditionalFormatting sqref="S31:U31">
    <cfRule type="expression" dxfId="1798" priority="25">
      <formula>$P$26="N/A"</formula>
    </cfRule>
  </conditionalFormatting>
  <conditionalFormatting sqref="S31:U31">
    <cfRule type="expression" dxfId="1797" priority="24">
      <formula>$P$26="N/A"</formula>
    </cfRule>
  </conditionalFormatting>
  <conditionalFormatting sqref="S31">
    <cfRule type="expression" dxfId="1796" priority="23">
      <formula>$P$20="N/A"</formula>
    </cfRule>
  </conditionalFormatting>
  <conditionalFormatting sqref="I42">
    <cfRule type="expression" dxfId="1795" priority="21">
      <formula>$I$34 = "Direct Drive"</formula>
    </cfRule>
  </conditionalFormatting>
  <conditionalFormatting sqref="I43">
    <cfRule type="expression" dxfId="1794" priority="19">
      <formula>$I$34 = "Direct Drive"</formula>
    </cfRule>
  </conditionalFormatting>
  <conditionalFormatting sqref="L43">
    <cfRule type="expression" dxfId="1793"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06"/>
      <c r="B5" s="1206"/>
      <c r="C5" s="1206"/>
      <c r="D5" s="1206"/>
      <c r="E5" s="1206"/>
      <c r="F5" s="1206"/>
      <c r="G5" s="3"/>
      <c r="H5" s="1207"/>
      <c r="I5" s="1207"/>
      <c r="J5" s="1207"/>
      <c r="K5" s="1207"/>
      <c r="L5" s="1207"/>
      <c r="M5" s="1207"/>
      <c r="N5" s="1207"/>
      <c r="O5" s="1207"/>
      <c r="P5" s="1207"/>
      <c r="Q5" s="1207"/>
      <c r="R5" s="1207"/>
      <c r="S5" s="1207"/>
      <c r="T5" s="1207"/>
      <c r="U5" s="1207"/>
      <c r="V5" s="1207"/>
      <c r="W5" s="1207"/>
      <c r="X5" s="1207"/>
      <c r="Y5" s="1207"/>
      <c r="Z5" s="1207"/>
      <c r="AA5" s="1207"/>
      <c r="AB5" s="1207"/>
      <c r="AC5" s="1207"/>
      <c r="AD5" s="1207"/>
      <c r="AE5" s="1207"/>
      <c r="AF5" s="1207"/>
      <c r="AG5" s="1207"/>
      <c r="AH5" s="1207"/>
      <c r="AI5" s="1207"/>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8" t="s">
        <v>298</v>
      </c>
      <c r="R10" s="1208"/>
      <c r="S10" s="1208"/>
      <c r="T10" s="1208"/>
      <c r="U10" s="1208"/>
      <c r="V10" s="1208"/>
      <c r="W10" s="1208"/>
      <c r="X10" s="1208"/>
      <c r="Y10" s="1208"/>
      <c r="Z10" s="1208"/>
      <c r="AA10" s="1208"/>
      <c r="AB10" s="1208"/>
      <c r="AC10" s="1208"/>
      <c r="AD10" s="1208"/>
      <c r="AE10" s="1208"/>
      <c r="AF10" s="1208"/>
      <c r="AG10" s="1208"/>
      <c r="AH10" s="1208"/>
      <c r="AI10" s="1208"/>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8"/>
      <c r="R11" s="1208"/>
      <c r="S11" s="1208"/>
      <c r="T11" s="1208"/>
      <c r="U11" s="1208"/>
      <c r="V11" s="1208"/>
      <c r="W11" s="1208"/>
      <c r="X11" s="1208"/>
      <c r="Y11" s="1208"/>
      <c r="Z11" s="1208"/>
      <c r="AA11" s="1208"/>
      <c r="AB11" s="1208"/>
      <c r="AC11" s="1208"/>
      <c r="AD11" s="1208"/>
      <c r="AE11" s="1208"/>
      <c r="AF11" s="1208"/>
      <c r="AG11" s="1208"/>
      <c r="AH11" s="1208"/>
      <c r="AI11" s="1208"/>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8"/>
      <c r="R12" s="1208"/>
      <c r="S12" s="1208"/>
      <c r="T12" s="1208"/>
      <c r="U12" s="1208"/>
      <c r="V12" s="1208"/>
      <c r="W12" s="1208"/>
      <c r="X12" s="1208"/>
      <c r="Y12" s="1208"/>
      <c r="Z12" s="1208"/>
      <c r="AA12" s="1208"/>
      <c r="AB12" s="1208"/>
      <c r="AC12" s="1208"/>
      <c r="AD12" s="1208"/>
      <c r="AE12" s="1208"/>
      <c r="AF12" s="1208"/>
      <c r="AG12" s="1208"/>
      <c r="AH12" s="1208"/>
      <c r="AI12" s="1208"/>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8"/>
      <c r="R13" s="1208"/>
      <c r="S13" s="1208"/>
      <c r="T13" s="1208"/>
      <c r="U13" s="1208"/>
      <c r="V13" s="1208"/>
      <c r="W13" s="1208"/>
      <c r="X13" s="1208"/>
      <c r="Y13" s="1208"/>
      <c r="Z13" s="1208"/>
      <c r="AA13" s="1208"/>
      <c r="AB13" s="1208"/>
      <c r="AC13" s="1208"/>
      <c r="AD13" s="1208"/>
      <c r="AE13" s="1208"/>
      <c r="AF13" s="1208"/>
      <c r="AG13" s="1208"/>
      <c r="AH13" s="1208"/>
      <c r="AI13" s="1208"/>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8"/>
      <c r="R14" s="1208"/>
      <c r="S14" s="1208"/>
      <c r="T14" s="1208"/>
      <c r="U14" s="1208"/>
      <c r="V14" s="1208"/>
      <c r="W14" s="1208"/>
      <c r="X14" s="1208"/>
      <c r="Y14" s="1208"/>
      <c r="Z14" s="1208"/>
      <c r="AA14" s="1208"/>
      <c r="AB14" s="1208"/>
      <c r="AC14" s="1208"/>
      <c r="AD14" s="1208"/>
      <c r="AE14" s="1208"/>
      <c r="AF14" s="1208"/>
      <c r="AG14" s="1208"/>
      <c r="AH14" s="1208"/>
      <c r="AI14" s="1208"/>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09"/>
      <c r="I18" s="1209"/>
      <c r="J18" s="1209"/>
      <c r="K18" s="1209"/>
      <c r="L18" s="1209"/>
      <c r="M18" s="1209"/>
      <c r="N18" s="1209"/>
      <c r="O18" s="1209"/>
      <c r="P18" s="1209"/>
      <c r="Q18" s="1209"/>
      <c r="R18" s="1209"/>
      <c r="S18" s="1209"/>
      <c r="T18" s="1209"/>
      <c r="U18" s="1209"/>
      <c r="V18" s="1209"/>
      <c r="W18" s="1209"/>
      <c r="X18" s="1209"/>
      <c r="Y18" s="1209"/>
      <c r="Z18" s="1209"/>
      <c r="AA18" s="1209"/>
      <c r="AB18" s="1209"/>
      <c r="AC18" s="1209"/>
      <c r="AD18" s="1209"/>
      <c r="AE18" s="1209"/>
      <c r="AF18" s="1209"/>
      <c r="AG18" s="1209"/>
      <c r="AH18" s="1209"/>
      <c r="AI18" s="1209"/>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09"/>
      <c r="I19" s="1209"/>
      <c r="J19" s="1209"/>
      <c r="K19" s="1209"/>
      <c r="L19" s="1209"/>
      <c r="M19" s="1209"/>
      <c r="N19" s="1209"/>
      <c r="O19" s="1209"/>
      <c r="P19" s="1209"/>
      <c r="Q19" s="1209"/>
      <c r="R19" s="1209"/>
      <c r="S19" s="1209"/>
      <c r="T19" s="1209"/>
      <c r="U19" s="1209"/>
      <c r="V19" s="1209"/>
      <c r="W19" s="1209"/>
      <c r="X19" s="1209"/>
      <c r="Y19" s="1209"/>
      <c r="Z19" s="1209"/>
      <c r="AA19" s="1209"/>
      <c r="AB19" s="1209"/>
      <c r="AC19" s="1209"/>
      <c r="AD19" s="1209"/>
      <c r="AE19" s="1209"/>
      <c r="AF19" s="1209"/>
      <c r="AG19" s="1209"/>
      <c r="AH19" s="1209"/>
      <c r="AI19" s="1209"/>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09"/>
      <c r="I20" s="1209"/>
      <c r="J20" s="1209"/>
      <c r="K20" s="1209"/>
      <c r="L20" s="1209"/>
      <c r="M20" s="1209"/>
      <c r="N20" s="1209"/>
      <c r="O20" s="1209"/>
      <c r="P20" s="1209"/>
      <c r="Q20" s="1209"/>
      <c r="R20" s="1209"/>
      <c r="S20" s="1209"/>
      <c r="T20" s="1209"/>
      <c r="U20" s="1209"/>
      <c r="V20" s="1209"/>
      <c r="W20" s="1209"/>
      <c r="X20" s="1209"/>
      <c r="Y20" s="1209"/>
      <c r="Z20" s="1209"/>
      <c r="AA20" s="1209"/>
      <c r="AB20" s="1209"/>
      <c r="AC20" s="1209"/>
      <c r="AD20" s="1209"/>
      <c r="AE20" s="1209"/>
      <c r="AF20" s="1209"/>
      <c r="AG20" s="1209"/>
      <c r="AH20" s="1209"/>
      <c r="AI20" s="1209"/>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09"/>
      <c r="I21" s="1209"/>
      <c r="J21" s="1209"/>
      <c r="K21" s="1209"/>
      <c r="L21" s="1209"/>
      <c r="M21" s="1209"/>
      <c r="N21" s="1209"/>
      <c r="O21" s="1209"/>
      <c r="P21" s="1209"/>
      <c r="Q21" s="1209"/>
      <c r="R21" s="1209"/>
      <c r="S21" s="1209"/>
      <c r="T21" s="1209"/>
      <c r="U21" s="1209"/>
      <c r="V21" s="1209"/>
      <c r="W21" s="1209"/>
      <c r="X21" s="1209"/>
      <c r="Y21" s="1209"/>
      <c r="Z21" s="1209"/>
      <c r="AA21" s="1209"/>
      <c r="AB21" s="1209"/>
      <c r="AC21" s="1209"/>
      <c r="AD21" s="1209"/>
      <c r="AE21" s="1209"/>
      <c r="AF21" s="1209"/>
      <c r="AG21" s="1209"/>
      <c r="AH21" s="1209"/>
      <c r="AI21" s="1209"/>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09"/>
      <c r="I22" s="1209"/>
      <c r="J22" s="1209"/>
      <c r="K22" s="1209"/>
      <c r="L22" s="1209"/>
      <c r="M22" s="1209"/>
      <c r="N22" s="1209"/>
      <c r="O22" s="1209"/>
      <c r="P22" s="1209"/>
      <c r="Q22" s="1209"/>
      <c r="R22" s="1209"/>
      <c r="S22" s="1209"/>
      <c r="T22" s="1209"/>
      <c r="U22" s="1209"/>
      <c r="V22" s="1209"/>
      <c r="W22" s="1209"/>
      <c r="X22" s="1209"/>
      <c r="Y22" s="1209"/>
      <c r="Z22" s="1209"/>
      <c r="AA22" s="1209"/>
      <c r="AB22" s="1209"/>
      <c r="AC22" s="1209"/>
      <c r="AD22" s="1209"/>
      <c r="AE22" s="1209"/>
      <c r="AF22" s="1209"/>
      <c r="AG22" s="1209"/>
      <c r="AH22" s="1209"/>
      <c r="AI22" s="1209"/>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10" t="s">
        <v>297</v>
      </c>
      <c r="T26" s="1210"/>
      <c r="U26" s="1210"/>
      <c r="V26" s="1210"/>
      <c r="W26" s="1210"/>
      <c r="X26" s="1210"/>
      <c r="Y26" s="1210"/>
      <c r="Z26" s="1210"/>
      <c r="AA26" s="1210"/>
      <c r="AB26" s="1210"/>
      <c r="AC26" s="1210"/>
      <c r="AD26" s="1210"/>
      <c r="AE26" s="1210"/>
      <c r="AF26" s="1210"/>
      <c r="AG26" s="1210"/>
      <c r="AH26" s="1210"/>
      <c r="AI26" s="1210"/>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10"/>
      <c r="T27" s="1210"/>
      <c r="U27" s="1210"/>
      <c r="V27" s="1210"/>
      <c r="W27" s="1210"/>
      <c r="X27" s="1210"/>
      <c r="Y27" s="1210"/>
      <c r="Z27" s="1210"/>
      <c r="AA27" s="1210"/>
      <c r="AB27" s="1210"/>
      <c r="AC27" s="1210"/>
      <c r="AD27" s="1210"/>
      <c r="AE27" s="1210"/>
      <c r="AF27" s="1210"/>
      <c r="AG27" s="1210"/>
      <c r="AH27" s="1210"/>
      <c r="AI27" s="1210"/>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10"/>
      <c r="T28" s="1210"/>
      <c r="U28" s="1210"/>
      <c r="V28" s="1210"/>
      <c r="W28" s="1210"/>
      <c r="X28" s="1210"/>
      <c r="Y28" s="1210"/>
      <c r="Z28" s="1210"/>
      <c r="AA28" s="1210"/>
      <c r="AB28" s="1210"/>
      <c r="AC28" s="1210"/>
      <c r="AD28" s="1210"/>
      <c r="AE28" s="1210"/>
      <c r="AF28" s="1210"/>
      <c r="AG28" s="1210"/>
      <c r="AH28" s="1210"/>
      <c r="AI28" s="1210"/>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10"/>
      <c r="T29" s="1210"/>
      <c r="U29" s="1210"/>
      <c r="V29" s="1210"/>
      <c r="W29" s="1210"/>
      <c r="X29" s="1210"/>
      <c r="Y29" s="1210"/>
      <c r="Z29" s="1210"/>
      <c r="AA29" s="1210"/>
      <c r="AB29" s="1210"/>
      <c r="AC29" s="1210"/>
      <c r="AD29" s="1210"/>
      <c r="AE29" s="1210"/>
      <c r="AF29" s="1210"/>
      <c r="AG29" s="1210"/>
      <c r="AH29" s="1210"/>
      <c r="AI29" s="1210"/>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10"/>
      <c r="T30" s="1210"/>
      <c r="U30" s="1210"/>
      <c r="V30" s="1210"/>
      <c r="W30" s="1210"/>
      <c r="X30" s="1210"/>
      <c r="Y30" s="1210"/>
      <c r="Z30" s="1210"/>
      <c r="AA30" s="1210"/>
      <c r="AB30" s="1210"/>
      <c r="AC30" s="1210"/>
      <c r="AD30" s="1210"/>
      <c r="AE30" s="1210"/>
      <c r="AF30" s="1210"/>
      <c r="AG30" s="1210"/>
      <c r="AH30" s="1210"/>
      <c r="AI30" s="1210"/>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09"/>
      <c r="I33" s="1209"/>
      <c r="J33" s="1209"/>
      <c r="K33" s="1209"/>
      <c r="L33" s="1209"/>
      <c r="M33" s="1209"/>
      <c r="N33" s="1209"/>
      <c r="O33" s="1209"/>
      <c r="P33" s="1209"/>
      <c r="Q33" s="1209"/>
      <c r="R33" s="1209"/>
      <c r="S33" s="1209"/>
      <c r="T33" s="1209"/>
      <c r="U33" s="1209"/>
      <c r="V33" s="1209"/>
      <c r="W33" s="1209"/>
      <c r="X33" s="1209"/>
      <c r="Y33" s="1209"/>
      <c r="Z33" s="1209"/>
      <c r="AA33" s="1209"/>
      <c r="AB33" s="1209"/>
      <c r="AC33" s="1209"/>
      <c r="AD33" s="1209"/>
      <c r="AE33" s="1209"/>
      <c r="AF33" s="1209"/>
      <c r="AG33" s="1209"/>
      <c r="AH33" s="1209"/>
      <c r="AI33" s="1209"/>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09"/>
      <c r="I36" s="1209"/>
      <c r="J36" s="1209"/>
      <c r="K36" s="1209"/>
      <c r="L36" s="1209"/>
      <c r="M36" s="1209"/>
      <c r="N36" s="1209"/>
      <c r="O36" s="1209"/>
      <c r="P36" s="1209"/>
      <c r="Q36" s="1209"/>
      <c r="R36" s="1209"/>
      <c r="S36" s="1209"/>
      <c r="T36" s="1209"/>
      <c r="U36" s="1209"/>
      <c r="V36" s="1209"/>
      <c r="W36" s="1209"/>
      <c r="X36" s="1209"/>
      <c r="Y36" s="1209"/>
      <c r="Z36" s="1209"/>
      <c r="AA36" s="1209"/>
      <c r="AB36" s="1209"/>
      <c r="AC36" s="1209"/>
      <c r="AD36" s="1209"/>
      <c r="AE36" s="1209"/>
      <c r="AF36" s="1209"/>
      <c r="AG36" s="1209"/>
      <c r="AH36" s="1209"/>
      <c r="AI36" s="1209"/>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05" t="s">
        <v>296</v>
      </c>
      <c r="U53" s="1205"/>
      <c r="V53" s="1205"/>
      <c r="W53" s="1205"/>
      <c r="X53" s="1205"/>
      <c r="Y53" s="1205"/>
      <c r="Z53" s="1205"/>
      <c r="AA53" s="1205"/>
      <c r="AB53" s="1205"/>
      <c r="AC53" s="1205"/>
      <c r="AD53" s="1205"/>
      <c r="AE53" s="1205"/>
      <c r="AF53" s="1205"/>
      <c r="AG53" s="1205"/>
      <c r="AH53" s="1205"/>
      <c r="AI53" s="1205"/>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05" t="s">
        <v>295</v>
      </c>
      <c r="U54" s="1205"/>
      <c r="V54" s="1205"/>
      <c r="W54" s="1205"/>
      <c r="X54" s="1205"/>
      <c r="Y54" s="1205"/>
      <c r="Z54" s="1205"/>
      <c r="AA54" s="1205"/>
      <c r="AB54" s="1205"/>
      <c r="AC54" s="1205"/>
      <c r="AD54" s="1205"/>
      <c r="AE54" s="1205"/>
      <c r="AF54" s="1205"/>
      <c r="AG54" s="1205"/>
      <c r="AH54" s="1205"/>
      <c r="AI54" s="1205"/>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05" t="str">
        <f>IF(AJ38="Dallas",AJ41,IF(AJ38="Ft. Worth",AJ42,IF(AJ38="Houston",AJ43,IF(AJ38="El Paso",AJ44,AJ41))))</f>
        <v>1331 River Bend Drive</v>
      </c>
      <c r="U55" s="1205"/>
      <c r="V55" s="1205"/>
      <c r="W55" s="1205"/>
      <c r="X55" s="1205"/>
      <c r="Y55" s="1205"/>
      <c r="Z55" s="1205"/>
      <c r="AA55" s="1205"/>
      <c r="AB55" s="1205"/>
      <c r="AC55" s="1205"/>
      <c r="AD55" s="1205"/>
      <c r="AE55" s="1205"/>
      <c r="AF55" s="1205"/>
      <c r="AG55" s="1205"/>
      <c r="AH55" s="1205"/>
      <c r="AI55" s="1205"/>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05" t="str">
        <f>IF(AJ38="Dallas",AJ47,IF(AJ38="Ft. Worth",AJ48,IF(AJ38="Houston",AJ49,IF(AJ38="El Paso",AJ50,AJ47))))</f>
        <v>Dallas, TX 75247-4962</v>
      </c>
      <c r="U56" s="1205"/>
      <c r="V56" s="1205"/>
      <c r="W56" s="1205"/>
      <c r="X56" s="1205"/>
      <c r="Y56" s="1205"/>
      <c r="Z56" s="1205"/>
      <c r="AA56" s="1205"/>
      <c r="AB56" s="1205"/>
      <c r="AC56" s="1205"/>
      <c r="AD56" s="1205"/>
      <c r="AE56" s="1205"/>
      <c r="AF56" s="1205"/>
      <c r="AG56" s="1205"/>
      <c r="AH56" s="1205"/>
      <c r="AI56" s="1205"/>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05" t="s">
        <v>293</v>
      </c>
      <c r="U57" s="1205"/>
      <c r="V57" s="1205"/>
      <c r="W57" s="1205"/>
      <c r="X57" s="1205"/>
      <c r="Y57" s="1205"/>
      <c r="Z57" s="1205"/>
      <c r="AA57" s="1205"/>
      <c r="AB57" s="1205"/>
      <c r="AC57" s="1205"/>
      <c r="AD57" s="1205"/>
      <c r="AE57" s="1205"/>
      <c r="AF57" s="1205"/>
      <c r="AG57" s="1205"/>
      <c r="AH57" s="1205"/>
      <c r="AI57" s="1205"/>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05" t="str">
        <f>"NEBB Registration Number: "&amp;IF(AJ38="Dallas",AJ53,IF(AJ38="Ft. Worth",AJ54,IF(AJ38="Houston",AJ55,IF(AJ38="El Paso",AJ56,AJ53))))</f>
        <v>NEBB Registration Number: 2951</v>
      </c>
      <c r="U58" s="1205"/>
      <c r="V58" s="1205"/>
      <c r="W58" s="1205"/>
      <c r="X58" s="1205"/>
      <c r="Y58" s="1205"/>
      <c r="Z58" s="1205"/>
      <c r="AA58" s="1205"/>
      <c r="AB58" s="1205"/>
      <c r="AC58" s="1205"/>
      <c r="AD58" s="1205"/>
      <c r="AE58" s="1205"/>
      <c r="AF58" s="1205"/>
      <c r="AG58" s="1205"/>
      <c r="AH58" s="1205"/>
      <c r="AI58" s="1205"/>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11" t="s">
        <v>704</v>
      </c>
      <c r="B1" s="1211"/>
      <c r="C1" s="1211"/>
    </row>
    <row r="2" spans="1:3" ht="14.45" customHeight="1" x14ac:dyDescent="0.25">
      <c r="A2" s="1212" t="s">
        <v>705</v>
      </c>
      <c r="B2" s="1212"/>
      <c r="C2" s="1212"/>
    </row>
    <row r="3" spans="1:3" ht="15" x14ac:dyDescent="0.25">
      <c r="A3" s="1212"/>
      <c r="B3" s="1212"/>
      <c r="C3" s="1212"/>
    </row>
    <row r="4" spans="1:3" ht="15" x14ac:dyDescent="0.25">
      <c r="A4" s="1212"/>
      <c r="B4" s="1212"/>
      <c r="C4" s="1212"/>
    </row>
    <row r="5" spans="1:3" ht="15" x14ac:dyDescent="0.25">
      <c r="A5" s="1212"/>
      <c r="B5" s="1212"/>
      <c r="C5" s="1212"/>
    </row>
    <row r="6" spans="1:3" ht="15" x14ac:dyDescent="0.25">
      <c r="A6" s="1212"/>
      <c r="B6" s="1212"/>
      <c r="C6" s="1212"/>
    </row>
    <row r="7" spans="1:3" ht="15" x14ac:dyDescent="0.25">
      <c r="A7" s="1212"/>
      <c r="B7" s="1212"/>
      <c r="C7" s="1212"/>
    </row>
    <row r="8" spans="1:3" ht="15" x14ac:dyDescent="0.25">
      <c r="A8" s="1212"/>
      <c r="B8" s="1212"/>
      <c r="C8" s="1212"/>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14" customWidth="1"/>
    <col min="7" max="7" width="0.85546875" style="1214" customWidth="1"/>
    <col min="8" max="34" width="2.7109375" style="1214" customWidth="1"/>
    <col min="35" max="35" width="4.28515625" style="1214"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15"/>
      <c r="B5" s="1215"/>
      <c r="C5" s="1215"/>
      <c r="D5" s="1215"/>
      <c r="E5" s="1215"/>
      <c r="F5" s="1215"/>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8" t="s">
        <v>1030</v>
      </c>
      <c r="K10" s="1218"/>
      <c r="L10" s="1218"/>
      <c r="M10" s="1218"/>
      <c r="N10" s="1218"/>
      <c r="O10" s="1218"/>
      <c r="P10" s="1218"/>
      <c r="Q10" s="1218"/>
      <c r="R10" s="1218"/>
      <c r="S10" s="1218"/>
      <c r="T10" s="1218"/>
      <c r="U10" s="1218"/>
      <c r="V10" s="1218"/>
      <c r="W10" s="1218"/>
      <c r="X10" s="1218"/>
      <c r="Y10" s="1218"/>
      <c r="Z10" s="1218"/>
      <c r="AA10" s="1218"/>
      <c r="AB10" s="1218"/>
      <c r="AC10" s="1218"/>
      <c r="AD10" s="1218"/>
      <c r="AE10" s="1218"/>
      <c r="AF10" s="1218"/>
      <c r="AG10" s="1218"/>
      <c r="AH10" s="1218"/>
      <c r="AI10" s="1218"/>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8"/>
      <c r="K11" s="1218"/>
      <c r="L11" s="1218"/>
      <c r="M11" s="1218"/>
      <c r="N11" s="1218"/>
      <c r="O11" s="1218"/>
      <c r="P11" s="1218"/>
      <c r="Q11" s="1218"/>
      <c r="R11" s="1218"/>
      <c r="S11" s="1218"/>
      <c r="T11" s="1218"/>
      <c r="U11" s="1218"/>
      <c r="V11" s="1218"/>
      <c r="W11" s="1218"/>
      <c r="X11" s="1218"/>
      <c r="Y11" s="1218"/>
      <c r="Z11" s="1218"/>
      <c r="AA11" s="1218"/>
      <c r="AB11" s="1218"/>
      <c r="AC11" s="1218"/>
      <c r="AD11" s="1218"/>
      <c r="AE11" s="1218"/>
      <c r="AF11" s="1218"/>
      <c r="AG11" s="1218"/>
      <c r="AH11" s="1218"/>
      <c r="AI11" s="1218"/>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8"/>
      <c r="K12" s="1218"/>
      <c r="L12" s="1218"/>
      <c r="M12" s="1218"/>
      <c r="N12" s="1218"/>
      <c r="O12" s="1218"/>
      <c r="P12" s="1218"/>
      <c r="Q12" s="1218"/>
      <c r="R12" s="1218"/>
      <c r="S12" s="1218"/>
      <c r="T12" s="1218"/>
      <c r="U12" s="1218"/>
      <c r="V12" s="1218"/>
      <c r="W12" s="1218"/>
      <c r="X12" s="1218"/>
      <c r="Y12" s="1218"/>
      <c r="Z12" s="1218"/>
      <c r="AA12" s="1218"/>
      <c r="AB12" s="1218"/>
      <c r="AC12" s="1218"/>
      <c r="AD12" s="1218"/>
      <c r="AE12" s="1218"/>
      <c r="AF12" s="1218"/>
      <c r="AG12" s="1218"/>
      <c r="AH12" s="1218"/>
      <c r="AI12" s="1218"/>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8"/>
      <c r="K13" s="1218"/>
      <c r="L13" s="1218"/>
      <c r="M13" s="1218"/>
      <c r="N13" s="1218"/>
      <c r="O13" s="1218"/>
      <c r="P13" s="1218"/>
      <c r="Q13" s="1218"/>
      <c r="R13" s="1218"/>
      <c r="S13" s="1218"/>
      <c r="T13" s="1218"/>
      <c r="U13" s="1218"/>
      <c r="V13" s="1218"/>
      <c r="W13" s="1218"/>
      <c r="X13" s="1218"/>
      <c r="Y13" s="1218"/>
      <c r="Z13" s="1218"/>
      <c r="AA13" s="1218"/>
      <c r="AB13" s="1218"/>
      <c r="AC13" s="1218"/>
      <c r="AD13" s="1218"/>
      <c r="AE13" s="1218"/>
      <c r="AF13" s="1218"/>
      <c r="AG13" s="1218"/>
      <c r="AH13" s="1218"/>
      <c r="AI13" s="1218"/>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8"/>
      <c r="K14" s="1218"/>
      <c r="L14" s="1218"/>
      <c r="M14" s="1218"/>
      <c r="N14" s="1218"/>
      <c r="O14" s="1218"/>
      <c r="P14" s="1218"/>
      <c r="Q14" s="1218"/>
      <c r="R14" s="1218"/>
      <c r="S14" s="1218"/>
      <c r="T14" s="1218"/>
      <c r="U14" s="1218"/>
      <c r="V14" s="1218"/>
      <c r="W14" s="1218"/>
      <c r="X14" s="1218"/>
      <c r="Y14" s="1218"/>
      <c r="Z14" s="1218"/>
      <c r="AA14" s="1218"/>
      <c r="AB14" s="1218"/>
      <c r="AC14" s="1218"/>
      <c r="AD14" s="1218"/>
      <c r="AE14" s="1218"/>
      <c r="AF14" s="1218"/>
      <c r="AG14" s="1218"/>
      <c r="AH14" s="1218"/>
      <c r="AI14" s="1218"/>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8"/>
      <c r="K15" s="1218"/>
      <c r="L15" s="1218"/>
      <c r="M15" s="1218"/>
      <c r="N15" s="1218"/>
      <c r="O15" s="1218"/>
      <c r="P15" s="1218"/>
      <c r="Q15" s="1218"/>
      <c r="R15" s="1218"/>
      <c r="S15" s="1218"/>
      <c r="T15" s="1218"/>
      <c r="U15" s="1218"/>
      <c r="V15" s="1218"/>
      <c r="W15" s="1218"/>
      <c r="X15" s="1218"/>
      <c r="Y15" s="1218"/>
      <c r="Z15" s="1218"/>
      <c r="AA15" s="1218"/>
      <c r="AB15" s="1218"/>
      <c r="AC15" s="1218"/>
      <c r="AD15" s="1218"/>
      <c r="AE15" s="1218"/>
      <c r="AF15" s="1218"/>
      <c r="AG15" s="1218"/>
      <c r="AH15" s="1218"/>
      <c r="AI15" s="1218"/>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8"/>
      <c r="K16" s="1218"/>
      <c r="L16" s="1218"/>
      <c r="M16" s="1218"/>
      <c r="N16" s="1218"/>
      <c r="O16" s="1218"/>
      <c r="P16" s="1218"/>
      <c r="Q16" s="1218"/>
      <c r="R16" s="1218"/>
      <c r="S16" s="1218"/>
      <c r="T16" s="1218"/>
      <c r="U16" s="1218"/>
      <c r="V16" s="1218"/>
      <c r="W16" s="1218"/>
      <c r="X16" s="1218"/>
      <c r="Y16" s="1218"/>
      <c r="Z16" s="1218"/>
      <c r="AA16" s="1218"/>
      <c r="AB16" s="1218"/>
      <c r="AC16" s="1218"/>
      <c r="AD16" s="1218"/>
      <c r="AE16" s="1218"/>
      <c r="AF16" s="1218"/>
      <c r="AG16" s="1218"/>
      <c r="AH16" s="1218"/>
      <c r="AI16" s="1218"/>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8"/>
      <c r="K17" s="1218"/>
      <c r="L17" s="1218"/>
      <c r="M17" s="1218"/>
      <c r="N17" s="1218"/>
      <c r="O17" s="1218"/>
      <c r="P17" s="1218"/>
      <c r="Q17" s="1218"/>
      <c r="R17" s="1218"/>
      <c r="S17" s="1218"/>
      <c r="T17" s="1218"/>
      <c r="U17" s="1218"/>
      <c r="V17" s="1218"/>
      <c r="W17" s="1218"/>
      <c r="X17" s="1218"/>
      <c r="Y17" s="1218"/>
      <c r="Z17" s="1218"/>
      <c r="AA17" s="1218"/>
      <c r="AB17" s="1218"/>
      <c r="AC17" s="1218"/>
      <c r="AD17" s="1218"/>
      <c r="AE17" s="1218"/>
      <c r="AF17" s="1218"/>
      <c r="AG17" s="1218"/>
      <c r="AH17" s="1218"/>
      <c r="AI17" s="1218"/>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16" t="s">
        <v>941</v>
      </c>
      <c r="I18" s="1216"/>
      <c r="J18" s="1216"/>
      <c r="K18" s="1216"/>
      <c r="L18" s="1216"/>
      <c r="M18" s="1216"/>
      <c r="N18" s="1216"/>
      <c r="O18" s="1216"/>
      <c r="P18" s="1216"/>
      <c r="Q18" s="1216"/>
      <c r="R18" s="1216"/>
      <c r="S18" s="1216"/>
      <c r="T18" s="1216"/>
      <c r="U18" s="1216"/>
      <c r="V18" s="1216"/>
      <c r="W18" s="1216"/>
      <c r="X18" s="1216"/>
      <c r="Y18" s="1216"/>
      <c r="Z18" s="1216"/>
      <c r="AA18" s="1216"/>
      <c r="AB18" s="1216"/>
      <c r="AC18" s="1216"/>
      <c r="AD18" s="1216"/>
      <c r="AE18" s="1216"/>
      <c r="AF18" s="1216"/>
      <c r="AG18" s="1216"/>
      <c r="AH18" s="1216"/>
      <c r="AI18" s="1216"/>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16"/>
      <c r="I19" s="1216"/>
      <c r="J19" s="1216"/>
      <c r="K19" s="1216"/>
      <c r="L19" s="1216"/>
      <c r="M19" s="1216"/>
      <c r="N19" s="1216"/>
      <c r="O19" s="1216"/>
      <c r="P19" s="1216"/>
      <c r="Q19" s="1216"/>
      <c r="R19" s="1216"/>
      <c r="S19" s="1216"/>
      <c r="T19" s="1216"/>
      <c r="U19" s="1216"/>
      <c r="V19" s="1216"/>
      <c r="W19" s="1216"/>
      <c r="X19" s="1216"/>
      <c r="Y19" s="1216"/>
      <c r="Z19" s="1216"/>
      <c r="AA19" s="1216"/>
      <c r="AB19" s="1216"/>
      <c r="AC19" s="1216"/>
      <c r="AD19" s="1216"/>
      <c r="AE19" s="1216"/>
      <c r="AF19" s="1216"/>
      <c r="AG19" s="1216"/>
      <c r="AH19" s="1216"/>
      <c r="AI19" s="1216"/>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16"/>
      <c r="I20" s="1216"/>
      <c r="J20" s="1216"/>
      <c r="K20" s="1216"/>
      <c r="L20" s="1216"/>
      <c r="M20" s="1216"/>
      <c r="N20" s="1216"/>
      <c r="O20" s="1216"/>
      <c r="P20" s="1216"/>
      <c r="Q20" s="1216"/>
      <c r="R20" s="1216"/>
      <c r="S20" s="1216"/>
      <c r="T20" s="1216"/>
      <c r="U20" s="1216"/>
      <c r="V20" s="1216"/>
      <c r="W20" s="1216"/>
      <c r="X20" s="1216"/>
      <c r="Y20" s="1216"/>
      <c r="Z20" s="1216"/>
      <c r="AA20" s="1216"/>
      <c r="AB20" s="1216"/>
      <c r="AC20" s="1216"/>
      <c r="AD20" s="1216"/>
      <c r="AE20" s="1216"/>
      <c r="AF20" s="1216"/>
      <c r="AG20" s="1216"/>
      <c r="AH20" s="1216"/>
      <c r="AI20" s="1216"/>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16"/>
      <c r="I21" s="1216"/>
      <c r="J21" s="1216"/>
      <c r="K21" s="1216"/>
      <c r="L21" s="1216"/>
      <c r="M21" s="1216"/>
      <c r="N21" s="1216"/>
      <c r="O21" s="1216"/>
      <c r="P21" s="1216"/>
      <c r="Q21" s="1216"/>
      <c r="R21" s="1216"/>
      <c r="S21" s="1216"/>
      <c r="T21" s="1216"/>
      <c r="U21" s="1216"/>
      <c r="V21" s="1216"/>
      <c r="W21" s="1216"/>
      <c r="X21" s="1216"/>
      <c r="Y21" s="1216"/>
      <c r="Z21" s="1216"/>
      <c r="AA21" s="1216"/>
      <c r="AB21" s="1216"/>
      <c r="AC21" s="1216"/>
      <c r="AD21" s="1216"/>
      <c r="AE21" s="1216"/>
      <c r="AF21" s="1216"/>
      <c r="AG21" s="1216"/>
      <c r="AH21" s="1216"/>
      <c r="AI21" s="1216"/>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16"/>
      <c r="I22" s="1216"/>
      <c r="J22" s="1216"/>
      <c r="K22" s="1216"/>
      <c r="L22" s="1216"/>
      <c r="M22" s="1216"/>
      <c r="N22" s="1216"/>
      <c r="O22" s="1216"/>
      <c r="P22" s="1216"/>
      <c r="Q22" s="1216"/>
      <c r="R22" s="1216"/>
      <c r="S22" s="1216"/>
      <c r="T22" s="1216"/>
      <c r="U22" s="1216"/>
      <c r="V22" s="1216"/>
      <c r="W22" s="1216"/>
      <c r="X22" s="1216"/>
      <c r="Y22" s="1216"/>
      <c r="Z22" s="1216"/>
      <c r="AA22" s="1216"/>
      <c r="AB22" s="1216"/>
      <c r="AC22" s="1216"/>
      <c r="AD22" s="1216"/>
      <c r="AE22" s="1216"/>
      <c r="AF22" s="1216"/>
      <c r="AG22" s="1216"/>
      <c r="AH22" s="1216"/>
      <c r="AI22" s="1216"/>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09"/>
      <c r="I36" s="1209"/>
      <c r="J36" s="1209"/>
      <c r="K36" s="1209"/>
      <c r="L36" s="1209"/>
      <c r="M36" s="1209"/>
      <c r="N36" s="1209"/>
      <c r="O36" s="1209"/>
      <c r="P36" s="1209"/>
      <c r="Q36" s="1209"/>
      <c r="R36" s="1209"/>
      <c r="S36" s="1209"/>
      <c r="T36" s="1209"/>
      <c r="U36" s="1209"/>
      <c r="V36" s="1209"/>
      <c r="W36" s="1209"/>
      <c r="X36" s="1209"/>
      <c r="Y36" s="1209"/>
      <c r="Z36" s="1209"/>
      <c r="AA36" s="1209"/>
      <c r="AB36" s="1209"/>
      <c r="AC36" s="1209"/>
      <c r="AD36" s="1209"/>
      <c r="AE36" s="1209"/>
      <c r="AF36" s="1209"/>
      <c r="AG36" s="1209"/>
      <c r="AH36" s="1209"/>
      <c r="AI36" s="1209"/>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09"/>
      <c r="I38" s="1209"/>
      <c r="J38" s="1209"/>
      <c r="K38" s="1209"/>
      <c r="L38" s="1209"/>
      <c r="M38" s="1209"/>
      <c r="N38" s="1209"/>
      <c r="O38" s="1209"/>
      <c r="P38" s="1209"/>
      <c r="Q38" s="1209"/>
      <c r="R38" s="1209"/>
      <c r="S38" s="1209"/>
      <c r="T38" s="1209"/>
      <c r="U38" s="1209"/>
      <c r="V38" s="1209"/>
      <c r="W38" s="1209"/>
      <c r="X38" s="1209"/>
      <c r="Y38" s="1209"/>
      <c r="Z38" s="1209"/>
      <c r="AA38" s="1209"/>
      <c r="AB38" s="1209"/>
      <c r="AC38" s="1209"/>
      <c r="AD38" s="1209"/>
      <c r="AE38" s="1209"/>
      <c r="AF38" s="1209"/>
      <c r="AG38" s="1209"/>
      <c r="AH38" s="1209"/>
      <c r="AI38" s="1209"/>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13" t="s">
        <v>940</v>
      </c>
      <c r="AB40" s="1213"/>
      <c r="AC40" s="1213"/>
      <c r="AD40" s="1213"/>
      <c r="AE40" s="1213"/>
      <c r="AF40" s="1213"/>
      <c r="AG40" s="1213"/>
      <c r="AH40" s="1213"/>
      <c r="AI40" s="1213"/>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13"/>
      <c r="AB41" s="1213"/>
      <c r="AC41" s="1213"/>
      <c r="AD41" s="1213"/>
      <c r="AE41" s="1213"/>
      <c r="AF41" s="1213"/>
      <c r="AG41" s="1213"/>
      <c r="AH41" s="1213"/>
      <c r="AI41" s="1213"/>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7" t="s">
        <v>939</v>
      </c>
      <c r="U53" s="1217"/>
      <c r="V53" s="1217"/>
      <c r="W53" s="1217"/>
      <c r="X53" s="1217"/>
      <c r="Y53" s="1217"/>
      <c r="Z53" s="1217"/>
      <c r="AA53" s="1217"/>
      <c r="AB53" s="1217"/>
      <c r="AC53" s="1217"/>
      <c r="AD53" s="1217"/>
      <c r="AE53" s="1217"/>
      <c r="AF53" s="1217"/>
      <c r="AG53" s="1217"/>
      <c r="AH53" s="1217"/>
      <c r="AI53" s="1217"/>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7" t="s">
        <v>295</v>
      </c>
      <c r="U54" s="1217"/>
      <c r="V54" s="1217"/>
      <c r="W54" s="1217"/>
      <c r="X54" s="1217"/>
      <c r="Y54" s="1217"/>
      <c r="Z54" s="1217"/>
      <c r="AA54" s="1217"/>
      <c r="AB54" s="1217"/>
      <c r="AC54" s="1217"/>
      <c r="AD54" s="1217"/>
      <c r="AE54" s="1217"/>
      <c r="AF54" s="1217"/>
      <c r="AG54" s="1217"/>
      <c r="AH54" s="1217"/>
      <c r="AI54" s="1217"/>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7" t="str">
        <f>IF(AJ38="Dallas",AJ41,IF(AJ38="Ft. Worth",AJ42,IF(AJ38="Houston",AJ43,IF(AJ38="El Paso",AJ44,AJ41))))</f>
        <v>1331 River Bend Drive</v>
      </c>
      <c r="U55" s="1217"/>
      <c r="V55" s="1217"/>
      <c r="W55" s="1217"/>
      <c r="X55" s="1217"/>
      <c r="Y55" s="1217"/>
      <c r="Z55" s="1217"/>
      <c r="AA55" s="1217"/>
      <c r="AB55" s="1217"/>
      <c r="AC55" s="1217"/>
      <c r="AD55" s="1217"/>
      <c r="AE55" s="1217"/>
      <c r="AF55" s="1217"/>
      <c r="AG55" s="1217"/>
      <c r="AH55" s="1217"/>
      <c r="AI55" s="1217"/>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7" t="str">
        <f>IF(AJ38="Dallas",AJ47,IF(AJ38="Ft. Worth",AJ48,IF(AJ38="Houston",AJ49,IF(AJ38="El Paso",AJ50,AJ47))))</f>
        <v>Dallas, TX 75247-4962</v>
      </c>
      <c r="U56" s="1217"/>
      <c r="V56" s="1217"/>
      <c r="W56" s="1217"/>
      <c r="X56" s="1217"/>
      <c r="Y56" s="1217"/>
      <c r="Z56" s="1217"/>
      <c r="AA56" s="1217"/>
      <c r="AB56" s="1217"/>
      <c r="AC56" s="1217"/>
      <c r="AD56" s="1217"/>
      <c r="AE56" s="1217"/>
      <c r="AF56" s="1217"/>
      <c r="AG56" s="1217"/>
      <c r="AH56" s="1217"/>
      <c r="AI56" s="1217"/>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7" t="s">
        <v>293</v>
      </c>
      <c r="U57" s="1217"/>
      <c r="V57" s="1217"/>
      <c r="W57" s="1217"/>
      <c r="X57" s="1217"/>
      <c r="Y57" s="1217"/>
      <c r="Z57" s="1217"/>
      <c r="AA57" s="1217"/>
      <c r="AB57" s="1217"/>
      <c r="AC57" s="1217"/>
      <c r="AD57" s="1217"/>
      <c r="AE57" s="1217"/>
      <c r="AF57" s="1217"/>
      <c r="AG57" s="1217"/>
      <c r="AH57" s="1217"/>
      <c r="AI57" s="1217"/>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7" t="str">
        <f>"NEBB Registration Number: "&amp;IF(AJ38="Dallas",AJ53,IF(AJ38="Ft. Worth",AJ54,IF(AJ38="Houston",AJ55,IF(AJ38="El Paso",AJ56,AJ53))))</f>
        <v>NEBB Registration Number: 2951</v>
      </c>
      <c r="U58" s="1217"/>
      <c r="V58" s="1217"/>
      <c r="W58" s="1217"/>
      <c r="X58" s="1217"/>
      <c r="Y58" s="1217"/>
      <c r="Z58" s="1217"/>
      <c r="AA58" s="1217"/>
      <c r="AB58" s="1217"/>
      <c r="AC58" s="1217"/>
      <c r="AD58" s="1217"/>
      <c r="AE58" s="1217"/>
      <c r="AF58" s="1217"/>
      <c r="AG58" s="1217"/>
      <c r="AH58" s="1217"/>
      <c r="AI58" s="1217"/>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19"/>
      <c r="B5" s="1219"/>
      <c r="C5" s="1219"/>
      <c r="D5" s="1219"/>
      <c r="E5" s="1219"/>
      <c r="F5" s="1219"/>
      <c r="G5" s="170"/>
      <c r="H5" s="1219"/>
      <c r="I5" s="1219"/>
      <c r="J5" s="1219"/>
      <c r="K5" s="1219"/>
      <c r="L5" s="1219"/>
      <c r="M5" s="1219"/>
      <c r="N5" s="1219"/>
      <c r="O5" s="1219"/>
      <c r="P5" s="1219"/>
      <c r="Q5" s="1219"/>
      <c r="R5" s="1219"/>
      <c r="S5" s="1219"/>
      <c r="T5" s="1219"/>
      <c r="U5" s="1219"/>
      <c r="V5" s="1219"/>
      <c r="W5" s="1219"/>
      <c r="X5" s="1219"/>
      <c r="Y5" s="1219"/>
      <c r="Z5" s="1219"/>
      <c r="AA5" s="1219"/>
      <c r="AB5" s="1219"/>
      <c r="AC5" s="1219"/>
      <c r="AD5" s="1219"/>
      <c r="AE5" s="1219"/>
      <c r="AF5" s="1219"/>
      <c r="AG5" s="1219"/>
      <c r="AH5" s="1219"/>
      <c r="AI5" s="1219"/>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1" t="s">
        <v>800</v>
      </c>
      <c r="F8" s="1222"/>
      <c r="G8" s="1222"/>
      <c r="H8" s="1222"/>
      <c r="I8" s="1222"/>
      <c r="J8" s="1222"/>
      <c r="K8" s="1222"/>
      <c r="L8" s="1222"/>
      <c r="M8" s="1222"/>
      <c r="N8" s="1222"/>
      <c r="O8" s="1222"/>
      <c r="P8" s="1222"/>
      <c r="Q8" s="1222"/>
      <c r="R8" s="1222"/>
      <c r="S8" s="1222"/>
      <c r="T8" s="1222"/>
      <c r="U8" s="1222"/>
      <c r="V8" s="1222"/>
      <c r="W8" s="1222"/>
      <c r="X8" s="1222"/>
      <c r="Y8" s="1222"/>
      <c r="Z8" s="1222"/>
      <c r="AA8" s="1222"/>
      <c r="AB8" s="1222"/>
      <c r="AC8" s="1222"/>
      <c r="AD8" s="1222"/>
      <c r="AE8" s="1223"/>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4"/>
      <c r="F9" s="1225"/>
      <c r="G9" s="1225"/>
      <c r="H9" s="1225"/>
      <c r="I9" s="1225"/>
      <c r="J9" s="1225"/>
      <c r="K9" s="1225"/>
      <c r="L9" s="1225"/>
      <c r="M9" s="1225"/>
      <c r="N9" s="1225"/>
      <c r="O9" s="1225"/>
      <c r="P9" s="1225"/>
      <c r="Q9" s="1225"/>
      <c r="R9" s="1225"/>
      <c r="S9" s="1225"/>
      <c r="T9" s="1225"/>
      <c r="U9" s="1225"/>
      <c r="V9" s="1225"/>
      <c r="W9" s="1225"/>
      <c r="X9" s="1225"/>
      <c r="Y9" s="1225"/>
      <c r="Z9" s="1225"/>
      <c r="AA9" s="1225"/>
      <c r="AB9" s="1225"/>
      <c r="AC9" s="1225"/>
      <c r="AD9" s="1225"/>
      <c r="AE9" s="1226"/>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7" t="s">
        <v>48</v>
      </c>
      <c r="B13" s="1227"/>
      <c r="C13" s="1227"/>
      <c r="D13" s="1227"/>
      <c r="E13" s="1227"/>
      <c r="F13" s="1227"/>
      <c r="G13" s="1227"/>
      <c r="H13" s="1227"/>
      <c r="I13" s="193"/>
      <c r="J13" s="1220"/>
      <c r="K13" s="1220"/>
      <c r="L13" s="1220"/>
      <c r="M13" s="1220"/>
      <c r="N13" s="1220"/>
      <c r="O13" s="1220"/>
      <c r="P13" s="1220"/>
      <c r="Q13" s="1220"/>
      <c r="R13" s="1220"/>
      <c r="S13" s="1220"/>
      <c r="T13" s="1220"/>
      <c r="U13" s="1220"/>
      <c r="V13" s="1220"/>
      <c r="W13" s="1220"/>
      <c r="X13" s="1220"/>
      <c r="Y13" s="1220"/>
      <c r="Z13" s="1220"/>
      <c r="AA13" s="1220"/>
      <c r="AB13" s="1220"/>
      <c r="AC13" s="1220"/>
      <c r="AD13" s="1220"/>
      <c r="AE13" s="1220"/>
      <c r="AF13" s="1220"/>
      <c r="AG13" s="1220"/>
      <c r="AH13" s="1220"/>
      <c r="AI13" s="1220"/>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7" t="s">
        <v>309</v>
      </c>
      <c r="B16" s="1227"/>
      <c r="C16" s="1227"/>
      <c r="D16" s="1227"/>
      <c r="E16" s="1227"/>
      <c r="F16" s="1227"/>
      <c r="G16" s="1227"/>
      <c r="H16" s="1227"/>
      <c r="I16" s="193"/>
      <c r="J16" s="1220"/>
      <c r="K16" s="1220"/>
      <c r="L16" s="1220"/>
      <c r="M16" s="1220"/>
      <c r="N16" s="1220"/>
      <c r="O16" s="1220"/>
      <c r="P16" s="1220"/>
      <c r="Q16" s="1220"/>
      <c r="R16" s="1220"/>
      <c r="S16" s="1220"/>
      <c r="T16" s="1220"/>
      <c r="U16" s="1220"/>
      <c r="V16" s="1220"/>
      <c r="W16" s="1220"/>
      <c r="X16" s="1220"/>
      <c r="Y16" s="1220"/>
      <c r="Z16" s="1220"/>
      <c r="AA16" s="1220"/>
      <c r="AB16" s="1220"/>
      <c r="AC16" s="1220"/>
      <c r="AD16" s="1220"/>
      <c r="AE16" s="1220"/>
      <c r="AF16" s="1220"/>
      <c r="AG16" s="1220"/>
      <c r="AH16" s="1220"/>
      <c r="AI16" s="1220"/>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8" t="s">
        <v>308</v>
      </c>
      <c r="B19" s="1228"/>
      <c r="C19" s="1228"/>
      <c r="D19" s="1228"/>
      <c r="E19" s="1228"/>
      <c r="F19" s="1228"/>
      <c r="G19" s="1228"/>
      <c r="H19" s="1228"/>
      <c r="I19" s="194"/>
      <c r="J19" s="1220"/>
      <c r="K19" s="1220"/>
      <c r="L19" s="1220"/>
      <c r="M19" s="1220"/>
      <c r="N19" s="1220"/>
      <c r="O19" s="1220"/>
      <c r="P19" s="1220"/>
      <c r="Q19" s="1220"/>
      <c r="R19" s="1220"/>
      <c r="S19" s="1220"/>
      <c r="T19" s="1220"/>
      <c r="U19" s="1220"/>
      <c r="V19" s="1220"/>
      <c r="W19" s="1220"/>
      <c r="X19" s="1220"/>
      <c r="Y19" s="1220"/>
      <c r="Z19" s="1220"/>
      <c r="AA19" s="1220"/>
      <c r="AB19" s="1220"/>
      <c r="AC19" s="1220"/>
      <c r="AD19" s="1220"/>
      <c r="AE19" s="1220"/>
      <c r="AF19" s="1220"/>
      <c r="AG19" s="1220"/>
      <c r="AH19" s="1220"/>
      <c r="AI19" s="1220"/>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8" t="s">
        <v>307</v>
      </c>
      <c r="B22" s="1228"/>
      <c r="C22" s="1228"/>
      <c r="D22" s="1228"/>
      <c r="E22" s="1228"/>
      <c r="F22" s="1228"/>
      <c r="G22" s="1228"/>
      <c r="H22" s="1228"/>
      <c r="I22" s="194"/>
      <c r="J22" s="1220"/>
      <c r="K22" s="1220"/>
      <c r="L22" s="1220"/>
      <c r="M22" s="1220"/>
      <c r="N22" s="1220"/>
      <c r="O22" s="1220"/>
      <c r="P22" s="1220"/>
      <c r="Q22" s="1220"/>
      <c r="R22" s="1220"/>
      <c r="S22" s="1220"/>
      <c r="T22" s="1220"/>
      <c r="U22" s="1220"/>
      <c r="V22" s="1220"/>
      <c r="W22" s="1220"/>
      <c r="X22" s="1220"/>
      <c r="Y22" s="1220"/>
      <c r="Z22" s="1220"/>
      <c r="AA22" s="1220"/>
      <c r="AB22" s="1220"/>
      <c r="AC22" s="1220"/>
      <c r="AD22" s="1220"/>
      <c r="AE22" s="1220"/>
      <c r="AF22" s="1220"/>
      <c r="AG22" s="1220"/>
      <c r="AH22" s="1220"/>
      <c r="AI22" s="1220"/>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7" t="s">
        <v>306</v>
      </c>
      <c r="B25" s="1227"/>
      <c r="C25" s="1227"/>
      <c r="D25" s="1227"/>
      <c r="E25" s="1227"/>
      <c r="F25" s="1227"/>
      <c r="G25" s="1227"/>
      <c r="H25" s="1227"/>
      <c r="I25" s="193"/>
      <c r="J25" s="1220"/>
      <c r="K25" s="1220"/>
      <c r="L25" s="1220"/>
      <c r="M25" s="1220"/>
      <c r="N25" s="1220"/>
      <c r="O25" s="1220"/>
      <c r="P25" s="1220"/>
      <c r="Q25" s="1220"/>
      <c r="R25" s="1220"/>
      <c r="S25" s="1220"/>
      <c r="T25" s="1220"/>
      <c r="U25" s="1220"/>
      <c r="V25" s="1220"/>
      <c r="W25" s="1220"/>
      <c r="X25" s="1220"/>
      <c r="Y25" s="1220"/>
      <c r="Z25" s="1220"/>
      <c r="AA25" s="1220"/>
      <c r="AB25" s="1220"/>
      <c r="AC25" s="1220"/>
      <c r="AD25" s="1220"/>
      <c r="AE25" s="1220"/>
      <c r="AF25" s="1220"/>
      <c r="AG25" s="1220"/>
      <c r="AH25" s="1220"/>
      <c r="AI25" s="1220"/>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30" t="s">
        <v>305</v>
      </c>
      <c r="B29" s="1231"/>
      <c r="C29" s="1231"/>
      <c r="D29" s="1231"/>
      <c r="E29" s="1231"/>
      <c r="F29" s="1231"/>
      <c r="G29" s="1231"/>
      <c r="H29" s="1231"/>
      <c r="I29" s="1231"/>
      <c r="J29" s="1231"/>
      <c r="K29" s="1231"/>
      <c r="L29" s="1231"/>
      <c r="M29" s="1231"/>
      <c r="N29" s="1231"/>
      <c r="O29" s="1231"/>
      <c r="P29" s="1231"/>
      <c r="Q29" s="1231"/>
      <c r="R29" s="1231"/>
      <c r="S29" s="1231"/>
      <c r="T29" s="1231"/>
      <c r="U29" s="1231"/>
      <c r="V29" s="1231"/>
      <c r="W29" s="1231"/>
      <c r="X29" s="1231"/>
      <c r="Y29" s="1231"/>
      <c r="Z29" s="1231"/>
      <c r="AA29" s="1231"/>
      <c r="AB29" s="1231"/>
      <c r="AC29" s="1231"/>
      <c r="AD29" s="1231"/>
      <c r="AE29" s="1231"/>
      <c r="AF29" s="1231"/>
      <c r="AG29" s="1231"/>
      <c r="AH29" s="1231"/>
      <c r="AI29" s="1232"/>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3" t="s">
        <v>304</v>
      </c>
      <c r="B31" s="1234"/>
      <c r="C31" s="1234"/>
      <c r="D31" s="1234"/>
      <c r="E31" s="1234"/>
      <c r="F31" s="1234"/>
      <c r="G31" s="1234"/>
      <c r="H31" s="1234"/>
      <c r="I31" s="1234"/>
      <c r="J31" s="1234"/>
      <c r="K31" s="1234"/>
      <c r="L31" s="1234"/>
      <c r="M31" s="1234"/>
      <c r="N31" s="1234"/>
      <c r="O31" s="1234"/>
      <c r="P31" s="1234"/>
      <c r="Q31" s="1234"/>
      <c r="R31" s="1234"/>
      <c r="S31" s="1234"/>
      <c r="T31" s="1234"/>
      <c r="U31" s="1234"/>
      <c r="V31" s="1234"/>
      <c r="W31" s="1234"/>
      <c r="X31" s="1234"/>
      <c r="Y31" s="1234"/>
      <c r="Z31" s="1234"/>
      <c r="AA31" s="1234"/>
      <c r="AB31" s="1234"/>
      <c r="AC31" s="1234"/>
      <c r="AD31" s="1234"/>
      <c r="AE31" s="1234"/>
      <c r="AF31" s="1234"/>
      <c r="AG31" s="1234"/>
      <c r="AH31" s="1234"/>
      <c r="AI31" s="1235"/>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3"/>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5"/>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3"/>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5"/>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3"/>
      <c r="B34" s="1234"/>
      <c r="C34" s="1234"/>
      <c r="D34" s="1234"/>
      <c r="E34" s="1234"/>
      <c r="F34" s="1234"/>
      <c r="G34" s="1234"/>
      <c r="H34" s="1234"/>
      <c r="I34" s="1234"/>
      <c r="J34" s="1234"/>
      <c r="K34" s="1234"/>
      <c r="L34" s="1234"/>
      <c r="M34" s="1234"/>
      <c r="N34" s="1234"/>
      <c r="O34" s="1234"/>
      <c r="P34" s="1234"/>
      <c r="Q34" s="1234"/>
      <c r="R34" s="1234"/>
      <c r="S34" s="1234"/>
      <c r="T34" s="1234"/>
      <c r="U34" s="1234"/>
      <c r="V34" s="1234"/>
      <c r="W34" s="1234"/>
      <c r="X34" s="1234"/>
      <c r="Y34" s="1234"/>
      <c r="Z34" s="1234"/>
      <c r="AA34" s="1234"/>
      <c r="AB34" s="1234"/>
      <c r="AC34" s="1234"/>
      <c r="AD34" s="1234"/>
      <c r="AE34" s="1234"/>
      <c r="AF34" s="1234"/>
      <c r="AG34" s="1234"/>
      <c r="AH34" s="1234"/>
      <c r="AI34" s="1235"/>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3"/>
      <c r="B35" s="1234"/>
      <c r="C35" s="1234"/>
      <c r="D35" s="1234"/>
      <c r="E35" s="1234"/>
      <c r="F35" s="1234"/>
      <c r="G35" s="1234"/>
      <c r="H35" s="1234"/>
      <c r="I35" s="1234"/>
      <c r="J35" s="1234"/>
      <c r="K35" s="1234"/>
      <c r="L35" s="1234"/>
      <c r="M35" s="1234"/>
      <c r="N35" s="1234"/>
      <c r="O35" s="1234"/>
      <c r="P35" s="1234"/>
      <c r="Q35" s="1234"/>
      <c r="R35" s="1234"/>
      <c r="S35" s="1234"/>
      <c r="T35" s="1234"/>
      <c r="U35" s="1234"/>
      <c r="V35" s="1234"/>
      <c r="W35" s="1234"/>
      <c r="X35" s="1234"/>
      <c r="Y35" s="1234"/>
      <c r="Z35" s="1234"/>
      <c r="AA35" s="1234"/>
      <c r="AB35" s="1234"/>
      <c r="AC35" s="1234"/>
      <c r="AD35" s="1234"/>
      <c r="AE35" s="1234"/>
      <c r="AF35" s="1234"/>
      <c r="AG35" s="1234"/>
      <c r="AH35" s="1234"/>
      <c r="AI35" s="1235"/>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3"/>
      <c r="B36" s="1234"/>
      <c r="C36" s="1234"/>
      <c r="D36" s="1234"/>
      <c r="E36" s="1234"/>
      <c r="F36" s="1234"/>
      <c r="G36" s="1234"/>
      <c r="H36" s="1234"/>
      <c r="I36" s="1234"/>
      <c r="J36" s="1234"/>
      <c r="K36" s="1234"/>
      <c r="L36" s="1234"/>
      <c r="M36" s="1234"/>
      <c r="N36" s="1234"/>
      <c r="O36" s="1234"/>
      <c r="P36" s="1234"/>
      <c r="Q36" s="1234"/>
      <c r="R36" s="1234"/>
      <c r="S36" s="1234"/>
      <c r="T36" s="1234"/>
      <c r="U36" s="1234"/>
      <c r="V36" s="1234"/>
      <c r="W36" s="1234"/>
      <c r="X36" s="1234"/>
      <c r="Y36" s="1234"/>
      <c r="Z36" s="1234"/>
      <c r="AA36" s="1234"/>
      <c r="AB36" s="1234"/>
      <c r="AC36" s="1234"/>
      <c r="AD36" s="1234"/>
      <c r="AE36" s="1234"/>
      <c r="AF36" s="1234"/>
      <c r="AG36" s="1234"/>
      <c r="AH36" s="1234"/>
      <c r="AI36" s="1235"/>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3"/>
      <c r="B37" s="1234"/>
      <c r="C37" s="1234"/>
      <c r="D37" s="1234"/>
      <c r="E37" s="1234"/>
      <c r="F37" s="1234"/>
      <c r="G37" s="1234"/>
      <c r="H37" s="1234"/>
      <c r="I37" s="1234"/>
      <c r="J37" s="1234"/>
      <c r="K37" s="1234"/>
      <c r="L37" s="1234"/>
      <c r="M37" s="1234"/>
      <c r="N37" s="1234"/>
      <c r="O37" s="1234"/>
      <c r="P37" s="1234"/>
      <c r="Q37" s="1234"/>
      <c r="R37" s="1234"/>
      <c r="S37" s="1234"/>
      <c r="T37" s="1234"/>
      <c r="U37" s="1234"/>
      <c r="V37" s="1234"/>
      <c r="W37" s="1234"/>
      <c r="X37" s="1234"/>
      <c r="Y37" s="1234"/>
      <c r="Z37" s="1234"/>
      <c r="AA37" s="1234"/>
      <c r="AB37" s="1234"/>
      <c r="AC37" s="1234"/>
      <c r="AD37" s="1234"/>
      <c r="AE37" s="1234"/>
      <c r="AF37" s="1234"/>
      <c r="AG37" s="1234"/>
      <c r="AH37" s="1234"/>
      <c r="AI37" s="1235"/>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3"/>
      <c r="B38" s="1234"/>
      <c r="C38" s="1234"/>
      <c r="D38" s="1234"/>
      <c r="E38" s="1234"/>
      <c r="F38" s="1234"/>
      <c r="G38" s="1234"/>
      <c r="H38" s="1234"/>
      <c r="I38" s="1234"/>
      <c r="J38" s="1234"/>
      <c r="K38" s="1234"/>
      <c r="L38" s="1234"/>
      <c r="M38" s="1234"/>
      <c r="N38" s="1234"/>
      <c r="O38" s="1234"/>
      <c r="P38" s="1234"/>
      <c r="Q38" s="1234"/>
      <c r="R38" s="1234"/>
      <c r="S38" s="1234"/>
      <c r="T38" s="1234"/>
      <c r="U38" s="1234"/>
      <c r="V38" s="1234"/>
      <c r="W38" s="1234"/>
      <c r="X38" s="1234"/>
      <c r="Y38" s="1234"/>
      <c r="Z38" s="1234"/>
      <c r="AA38" s="1234"/>
      <c r="AB38" s="1234"/>
      <c r="AC38" s="1234"/>
      <c r="AD38" s="1234"/>
      <c r="AE38" s="1234"/>
      <c r="AF38" s="1234"/>
      <c r="AG38" s="1234"/>
      <c r="AH38" s="1234"/>
      <c r="AI38" s="1235"/>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36"/>
      <c r="M39" s="1236"/>
      <c r="N39" s="1236"/>
      <c r="O39" s="1236"/>
      <c r="P39" s="1236"/>
      <c r="Q39" s="1236"/>
      <c r="R39" s="1236"/>
      <c r="S39" s="1236"/>
      <c r="T39" s="1236"/>
      <c r="U39" s="1236"/>
      <c r="V39" s="185"/>
      <c r="W39" s="185" t="s">
        <v>302</v>
      </c>
      <c r="X39" s="185"/>
      <c r="Y39" s="185"/>
      <c r="Z39" s="185"/>
      <c r="AA39" s="185"/>
      <c r="AB39" s="1236"/>
      <c r="AC39" s="1236"/>
      <c r="AD39" s="1236"/>
      <c r="AE39" s="1236"/>
      <c r="AF39" s="1236"/>
      <c r="AG39" s="1236"/>
      <c r="AH39" s="1236"/>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36"/>
      <c r="M42" s="1236"/>
      <c r="N42" s="1236"/>
      <c r="O42" s="1236"/>
      <c r="P42" s="1236"/>
      <c r="Q42" s="1236"/>
      <c r="R42" s="1236"/>
      <c r="S42" s="1236"/>
      <c r="T42" s="1236"/>
      <c r="U42" s="1236"/>
      <c r="V42" s="185"/>
      <c r="W42" s="185" t="s">
        <v>300</v>
      </c>
      <c r="X42" s="185"/>
      <c r="Y42" s="185"/>
      <c r="Z42" s="185"/>
      <c r="AA42" s="185"/>
      <c r="AB42" s="1237"/>
      <c r="AC42" s="1237"/>
      <c r="AD42" s="1237"/>
      <c r="AE42" s="1237"/>
      <c r="AF42" s="1237"/>
      <c r="AG42" s="1237"/>
      <c r="AH42" s="1237"/>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9" t="str">
        <f>AJ59</f>
        <v>1331 River Bend Drive Dallas, TX 75247-4962</v>
      </c>
      <c r="B61" s="1229"/>
      <c r="C61" s="1229"/>
      <c r="D61" s="1229"/>
      <c r="E61" s="1229"/>
      <c r="F61" s="1229"/>
      <c r="G61" s="1229"/>
      <c r="H61" s="1229"/>
      <c r="I61" s="1229"/>
      <c r="J61" s="1229"/>
      <c r="K61" s="1229"/>
      <c r="L61" s="1229"/>
      <c r="M61" s="1229"/>
      <c r="N61" s="1229"/>
      <c r="O61" s="1229"/>
      <c r="P61" s="1229"/>
      <c r="Q61" s="1229"/>
      <c r="R61" s="1229"/>
      <c r="S61" s="1229"/>
      <c r="T61" s="1229"/>
      <c r="U61" s="1229"/>
      <c r="V61" s="1229"/>
      <c r="W61" s="1229"/>
      <c r="X61" s="1229"/>
      <c r="Y61" s="1229"/>
      <c r="Z61" s="1229"/>
      <c r="AA61" s="1229"/>
      <c r="AB61" s="1229"/>
      <c r="AC61" s="1229"/>
      <c r="AD61" s="1229"/>
      <c r="AE61" s="1229"/>
      <c r="AF61" s="1229"/>
      <c r="AG61" s="1229"/>
      <c r="AH61" s="1229"/>
      <c r="AI61" s="1229"/>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9" t="str">
        <f>"www.camposengineering.com | 214-696-6291 | " &amp; AJ62</f>
        <v xml:space="preserve">www.camposengineering.com | 214-696-6291 | </v>
      </c>
      <c r="B62" s="1229"/>
      <c r="C62" s="1229"/>
      <c r="D62" s="1229"/>
      <c r="E62" s="1229"/>
      <c r="F62" s="1229"/>
      <c r="G62" s="1229"/>
      <c r="H62" s="1229"/>
      <c r="I62" s="1229"/>
      <c r="J62" s="1229"/>
      <c r="K62" s="1229"/>
      <c r="L62" s="1229"/>
      <c r="M62" s="1229"/>
      <c r="N62" s="1229"/>
      <c r="O62" s="1229"/>
      <c r="P62" s="1229"/>
      <c r="Q62" s="1229"/>
      <c r="R62" s="1229"/>
      <c r="S62" s="1229"/>
      <c r="T62" s="1229"/>
      <c r="U62" s="1229"/>
      <c r="V62" s="1229"/>
      <c r="W62" s="1229"/>
      <c r="X62" s="1229"/>
      <c r="Y62" s="1229"/>
      <c r="Z62" s="1229"/>
      <c r="AA62" s="1229"/>
      <c r="AB62" s="1229"/>
      <c r="AC62" s="1229"/>
      <c r="AD62" s="1229"/>
      <c r="AE62" s="1229"/>
      <c r="AF62" s="1229"/>
      <c r="AG62" s="1229"/>
      <c r="AH62" s="1229"/>
      <c r="AI62" s="1229"/>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19"/>
      <c r="B5" s="1219"/>
      <c r="C5" s="1219"/>
      <c r="D5" s="1219"/>
      <c r="E5" s="1219"/>
      <c r="F5" s="1219"/>
      <c r="G5" s="170"/>
      <c r="H5" s="1219"/>
      <c r="I5" s="1219"/>
      <c r="J5" s="1219"/>
      <c r="K5" s="1219"/>
      <c r="L5" s="1219"/>
      <c r="M5" s="1219"/>
      <c r="N5" s="1219"/>
      <c r="O5" s="1219"/>
      <c r="P5" s="1219"/>
      <c r="Q5" s="1219"/>
      <c r="R5" s="1219"/>
      <c r="S5" s="1219"/>
      <c r="T5" s="1219"/>
      <c r="U5" s="1219"/>
      <c r="V5" s="1219"/>
      <c r="W5" s="1219"/>
      <c r="X5" s="1219"/>
      <c r="Y5" s="1219"/>
      <c r="Z5" s="1219"/>
      <c r="AA5" s="1219"/>
      <c r="AB5" s="1219"/>
      <c r="AC5" s="1219"/>
      <c r="AD5" s="1219"/>
      <c r="AE5" s="1219"/>
      <c r="AF5" s="1219"/>
      <c r="AG5" s="1219"/>
      <c r="AH5" s="1219"/>
      <c r="AI5" s="1219"/>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21" t="s">
        <v>807</v>
      </c>
      <c r="F8" s="1222"/>
      <c r="G8" s="1222"/>
      <c r="H8" s="1222"/>
      <c r="I8" s="1222"/>
      <c r="J8" s="1222"/>
      <c r="K8" s="1222"/>
      <c r="L8" s="1222"/>
      <c r="M8" s="1222"/>
      <c r="N8" s="1222"/>
      <c r="O8" s="1222"/>
      <c r="P8" s="1222"/>
      <c r="Q8" s="1222"/>
      <c r="R8" s="1222"/>
      <c r="S8" s="1222"/>
      <c r="T8" s="1222"/>
      <c r="U8" s="1222"/>
      <c r="V8" s="1222"/>
      <c r="W8" s="1222"/>
      <c r="X8" s="1222"/>
      <c r="Y8" s="1222"/>
      <c r="Z8" s="1222"/>
      <c r="AA8" s="1222"/>
      <c r="AB8" s="1222"/>
      <c r="AC8" s="1222"/>
      <c r="AD8" s="1222"/>
      <c r="AE8" s="1223"/>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24"/>
      <c r="F9" s="1225"/>
      <c r="G9" s="1225"/>
      <c r="H9" s="1225"/>
      <c r="I9" s="1225"/>
      <c r="J9" s="1225"/>
      <c r="K9" s="1225"/>
      <c r="L9" s="1225"/>
      <c r="M9" s="1225"/>
      <c r="N9" s="1225"/>
      <c r="O9" s="1225"/>
      <c r="P9" s="1225"/>
      <c r="Q9" s="1225"/>
      <c r="R9" s="1225"/>
      <c r="S9" s="1225"/>
      <c r="T9" s="1225"/>
      <c r="U9" s="1225"/>
      <c r="V9" s="1225"/>
      <c r="W9" s="1225"/>
      <c r="X9" s="1225"/>
      <c r="Y9" s="1225"/>
      <c r="Z9" s="1225"/>
      <c r="AA9" s="1225"/>
      <c r="AB9" s="1225"/>
      <c r="AC9" s="1225"/>
      <c r="AD9" s="1225"/>
      <c r="AE9" s="1226"/>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27" t="s">
        <v>48</v>
      </c>
      <c r="B13" s="1227"/>
      <c r="C13" s="1227"/>
      <c r="D13" s="1227"/>
      <c r="E13" s="1227"/>
      <c r="F13" s="1227"/>
      <c r="G13" s="1227"/>
      <c r="H13" s="1227"/>
      <c r="I13" s="193"/>
      <c r="J13" s="1220"/>
      <c r="K13" s="1220"/>
      <c r="L13" s="1220"/>
      <c r="M13" s="1220"/>
      <c r="N13" s="1220"/>
      <c r="O13" s="1220"/>
      <c r="P13" s="1220"/>
      <c r="Q13" s="1220"/>
      <c r="R13" s="1220"/>
      <c r="S13" s="1220"/>
      <c r="T13" s="1220"/>
      <c r="U13" s="1220"/>
      <c r="V13" s="1220"/>
      <c r="W13" s="1220"/>
      <c r="X13" s="1220"/>
      <c r="Y13" s="1220"/>
      <c r="Z13" s="1220"/>
      <c r="AA13" s="1220"/>
      <c r="AB13" s="1220"/>
      <c r="AC13" s="1220"/>
      <c r="AD13" s="1220"/>
      <c r="AE13" s="1220"/>
      <c r="AF13" s="1220"/>
      <c r="AG13" s="1220"/>
      <c r="AH13" s="1220"/>
      <c r="AI13" s="1220"/>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27" t="s">
        <v>309</v>
      </c>
      <c r="B16" s="1227"/>
      <c r="C16" s="1227"/>
      <c r="D16" s="1227"/>
      <c r="E16" s="1227"/>
      <c r="F16" s="1227"/>
      <c r="G16" s="1227"/>
      <c r="H16" s="1227"/>
      <c r="I16" s="193"/>
      <c r="J16" s="1220"/>
      <c r="K16" s="1220"/>
      <c r="L16" s="1220"/>
      <c r="M16" s="1220"/>
      <c r="N16" s="1220"/>
      <c r="O16" s="1220"/>
      <c r="P16" s="1220"/>
      <c r="Q16" s="1220"/>
      <c r="R16" s="1220"/>
      <c r="S16" s="1220"/>
      <c r="T16" s="1220"/>
      <c r="U16" s="1220"/>
      <c r="V16" s="1220"/>
      <c r="W16" s="1220"/>
      <c r="X16" s="1220"/>
      <c r="Y16" s="1220"/>
      <c r="Z16" s="1220"/>
      <c r="AA16" s="1220"/>
      <c r="AB16" s="1220"/>
      <c r="AC16" s="1220"/>
      <c r="AD16" s="1220"/>
      <c r="AE16" s="1220"/>
      <c r="AF16" s="1220"/>
      <c r="AG16" s="1220"/>
      <c r="AH16" s="1220"/>
      <c r="AI16" s="1220"/>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28" t="s">
        <v>308</v>
      </c>
      <c r="B19" s="1228"/>
      <c r="C19" s="1228"/>
      <c r="D19" s="1228"/>
      <c r="E19" s="1228"/>
      <c r="F19" s="1228"/>
      <c r="G19" s="1228"/>
      <c r="H19" s="1228"/>
      <c r="I19" s="194"/>
      <c r="J19" s="1220"/>
      <c r="K19" s="1220"/>
      <c r="L19" s="1220"/>
      <c r="M19" s="1220"/>
      <c r="N19" s="1220"/>
      <c r="O19" s="1220"/>
      <c r="P19" s="1220"/>
      <c r="Q19" s="1220"/>
      <c r="R19" s="1220"/>
      <c r="S19" s="1220"/>
      <c r="T19" s="1220"/>
      <c r="U19" s="1220"/>
      <c r="V19" s="1220"/>
      <c r="W19" s="1220"/>
      <c r="X19" s="1220"/>
      <c r="Y19" s="1220"/>
      <c r="Z19" s="1220"/>
      <c r="AA19" s="1220"/>
      <c r="AB19" s="1220"/>
      <c r="AC19" s="1220"/>
      <c r="AD19" s="1220"/>
      <c r="AE19" s="1220"/>
      <c r="AF19" s="1220"/>
      <c r="AG19" s="1220"/>
      <c r="AH19" s="1220"/>
      <c r="AI19" s="1220"/>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28" t="s">
        <v>307</v>
      </c>
      <c r="B22" s="1228"/>
      <c r="C22" s="1228"/>
      <c r="D22" s="1228"/>
      <c r="E22" s="1228"/>
      <c r="F22" s="1228"/>
      <c r="G22" s="1228"/>
      <c r="H22" s="1228"/>
      <c r="I22" s="194"/>
      <c r="J22" s="1220"/>
      <c r="K22" s="1220"/>
      <c r="L22" s="1220"/>
      <c r="M22" s="1220"/>
      <c r="N22" s="1220"/>
      <c r="O22" s="1220"/>
      <c r="P22" s="1220"/>
      <c r="Q22" s="1220"/>
      <c r="R22" s="1220"/>
      <c r="S22" s="1220"/>
      <c r="T22" s="1220"/>
      <c r="U22" s="1220"/>
      <c r="V22" s="1220"/>
      <c r="W22" s="1220"/>
      <c r="X22" s="1220"/>
      <c r="Y22" s="1220"/>
      <c r="Z22" s="1220"/>
      <c r="AA22" s="1220"/>
      <c r="AB22" s="1220"/>
      <c r="AC22" s="1220"/>
      <c r="AD22" s="1220"/>
      <c r="AE22" s="1220"/>
      <c r="AF22" s="1220"/>
      <c r="AG22" s="1220"/>
      <c r="AH22" s="1220"/>
      <c r="AI22" s="1220"/>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27" t="s">
        <v>306</v>
      </c>
      <c r="B25" s="1227"/>
      <c r="C25" s="1227"/>
      <c r="D25" s="1227"/>
      <c r="E25" s="1227"/>
      <c r="F25" s="1227"/>
      <c r="G25" s="1227"/>
      <c r="H25" s="1227"/>
      <c r="I25" s="193"/>
      <c r="J25" s="1220"/>
      <c r="K25" s="1220"/>
      <c r="L25" s="1220"/>
      <c r="M25" s="1220"/>
      <c r="N25" s="1220"/>
      <c r="O25" s="1220"/>
      <c r="P25" s="1220"/>
      <c r="Q25" s="1220"/>
      <c r="R25" s="1220"/>
      <c r="S25" s="1220"/>
      <c r="T25" s="1220"/>
      <c r="U25" s="1220"/>
      <c r="V25" s="1220"/>
      <c r="W25" s="1220"/>
      <c r="X25" s="1220"/>
      <c r="Y25" s="1220"/>
      <c r="Z25" s="1220"/>
      <c r="AA25" s="1220"/>
      <c r="AB25" s="1220"/>
      <c r="AC25" s="1220"/>
      <c r="AD25" s="1220"/>
      <c r="AE25" s="1220"/>
      <c r="AF25" s="1220"/>
      <c r="AG25" s="1220"/>
      <c r="AH25" s="1220"/>
      <c r="AI25" s="1220"/>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30" t="s">
        <v>305</v>
      </c>
      <c r="B29" s="1231"/>
      <c r="C29" s="1231"/>
      <c r="D29" s="1231"/>
      <c r="E29" s="1231"/>
      <c r="F29" s="1231"/>
      <c r="G29" s="1231"/>
      <c r="H29" s="1231"/>
      <c r="I29" s="1231"/>
      <c r="J29" s="1231"/>
      <c r="K29" s="1231"/>
      <c r="L29" s="1231"/>
      <c r="M29" s="1231"/>
      <c r="N29" s="1231"/>
      <c r="O29" s="1231"/>
      <c r="P29" s="1231"/>
      <c r="Q29" s="1231"/>
      <c r="R29" s="1231"/>
      <c r="S29" s="1231"/>
      <c r="T29" s="1231"/>
      <c r="U29" s="1231"/>
      <c r="V29" s="1231"/>
      <c r="W29" s="1231"/>
      <c r="X29" s="1231"/>
      <c r="Y29" s="1231"/>
      <c r="Z29" s="1231"/>
      <c r="AA29" s="1231"/>
      <c r="AB29" s="1231"/>
      <c r="AC29" s="1231"/>
      <c r="AD29" s="1231"/>
      <c r="AE29" s="1231"/>
      <c r="AF29" s="1231"/>
      <c r="AG29" s="1231"/>
      <c r="AH29" s="1231"/>
      <c r="AI29" s="1232"/>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8" t="s">
        <v>874</v>
      </c>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40"/>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8"/>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40"/>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8"/>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40"/>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8"/>
      <c r="B34" s="1239"/>
      <c r="C34" s="1239"/>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40"/>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8"/>
      <c r="B35" s="1239"/>
      <c r="C35" s="1239"/>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40"/>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8"/>
      <c r="B36" s="1239"/>
      <c r="C36" s="1239"/>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40"/>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8"/>
      <c r="B37" s="1239"/>
      <c r="C37" s="1239"/>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40"/>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8"/>
      <c r="B38" s="1239"/>
      <c r="C38" s="1239"/>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40"/>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36"/>
      <c r="M39" s="1236"/>
      <c r="N39" s="1236"/>
      <c r="O39" s="1236"/>
      <c r="P39" s="1236"/>
      <c r="Q39" s="1236"/>
      <c r="R39" s="1236"/>
      <c r="S39" s="1236"/>
      <c r="T39" s="1236"/>
      <c r="U39" s="1236"/>
      <c r="V39" s="185"/>
      <c r="W39" s="185" t="s">
        <v>302</v>
      </c>
      <c r="X39" s="185"/>
      <c r="Y39" s="185"/>
      <c r="Z39" s="185"/>
      <c r="AA39" s="185"/>
      <c r="AB39" s="1236"/>
      <c r="AC39" s="1236"/>
      <c r="AD39" s="1236"/>
      <c r="AE39" s="1236"/>
      <c r="AF39" s="1236"/>
      <c r="AG39" s="1236"/>
      <c r="AH39" s="1236"/>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37"/>
      <c r="AC42" s="1237"/>
      <c r="AD42" s="1237"/>
      <c r="AE42" s="1237"/>
      <c r="AF42" s="1237"/>
      <c r="AG42" s="1237"/>
      <c r="AH42" s="1237"/>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29" t="str">
        <f>AJ59</f>
        <v>1331 River Bend Drive Dallas, TX 75247-4962</v>
      </c>
      <c r="B61" s="1229"/>
      <c r="C61" s="1229"/>
      <c r="D61" s="1229"/>
      <c r="E61" s="1229"/>
      <c r="F61" s="1229"/>
      <c r="G61" s="1229"/>
      <c r="H61" s="1229"/>
      <c r="I61" s="1229"/>
      <c r="J61" s="1229"/>
      <c r="K61" s="1229"/>
      <c r="L61" s="1229"/>
      <c r="M61" s="1229"/>
      <c r="N61" s="1229"/>
      <c r="O61" s="1229"/>
      <c r="P61" s="1229"/>
      <c r="Q61" s="1229"/>
      <c r="R61" s="1229"/>
      <c r="S61" s="1229"/>
      <c r="T61" s="1229"/>
      <c r="U61" s="1229"/>
      <c r="V61" s="1229"/>
      <c r="W61" s="1229"/>
      <c r="X61" s="1229"/>
      <c r="Y61" s="1229"/>
      <c r="Z61" s="1229"/>
      <c r="AA61" s="1229"/>
      <c r="AB61" s="1229"/>
      <c r="AC61" s="1229"/>
      <c r="AD61" s="1229"/>
      <c r="AE61" s="1229"/>
      <c r="AF61" s="1229"/>
      <c r="AG61" s="1229"/>
      <c r="AH61" s="1229"/>
      <c r="AI61" s="1229"/>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29" t="str">
        <f>"www.camposengineering.com | 214-696-6291 | " &amp; AJ62</f>
        <v xml:space="preserve">www.camposengineering.com | 214-696-6291 | </v>
      </c>
      <c r="B62" s="1229"/>
      <c r="C62" s="1229"/>
      <c r="D62" s="1229"/>
      <c r="E62" s="1229"/>
      <c r="F62" s="1229"/>
      <c r="G62" s="1229"/>
      <c r="H62" s="1229"/>
      <c r="I62" s="1229"/>
      <c r="J62" s="1229"/>
      <c r="K62" s="1229"/>
      <c r="L62" s="1229"/>
      <c r="M62" s="1229"/>
      <c r="N62" s="1229"/>
      <c r="O62" s="1229"/>
      <c r="P62" s="1229"/>
      <c r="Q62" s="1229"/>
      <c r="R62" s="1229"/>
      <c r="S62" s="1229"/>
      <c r="T62" s="1229"/>
      <c r="U62" s="1229"/>
      <c r="V62" s="1229"/>
      <c r="W62" s="1229"/>
      <c r="X62" s="1229"/>
      <c r="Y62" s="1229"/>
      <c r="Z62" s="1229"/>
      <c r="AA62" s="1229"/>
      <c r="AB62" s="1229"/>
      <c r="AC62" s="1229"/>
      <c r="AD62" s="1229"/>
      <c r="AE62" s="1229"/>
      <c r="AF62" s="1229"/>
      <c r="AG62" s="1229"/>
      <c r="AH62" s="1229"/>
      <c r="AI62" s="1229"/>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19"/>
      <c r="B5" s="1219"/>
      <c r="C5" s="1219"/>
      <c r="D5" s="1219"/>
      <c r="E5" s="1219"/>
      <c r="F5" s="1219"/>
      <c r="G5" s="170"/>
      <c r="H5" s="1219"/>
      <c r="I5" s="1219"/>
      <c r="J5" s="1219"/>
      <c r="K5" s="1219"/>
      <c r="L5" s="1219"/>
      <c r="M5" s="1219"/>
      <c r="N5" s="1219"/>
      <c r="O5" s="1219"/>
      <c r="P5" s="1219"/>
      <c r="Q5" s="1219"/>
      <c r="R5" s="1219"/>
      <c r="S5" s="1219"/>
      <c r="T5" s="1219"/>
      <c r="U5" s="1219"/>
      <c r="V5" s="1219"/>
      <c r="W5" s="1219"/>
      <c r="X5" s="1219"/>
      <c r="Y5" s="1219"/>
      <c r="Z5" s="1219"/>
      <c r="AA5" s="1219"/>
      <c r="AB5" s="1219"/>
      <c r="AC5" s="1219"/>
      <c r="AD5" s="1219"/>
      <c r="AE5" s="1219"/>
      <c r="AF5" s="1219"/>
      <c r="AG5" s="1219"/>
      <c r="AH5" s="1219"/>
      <c r="AI5" s="1219"/>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43" t="s">
        <v>311</v>
      </c>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41" t="s">
        <v>690</v>
      </c>
      <c r="AG9" s="1241"/>
      <c r="AH9" s="1242"/>
      <c r="AI9" s="1242"/>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41"/>
      <c r="AG13" s="1241"/>
      <c r="AH13" s="1242"/>
      <c r="AI13" s="1242"/>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41"/>
      <c r="AG17" s="1241"/>
      <c r="AH17" s="1242"/>
      <c r="AI17" s="1242"/>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41"/>
      <c r="AG21" s="1241"/>
      <c r="AH21" s="1242"/>
      <c r="AI21" s="1242"/>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41"/>
      <c r="AG25" s="1241"/>
      <c r="AH25" s="1242"/>
      <c r="AI25" s="1242"/>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41"/>
      <c r="AG29" s="1241"/>
      <c r="AH29" s="1242"/>
      <c r="AI29" s="1242"/>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41"/>
      <c r="AG33" s="1241"/>
      <c r="AH33" s="1242"/>
      <c r="AI33" s="1242"/>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41"/>
      <c r="AG37" s="1241"/>
      <c r="AH37" s="1242"/>
      <c r="AI37" s="1242"/>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41"/>
      <c r="AG41" s="1241"/>
      <c r="AH41" s="1242"/>
      <c r="AI41" s="1242"/>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41"/>
      <c r="AG45" s="1241"/>
      <c r="AH45" s="1242"/>
      <c r="AI45" s="1242"/>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41"/>
      <c r="AG49" s="1241"/>
      <c r="AH49" s="1242"/>
      <c r="AI49" s="1242"/>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41"/>
      <c r="AG53" s="1241"/>
      <c r="AH53" s="1242"/>
      <c r="AI53" s="1242"/>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41"/>
      <c r="AG57" s="1241"/>
      <c r="AH57" s="1242"/>
      <c r="AI57" s="1242"/>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41"/>
      <c r="AG61" s="1241"/>
      <c r="AH61" s="1242"/>
      <c r="AI61" s="1242"/>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92" priority="16">
      <formula>AND($A9&lt;&gt;"",$AH9="")</formula>
    </cfRule>
  </conditionalFormatting>
  <conditionalFormatting sqref="AH13:AI13">
    <cfRule type="expression" dxfId="1791" priority="13">
      <formula>AND($A13&lt;&gt;"",$AH13="")</formula>
    </cfRule>
  </conditionalFormatting>
  <conditionalFormatting sqref="AH17:AI17">
    <cfRule type="expression" dxfId="1790" priority="12">
      <formula>AND($A17&lt;&gt;"",$AH17="")</formula>
    </cfRule>
  </conditionalFormatting>
  <conditionalFormatting sqref="AH21:AI21">
    <cfRule type="expression" dxfId="1789" priority="11">
      <formula>AND($A21&lt;&gt;"",$AH21="")</formula>
    </cfRule>
  </conditionalFormatting>
  <conditionalFormatting sqref="AH25:AI25">
    <cfRule type="expression" dxfId="1788" priority="10">
      <formula>AND($A25&lt;&gt;"",$AH25="")</formula>
    </cfRule>
  </conditionalFormatting>
  <conditionalFormatting sqref="AH29:AI29">
    <cfRule type="expression" dxfId="1787" priority="9">
      <formula>AND($A29&lt;&gt;"",$AH29="")</formula>
    </cfRule>
  </conditionalFormatting>
  <conditionalFormatting sqref="AH33:AI33">
    <cfRule type="expression" dxfId="1786" priority="8">
      <formula>AND($A33&lt;&gt;"",$AH33="")</formula>
    </cfRule>
  </conditionalFormatting>
  <conditionalFormatting sqref="AH37:AI37">
    <cfRule type="expression" dxfId="1785" priority="7">
      <formula>AND($A37&lt;&gt;"",$AH37="")</formula>
    </cfRule>
  </conditionalFormatting>
  <conditionalFormatting sqref="AH41:AI41">
    <cfRule type="expression" dxfId="1784" priority="6">
      <formula>AND($A41&lt;&gt;"",$AH41="")</formula>
    </cfRule>
  </conditionalFormatting>
  <conditionalFormatting sqref="AH45:AI45">
    <cfRule type="expression" dxfId="1783" priority="5">
      <formula>AND($A45&lt;&gt;"",$AH45="")</formula>
    </cfRule>
  </conditionalFormatting>
  <conditionalFormatting sqref="AH49:AI49">
    <cfRule type="expression" dxfId="1782" priority="4">
      <formula>AND($A49&lt;&gt;"",$AH49="")</formula>
    </cfRule>
  </conditionalFormatting>
  <conditionalFormatting sqref="AH53:AI53">
    <cfRule type="expression" dxfId="1781" priority="3">
      <formula>AND($A53&lt;&gt;"",$AH53="")</formula>
    </cfRule>
  </conditionalFormatting>
  <conditionalFormatting sqref="AH57:AI57">
    <cfRule type="expression" dxfId="1780" priority="2">
      <formula>AND($A57&lt;&gt;"",$AH57="")</formula>
    </cfRule>
  </conditionalFormatting>
  <conditionalFormatting sqref="AH61:AI61">
    <cfRule type="expression" dxfId="1779"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7"/>
      <c r="B5" s="1247"/>
      <c r="C5" s="1247"/>
      <c r="D5" s="1247"/>
      <c r="E5" s="1247"/>
      <c r="F5" s="1247"/>
      <c r="G5" s="376"/>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45"/>
      <c r="B6" s="1246"/>
      <c r="C6" s="1246"/>
      <c r="D6" s="1246"/>
      <c r="E6" s="1246"/>
      <c r="F6" s="1246"/>
      <c r="G6" s="1246"/>
      <c r="H6" s="1246"/>
      <c r="I6" s="1246"/>
      <c r="J6" s="1246"/>
      <c r="K6" s="1246"/>
      <c r="L6" s="1246"/>
      <c r="M6" s="1246"/>
      <c r="N6" s="1246"/>
      <c r="O6" s="1246"/>
      <c r="P6" s="1246"/>
      <c r="Q6" s="1246"/>
      <c r="R6" s="1246"/>
      <c r="S6" s="1246"/>
      <c r="T6" s="1246"/>
      <c r="U6" s="1246"/>
      <c r="V6" s="1246"/>
      <c r="W6" s="1246"/>
      <c r="X6" s="1246"/>
      <c r="Y6" s="1246"/>
      <c r="Z6" s="1246"/>
      <c r="AA6" s="1246"/>
      <c r="AB6" s="1246"/>
      <c r="AC6" s="1246"/>
      <c r="AD6" s="1246"/>
      <c r="AE6" s="1246"/>
      <c r="AF6" s="1246"/>
      <c r="AG6" s="1246"/>
      <c r="AH6" s="1246"/>
      <c r="AI6" s="124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46"/>
      <c r="B7" s="1246"/>
      <c r="C7" s="1246"/>
      <c r="D7" s="1246"/>
      <c r="E7" s="1246"/>
      <c r="F7" s="1246"/>
      <c r="G7" s="1246"/>
      <c r="H7" s="1246"/>
      <c r="I7" s="1246"/>
      <c r="J7" s="1246"/>
      <c r="K7" s="1246"/>
      <c r="L7" s="1246"/>
      <c r="M7" s="1246"/>
      <c r="N7" s="1246"/>
      <c r="O7" s="1246"/>
      <c r="P7" s="1246"/>
      <c r="Q7" s="1246"/>
      <c r="R7" s="1246"/>
      <c r="S7" s="1246"/>
      <c r="T7" s="1246"/>
      <c r="U7" s="1246"/>
      <c r="V7" s="1246"/>
      <c r="W7" s="1246"/>
      <c r="X7" s="1246"/>
      <c r="Y7" s="1246"/>
      <c r="Z7" s="1246"/>
      <c r="AA7" s="1246"/>
      <c r="AB7" s="1246"/>
      <c r="AC7" s="1246"/>
      <c r="AD7" s="1246"/>
      <c r="AE7" s="1246"/>
      <c r="AF7" s="1246"/>
      <c r="AG7" s="1246"/>
      <c r="AH7" s="1246"/>
      <c r="AI7" s="124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46"/>
      <c r="B8" s="1246"/>
      <c r="C8" s="1246"/>
      <c r="D8" s="1246"/>
      <c r="E8" s="1246"/>
      <c r="F8" s="1246"/>
      <c r="G8" s="1246"/>
      <c r="H8" s="1246"/>
      <c r="I8" s="1246"/>
      <c r="J8" s="1246"/>
      <c r="K8" s="1246"/>
      <c r="L8" s="1246"/>
      <c r="M8" s="1246"/>
      <c r="N8" s="1246"/>
      <c r="O8" s="1246"/>
      <c r="P8" s="1246"/>
      <c r="Q8" s="1246"/>
      <c r="R8" s="1246"/>
      <c r="S8" s="1246"/>
      <c r="T8" s="1246"/>
      <c r="U8" s="1246"/>
      <c r="V8" s="1246"/>
      <c r="W8" s="1246"/>
      <c r="X8" s="1246"/>
      <c r="Y8" s="1246"/>
      <c r="Z8" s="1246"/>
      <c r="AA8" s="1246"/>
      <c r="AB8" s="1246"/>
      <c r="AC8" s="1246"/>
      <c r="AD8" s="1246"/>
      <c r="AE8" s="1246"/>
      <c r="AF8" s="1246"/>
      <c r="AG8" s="1246"/>
      <c r="AH8" s="1246"/>
      <c r="AI8" s="124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46"/>
      <c r="B9" s="1246"/>
      <c r="C9" s="1246"/>
      <c r="D9" s="1246"/>
      <c r="E9" s="1246"/>
      <c r="F9" s="1246"/>
      <c r="G9" s="1246"/>
      <c r="H9" s="1246"/>
      <c r="I9" s="1246"/>
      <c r="J9" s="1246"/>
      <c r="K9" s="1246"/>
      <c r="L9" s="1246"/>
      <c r="M9" s="1246"/>
      <c r="N9" s="1246"/>
      <c r="O9" s="1246"/>
      <c r="P9" s="1246"/>
      <c r="Q9" s="1246"/>
      <c r="R9" s="1246"/>
      <c r="S9" s="1246"/>
      <c r="T9" s="1246"/>
      <c r="U9" s="1246"/>
      <c r="V9" s="1246"/>
      <c r="W9" s="1246"/>
      <c r="X9" s="1246"/>
      <c r="Y9" s="1246"/>
      <c r="Z9" s="1246"/>
      <c r="AA9" s="1246"/>
      <c r="AB9" s="1246"/>
      <c r="AC9" s="1246"/>
      <c r="AD9" s="1246"/>
      <c r="AE9" s="1246"/>
      <c r="AF9" s="1246"/>
      <c r="AG9" s="1246"/>
      <c r="AH9" s="1246"/>
      <c r="AI9" s="124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46"/>
      <c r="B10" s="1246"/>
      <c r="C10" s="1246"/>
      <c r="D10" s="1246"/>
      <c r="E10" s="1246"/>
      <c r="F10" s="1246"/>
      <c r="G10" s="1246"/>
      <c r="H10" s="1246"/>
      <c r="I10" s="1246"/>
      <c r="J10" s="1246"/>
      <c r="K10" s="1246"/>
      <c r="L10" s="1246"/>
      <c r="M10" s="1246"/>
      <c r="N10" s="1246"/>
      <c r="O10" s="1246"/>
      <c r="P10" s="1246"/>
      <c r="Q10" s="1246"/>
      <c r="R10" s="1246"/>
      <c r="S10" s="1246"/>
      <c r="T10" s="1246"/>
      <c r="U10" s="1246"/>
      <c r="V10" s="1246"/>
      <c r="W10" s="1246"/>
      <c r="X10" s="1246"/>
      <c r="Y10" s="1246"/>
      <c r="Z10" s="1246"/>
      <c r="AA10" s="1246"/>
      <c r="AB10" s="1246"/>
      <c r="AC10" s="1246"/>
      <c r="AD10" s="1246"/>
      <c r="AE10" s="1246"/>
      <c r="AF10" s="1246"/>
      <c r="AG10" s="1246"/>
      <c r="AH10" s="1246"/>
      <c r="AI10" s="124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46"/>
      <c r="B11" s="1246"/>
      <c r="C11" s="1246"/>
      <c r="D11" s="1246"/>
      <c r="E11" s="1246"/>
      <c r="F11" s="1246"/>
      <c r="G11" s="1246"/>
      <c r="H11" s="1246"/>
      <c r="I11" s="1246"/>
      <c r="J11" s="1246"/>
      <c r="K11" s="1246"/>
      <c r="L11" s="1246"/>
      <c r="M11" s="1246"/>
      <c r="N11" s="1246"/>
      <c r="O11" s="1246"/>
      <c r="P11" s="1246"/>
      <c r="Q11" s="1246"/>
      <c r="R11" s="1246"/>
      <c r="S11" s="1246"/>
      <c r="T11" s="1246"/>
      <c r="U11" s="1246"/>
      <c r="V11" s="1246"/>
      <c r="W11" s="1246"/>
      <c r="X11" s="1246"/>
      <c r="Y11" s="1246"/>
      <c r="Z11" s="1246"/>
      <c r="AA11" s="1246"/>
      <c r="AB11" s="1246"/>
      <c r="AC11" s="1246"/>
      <c r="AD11" s="1246"/>
      <c r="AE11" s="1246"/>
      <c r="AF11" s="1246"/>
      <c r="AG11" s="1246"/>
      <c r="AH11" s="1246"/>
      <c r="AI11" s="124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46"/>
      <c r="B12" s="1246"/>
      <c r="C12" s="1246"/>
      <c r="D12" s="1246"/>
      <c r="E12" s="1246"/>
      <c r="F12" s="1246"/>
      <c r="G12" s="1246"/>
      <c r="H12" s="1246"/>
      <c r="I12" s="1246"/>
      <c r="J12" s="1246"/>
      <c r="K12" s="1246"/>
      <c r="L12" s="1246"/>
      <c r="M12" s="1246"/>
      <c r="N12" s="1246"/>
      <c r="O12" s="1246"/>
      <c r="P12" s="1246"/>
      <c r="Q12" s="1246"/>
      <c r="R12" s="1246"/>
      <c r="S12" s="1246"/>
      <c r="T12" s="1246"/>
      <c r="U12" s="1246"/>
      <c r="V12" s="1246"/>
      <c r="W12" s="1246"/>
      <c r="X12" s="1246"/>
      <c r="Y12" s="1246"/>
      <c r="Z12" s="1246"/>
      <c r="AA12" s="1246"/>
      <c r="AB12" s="1246"/>
      <c r="AC12" s="1246"/>
      <c r="AD12" s="1246"/>
      <c r="AE12" s="1246"/>
      <c r="AF12" s="1246"/>
      <c r="AG12" s="1246"/>
      <c r="AH12" s="1246"/>
      <c r="AI12" s="124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46"/>
      <c r="B13" s="1246"/>
      <c r="C13" s="1246"/>
      <c r="D13" s="1246"/>
      <c r="E13" s="1246"/>
      <c r="F13" s="1246"/>
      <c r="G13" s="1246"/>
      <c r="H13" s="1246"/>
      <c r="I13" s="1246"/>
      <c r="J13" s="1246"/>
      <c r="K13" s="1246"/>
      <c r="L13" s="1246"/>
      <c r="M13" s="1246"/>
      <c r="N13" s="1246"/>
      <c r="O13" s="1246"/>
      <c r="P13" s="1246"/>
      <c r="Q13" s="1246"/>
      <c r="R13" s="1246"/>
      <c r="S13" s="1246"/>
      <c r="T13" s="1246"/>
      <c r="U13" s="1246"/>
      <c r="V13" s="1246"/>
      <c r="W13" s="1246"/>
      <c r="X13" s="1246"/>
      <c r="Y13" s="1246"/>
      <c r="Z13" s="1246"/>
      <c r="AA13" s="1246"/>
      <c r="AB13" s="1246"/>
      <c r="AC13" s="1246"/>
      <c r="AD13" s="1246"/>
      <c r="AE13" s="1246"/>
      <c r="AF13" s="1246"/>
      <c r="AG13" s="1246"/>
      <c r="AH13" s="1246"/>
      <c r="AI13" s="124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46"/>
      <c r="B14" s="1246"/>
      <c r="C14" s="1246"/>
      <c r="D14" s="1246"/>
      <c r="E14" s="1246"/>
      <c r="F14" s="1246"/>
      <c r="G14" s="1246"/>
      <c r="H14" s="1246"/>
      <c r="I14" s="1246"/>
      <c r="J14" s="1246"/>
      <c r="K14" s="1246"/>
      <c r="L14" s="1246"/>
      <c r="M14" s="1246"/>
      <c r="N14" s="1246"/>
      <c r="O14" s="1246"/>
      <c r="P14" s="1246"/>
      <c r="Q14" s="1246"/>
      <c r="R14" s="1246"/>
      <c r="S14" s="1246"/>
      <c r="T14" s="1246"/>
      <c r="U14" s="1246"/>
      <c r="V14" s="1246"/>
      <c r="W14" s="1246"/>
      <c r="X14" s="1246"/>
      <c r="Y14" s="1246"/>
      <c r="Z14" s="1246"/>
      <c r="AA14" s="1246"/>
      <c r="AB14" s="1246"/>
      <c r="AC14" s="1246"/>
      <c r="AD14" s="1246"/>
      <c r="AE14" s="1246"/>
      <c r="AF14" s="1246"/>
      <c r="AG14" s="1246"/>
      <c r="AH14" s="1246"/>
      <c r="AI14" s="124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46"/>
      <c r="B15" s="1246"/>
      <c r="C15" s="1246"/>
      <c r="D15" s="1246"/>
      <c r="E15" s="1246"/>
      <c r="F15" s="1246"/>
      <c r="G15" s="1246"/>
      <c r="H15" s="1246"/>
      <c r="I15" s="1246"/>
      <c r="J15" s="1246"/>
      <c r="K15" s="1246"/>
      <c r="L15" s="1246"/>
      <c r="M15" s="1246"/>
      <c r="N15" s="1246"/>
      <c r="O15" s="1246"/>
      <c r="P15" s="1246"/>
      <c r="Q15" s="1246"/>
      <c r="R15" s="1246"/>
      <c r="S15" s="1246"/>
      <c r="T15" s="1246"/>
      <c r="U15" s="1246"/>
      <c r="V15" s="1246"/>
      <c r="W15" s="1246"/>
      <c r="X15" s="1246"/>
      <c r="Y15" s="1246"/>
      <c r="Z15" s="1246"/>
      <c r="AA15" s="1246"/>
      <c r="AB15" s="1246"/>
      <c r="AC15" s="1246"/>
      <c r="AD15" s="1246"/>
      <c r="AE15" s="1246"/>
      <c r="AF15" s="1246"/>
      <c r="AG15" s="1246"/>
      <c r="AH15" s="1246"/>
      <c r="AI15" s="124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46"/>
      <c r="B16" s="1246"/>
      <c r="C16" s="1246"/>
      <c r="D16" s="1246"/>
      <c r="E16" s="1246"/>
      <c r="F16" s="1246"/>
      <c r="G16" s="1246"/>
      <c r="H16" s="1246"/>
      <c r="I16" s="1246"/>
      <c r="J16" s="1246"/>
      <c r="K16" s="1246"/>
      <c r="L16" s="1246"/>
      <c r="M16" s="1246"/>
      <c r="N16" s="1246"/>
      <c r="O16" s="1246"/>
      <c r="P16" s="1246"/>
      <c r="Q16" s="1246"/>
      <c r="R16" s="1246"/>
      <c r="S16" s="1246"/>
      <c r="T16" s="1246"/>
      <c r="U16" s="1246"/>
      <c r="V16" s="1246"/>
      <c r="W16" s="1246"/>
      <c r="X16" s="1246"/>
      <c r="Y16" s="1246"/>
      <c r="Z16" s="1246"/>
      <c r="AA16" s="1246"/>
      <c r="AB16" s="1246"/>
      <c r="AC16" s="1246"/>
      <c r="AD16" s="1246"/>
      <c r="AE16" s="1246"/>
      <c r="AF16" s="1246"/>
      <c r="AG16" s="1246"/>
      <c r="AH16" s="1246"/>
      <c r="AI16" s="124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46"/>
      <c r="B17" s="1246"/>
      <c r="C17" s="1246"/>
      <c r="D17" s="1246"/>
      <c r="E17" s="1246"/>
      <c r="F17" s="1246"/>
      <c r="G17" s="1246"/>
      <c r="H17" s="1246"/>
      <c r="I17" s="1246"/>
      <c r="J17" s="1246"/>
      <c r="K17" s="1246"/>
      <c r="L17" s="1246"/>
      <c r="M17" s="1246"/>
      <c r="N17" s="1246"/>
      <c r="O17" s="1246"/>
      <c r="P17" s="1246"/>
      <c r="Q17" s="1246"/>
      <c r="R17" s="1246"/>
      <c r="S17" s="1246"/>
      <c r="T17" s="1246"/>
      <c r="U17" s="1246"/>
      <c r="V17" s="1246"/>
      <c r="W17" s="1246"/>
      <c r="X17" s="1246"/>
      <c r="Y17" s="1246"/>
      <c r="Z17" s="1246"/>
      <c r="AA17" s="1246"/>
      <c r="AB17" s="1246"/>
      <c r="AC17" s="1246"/>
      <c r="AD17" s="1246"/>
      <c r="AE17" s="1246"/>
      <c r="AF17" s="1246"/>
      <c r="AG17" s="1246"/>
      <c r="AH17" s="1246"/>
      <c r="AI17" s="124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46"/>
      <c r="B18" s="1246"/>
      <c r="C18" s="1246"/>
      <c r="D18" s="1246"/>
      <c r="E18" s="1246"/>
      <c r="F18" s="1246"/>
      <c r="G18" s="1246"/>
      <c r="H18" s="1246"/>
      <c r="I18" s="1246"/>
      <c r="J18" s="1246"/>
      <c r="K18" s="1246"/>
      <c r="L18" s="1246"/>
      <c r="M18" s="1246"/>
      <c r="N18" s="1246"/>
      <c r="O18" s="1246"/>
      <c r="P18" s="1246"/>
      <c r="Q18" s="1246"/>
      <c r="R18" s="1246"/>
      <c r="S18" s="1246"/>
      <c r="T18" s="1246"/>
      <c r="U18" s="1246"/>
      <c r="V18" s="1246"/>
      <c r="W18" s="1246"/>
      <c r="X18" s="1246"/>
      <c r="Y18" s="1246"/>
      <c r="Z18" s="1246"/>
      <c r="AA18" s="1246"/>
      <c r="AB18" s="1246"/>
      <c r="AC18" s="1246"/>
      <c r="AD18" s="1246"/>
      <c r="AE18" s="1246"/>
      <c r="AF18" s="1246"/>
      <c r="AG18" s="1246"/>
      <c r="AH18" s="1246"/>
      <c r="AI18" s="124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46"/>
      <c r="B19" s="1246"/>
      <c r="C19" s="1246"/>
      <c r="D19" s="1246"/>
      <c r="E19" s="1246"/>
      <c r="F19" s="1246"/>
      <c r="G19" s="1246"/>
      <c r="H19" s="1246"/>
      <c r="I19" s="1246"/>
      <c r="J19" s="1246"/>
      <c r="K19" s="1246"/>
      <c r="L19" s="1246"/>
      <c r="M19" s="1246"/>
      <c r="N19" s="1246"/>
      <c r="O19" s="1246"/>
      <c r="P19" s="1246"/>
      <c r="Q19" s="1246"/>
      <c r="R19" s="1246"/>
      <c r="S19" s="1246"/>
      <c r="T19" s="1246"/>
      <c r="U19" s="1246"/>
      <c r="V19" s="1246"/>
      <c r="W19" s="1246"/>
      <c r="X19" s="1246"/>
      <c r="Y19" s="1246"/>
      <c r="Z19" s="1246"/>
      <c r="AA19" s="1246"/>
      <c r="AB19" s="1246"/>
      <c r="AC19" s="1246"/>
      <c r="AD19" s="1246"/>
      <c r="AE19" s="1246"/>
      <c r="AF19" s="1246"/>
      <c r="AG19" s="1246"/>
      <c r="AH19" s="1246"/>
      <c r="AI19" s="124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46"/>
      <c r="B20" s="1246"/>
      <c r="C20" s="1246"/>
      <c r="D20" s="1246"/>
      <c r="E20" s="1246"/>
      <c r="F20" s="1246"/>
      <c r="G20" s="1246"/>
      <c r="H20" s="1246"/>
      <c r="I20" s="1246"/>
      <c r="J20" s="1246"/>
      <c r="K20" s="1246"/>
      <c r="L20" s="1246"/>
      <c r="M20" s="1246"/>
      <c r="N20" s="1246"/>
      <c r="O20" s="1246"/>
      <c r="P20" s="1246"/>
      <c r="Q20" s="1246"/>
      <c r="R20" s="1246"/>
      <c r="S20" s="1246"/>
      <c r="T20" s="1246"/>
      <c r="U20" s="1246"/>
      <c r="V20" s="1246"/>
      <c r="W20" s="1246"/>
      <c r="X20" s="1246"/>
      <c r="Y20" s="1246"/>
      <c r="Z20" s="1246"/>
      <c r="AA20" s="1246"/>
      <c r="AB20" s="1246"/>
      <c r="AC20" s="1246"/>
      <c r="AD20" s="1246"/>
      <c r="AE20" s="1246"/>
      <c r="AF20" s="1246"/>
      <c r="AG20" s="1246"/>
      <c r="AH20" s="1246"/>
      <c r="AI20" s="124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46"/>
      <c r="B21" s="1246"/>
      <c r="C21" s="1246"/>
      <c r="D21" s="1246"/>
      <c r="E21" s="1246"/>
      <c r="F21" s="1246"/>
      <c r="G21" s="1246"/>
      <c r="H21" s="1246"/>
      <c r="I21" s="1246"/>
      <c r="J21" s="1246"/>
      <c r="K21" s="1246"/>
      <c r="L21" s="1246"/>
      <c r="M21" s="1246"/>
      <c r="N21" s="1246"/>
      <c r="O21" s="1246"/>
      <c r="P21" s="1246"/>
      <c r="Q21" s="1246"/>
      <c r="R21" s="1246"/>
      <c r="S21" s="1246"/>
      <c r="T21" s="1246"/>
      <c r="U21" s="1246"/>
      <c r="V21" s="1246"/>
      <c r="W21" s="1246"/>
      <c r="X21" s="1246"/>
      <c r="Y21" s="1246"/>
      <c r="Z21" s="1246"/>
      <c r="AA21" s="1246"/>
      <c r="AB21" s="1246"/>
      <c r="AC21" s="1246"/>
      <c r="AD21" s="1246"/>
      <c r="AE21" s="1246"/>
      <c r="AF21" s="1246"/>
      <c r="AG21" s="1246"/>
      <c r="AH21" s="1246"/>
      <c r="AI21" s="124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46"/>
      <c r="B22" s="1246"/>
      <c r="C22" s="1246"/>
      <c r="D22" s="1246"/>
      <c r="E22" s="1246"/>
      <c r="F22" s="1246"/>
      <c r="G22" s="1246"/>
      <c r="H22" s="1246"/>
      <c r="I22" s="1246"/>
      <c r="J22" s="1246"/>
      <c r="K22" s="1246"/>
      <c r="L22" s="1246"/>
      <c r="M22" s="1246"/>
      <c r="N22" s="1246"/>
      <c r="O22" s="1246"/>
      <c r="P22" s="1246"/>
      <c r="Q22" s="1246"/>
      <c r="R22" s="1246"/>
      <c r="S22" s="1246"/>
      <c r="T22" s="1246"/>
      <c r="U22" s="1246"/>
      <c r="V22" s="1246"/>
      <c r="W22" s="1246"/>
      <c r="X22" s="1246"/>
      <c r="Y22" s="1246"/>
      <c r="Z22" s="1246"/>
      <c r="AA22" s="1246"/>
      <c r="AB22" s="1246"/>
      <c r="AC22" s="1246"/>
      <c r="AD22" s="1246"/>
      <c r="AE22" s="1246"/>
      <c r="AF22" s="1246"/>
      <c r="AG22" s="1246"/>
      <c r="AH22" s="1246"/>
      <c r="AI22" s="124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46"/>
      <c r="B23" s="1246"/>
      <c r="C23" s="1246"/>
      <c r="D23" s="1246"/>
      <c r="E23" s="1246"/>
      <c r="F23" s="1246"/>
      <c r="G23" s="1246"/>
      <c r="H23" s="1246"/>
      <c r="I23" s="1246"/>
      <c r="J23" s="1246"/>
      <c r="K23" s="1246"/>
      <c r="L23" s="1246"/>
      <c r="M23" s="1246"/>
      <c r="N23" s="1246"/>
      <c r="O23" s="1246"/>
      <c r="P23" s="1246"/>
      <c r="Q23" s="1246"/>
      <c r="R23" s="1246"/>
      <c r="S23" s="1246"/>
      <c r="T23" s="1246"/>
      <c r="U23" s="1246"/>
      <c r="V23" s="1246"/>
      <c r="W23" s="1246"/>
      <c r="X23" s="1246"/>
      <c r="Y23" s="1246"/>
      <c r="Z23" s="1246"/>
      <c r="AA23" s="1246"/>
      <c r="AB23" s="1246"/>
      <c r="AC23" s="1246"/>
      <c r="AD23" s="1246"/>
      <c r="AE23" s="1246"/>
      <c r="AF23" s="1246"/>
      <c r="AG23" s="1246"/>
      <c r="AH23" s="1246"/>
      <c r="AI23" s="124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46"/>
      <c r="B24" s="1246"/>
      <c r="C24" s="1246"/>
      <c r="D24" s="1246"/>
      <c r="E24" s="1246"/>
      <c r="F24" s="1246"/>
      <c r="G24" s="1246"/>
      <c r="H24" s="1246"/>
      <c r="I24" s="1246"/>
      <c r="J24" s="1246"/>
      <c r="K24" s="1246"/>
      <c r="L24" s="1246"/>
      <c r="M24" s="1246"/>
      <c r="N24" s="1246"/>
      <c r="O24" s="1246"/>
      <c r="P24" s="1246"/>
      <c r="Q24" s="1246"/>
      <c r="R24" s="1246"/>
      <c r="S24" s="1246"/>
      <c r="T24" s="1246"/>
      <c r="U24" s="1246"/>
      <c r="V24" s="1246"/>
      <c r="W24" s="1246"/>
      <c r="X24" s="1246"/>
      <c r="Y24" s="1246"/>
      <c r="Z24" s="1246"/>
      <c r="AA24" s="1246"/>
      <c r="AB24" s="1246"/>
      <c r="AC24" s="1246"/>
      <c r="AD24" s="1246"/>
      <c r="AE24" s="1246"/>
      <c r="AF24" s="1246"/>
      <c r="AG24" s="1246"/>
      <c r="AH24" s="1246"/>
      <c r="AI24" s="124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46"/>
      <c r="B25" s="1246"/>
      <c r="C25" s="1246"/>
      <c r="D25" s="1246"/>
      <c r="E25" s="1246"/>
      <c r="F25" s="1246"/>
      <c r="G25" s="1246"/>
      <c r="H25" s="1246"/>
      <c r="I25" s="1246"/>
      <c r="J25" s="1246"/>
      <c r="K25" s="1246"/>
      <c r="L25" s="1246"/>
      <c r="M25" s="1246"/>
      <c r="N25" s="1246"/>
      <c r="O25" s="1246"/>
      <c r="P25" s="1246"/>
      <c r="Q25" s="1246"/>
      <c r="R25" s="1246"/>
      <c r="S25" s="1246"/>
      <c r="T25" s="1246"/>
      <c r="U25" s="1246"/>
      <c r="V25" s="1246"/>
      <c r="W25" s="1246"/>
      <c r="X25" s="1246"/>
      <c r="Y25" s="1246"/>
      <c r="Z25" s="1246"/>
      <c r="AA25" s="1246"/>
      <c r="AB25" s="1246"/>
      <c r="AC25" s="1246"/>
      <c r="AD25" s="1246"/>
      <c r="AE25" s="1246"/>
      <c r="AF25" s="1246"/>
      <c r="AG25" s="1246"/>
      <c r="AH25" s="1246"/>
      <c r="AI25" s="124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46"/>
      <c r="B26" s="1246"/>
      <c r="C26" s="1246"/>
      <c r="D26" s="1246"/>
      <c r="E26" s="1246"/>
      <c r="F26" s="1246"/>
      <c r="G26" s="1246"/>
      <c r="H26" s="1246"/>
      <c r="I26" s="1246"/>
      <c r="J26" s="1246"/>
      <c r="K26" s="1246"/>
      <c r="L26" s="1246"/>
      <c r="M26" s="1246"/>
      <c r="N26" s="1246"/>
      <c r="O26" s="1246"/>
      <c r="P26" s="1246"/>
      <c r="Q26" s="1246"/>
      <c r="R26" s="1246"/>
      <c r="S26" s="1246"/>
      <c r="T26" s="1246"/>
      <c r="U26" s="1246"/>
      <c r="V26" s="1246"/>
      <c r="W26" s="1246"/>
      <c r="X26" s="1246"/>
      <c r="Y26" s="1246"/>
      <c r="Z26" s="1246"/>
      <c r="AA26" s="1246"/>
      <c r="AB26" s="1246"/>
      <c r="AC26" s="1246"/>
      <c r="AD26" s="1246"/>
      <c r="AE26" s="1246"/>
      <c r="AF26" s="1246"/>
      <c r="AG26" s="1246"/>
      <c r="AH26" s="1246"/>
      <c r="AI26" s="124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46"/>
      <c r="B27" s="1246"/>
      <c r="C27" s="1246"/>
      <c r="D27" s="1246"/>
      <c r="E27" s="1246"/>
      <c r="F27" s="1246"/>
      <c r="G27" s="1246"/>
      <c r="H27" s="1246"/>
      <c r="I27" s="1246"/>
      <c r="J27" s="1246"/>
      <c r="K27" s="1246"/>
      <c r="L27" s="1246"/>
      <c r="M27" s="1246"/>
      <c r="N27" s="1246"/>
      <c r="O27" s="1246"/>
      <c r="P27" s="1246"/>
      <c r="Q27" s="1246"/>
      <c r="R27" s="1246"/>
      <c r="S27" s="1246"/>
      <c r="T27" s="1246"/>
      <c r="U27" s="1246"/>
      <c r="V27" s="1246"/>
      <c r="W27" s="1246"/>
      <c r="X27" s="1246"/>
      <c r="Y27" s="1246"/>
      <c r="Z27" s="1246"/>
      <c r="AA27" s="1246"/>
      <c r="AB27" s="1246"/>
      <c r="AC27" s="1246"/>
      <c r="AD27" s="1246"/>
      <c r="AE27" s="1246"/>
      <c r="AF27" s="1246"/>
      <c r="AG27" s="1246"/>
      <c r="AH27" s="1246"/>
      <c r="AI27" s="124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46"/>
      <c r="B28" s="1246"/>
      <c r="C28" s="1246"/>
      <c r="D28" s="1246"/>
      <c r="E28" s="1246"/>
      <c r="F28" s="1246"/>
      <c r="G28" s="1246"/>
      <c r="H28" s="1246"/>
      <c r="I28" s="1246"/>
      <c r="J28" s="1246"/>
      <c r="K28" s="1246"/>
      <c r="L28" s="1246"/>
      <c r="M28" s="1246"/>
      <c r="N28" s="1246"/>
      <c r="O28" s="1246"/>
      <c r="P28" s="1246"/>
      <c r="Q28" s="1246"/>
      <c r="R28" s="1246"/>
      <c r="S28" s="1246"/>
      <c r="T28" s="1246"/>
      <c r="U28" s="1246"/>
      <c r="V28" s="1246"/>
      <c r="W28" s="1246"/>
      <c r="X28" s="1246"/>
      <c r="Y28" s="1246"/>
      <c r="Z28" s="1246"/>
      <c r="AA28" s="1246"/>
      <c r="AB28" s="1246"/>
      <c r="AC28" s="1246"/>
      <c r="AD28" s="1246"/>
      <c r="AE28" s="1246"/>
      <c r="AF28" s="1246"/>
      <c r="AG28" s="1246"/>
      <c r="AH28" s="1246"/>
      <c r="AI28" s="124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46"/>
      <c r="B29" s="1246"/>
      <c r="C29" s="1246"/>
      <c r="D29" s="1246"/>
      <c r="E29" s="1246"/>
      <c r="F29" s="1246"/>
      <c r="G29" s="1246"/>
      <c r="H29" s="1246"/>
      <c r="I29" s="1246"/>
      <c r="J29" s="1246"/>
      <c r="K29" s="1246"/>
      <c r="L29" s="1246"/>
      <c r="M29" s="1246"/>
      <c r="N29" s="1246"/>
      <c r="O29" s="1246"/>
      <c r="P29" s="1246"/>
      <c r="Q29" s="1246"/>
      <c r="R29" s="1246"/>
      <c r="S29" s="1246"/>
      <c r="T29" s="1246"/>
      <c r="U29" s="1246"/>
      <c r="V29" s="1246"/>
      <c r="W29" s="1246"/>
      <c r="X29" s="1246"/>
      <c r="Y29" s="1246"/>
      <c r="Z29" s="1246"/>
      <c r="AA29" s="1246"/>
      <c r="AB29" s="1246"/>
      <c r="AC29" s="1246"/>
      <c r="AD29" s="1246"/>
      <c r="AE29" s="1246"/>
      <c r="AF29" s="1246"/>
      <c r="AG29" s="1246"/>
      <c r="AH29" s="1246"/>
      <c r="AI29" s="124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46"/>
      <c r="B30" s="1246"/>
      <c r="C30" s="1246"/>
      <c r="D30" s="1246"/>
      <c r="E30" s="1246"/>
      <c r="F30" s="1246"/>
      <c r="G30" s="1246"/>
      <c r="H30" s="1246"/>
      <c r="I30" s="1246"/>
      <c r="J30" s="1246"/>
      <c r="K30" s="1246"/>
      <c r="L30" s="1246"/>
      <c r="M30" s="1246"/>
      <c r="N30" s="1246"/>
      <c r="O30" s="1246"/>
      <c r="P30" s="1246"/>
      <c r="Q30" s="1246"/>
      <c r="R30" s="1246"/>
      <c r="S30" s="1246"/>
      <c r="T30" s="1246"/>
      <c r="U30" s="1246"/>
      <c r="V30" s="1246"/>
      <c r="W30" s="1246"/>
      <c r="X30" s="1246"/>
      <c r="Y30" s="1246"/>
      <c r="Z30" s="1246"/>
      <c r="AA30" s="1246"/>
      <c r="AB30" s="1246"/>
      <c r="AC30" s="1246"/>
      <c r="AD30" s="1246"/>
      <c r="AE30" s="1246"/>
      <c r="AF30" s="1246"/>
      <c r="AG30" s="1246"/>
      <c r="AH30" s="1246"/>
      <c r="AI30" s="124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46"/>
      <c r="B31" s="1246"/>
      <c r="C31" s="1246"/>
      <c r="D31" s="1246"/>
      <c r="E31" s="1246"/>
      <c r="F31" s="1246"/>
      <c r="G31" s="1246"/>
      <c r="H31" s="1246"/>
      <c r="I31" s="1246"/>
      <c r="J31" s="1246"/>
      <c r="K31" s="1246"/>
      <c r="L31" s="1246"/>
      <c r="M31" s="1246"/>
      <c r="N31" s="1246"/>
      <c r="O31" s="1246"/>
      <c r="P31" s="1246"/>
      <c r="Q31" s="1246"/>
      <c r="R31" s="1246"/>
      <c r="S31" s="1246"/>
      <c r="T31" s="1246"/>
      <c r="U31" s="1246"/>
      <c r="V31" s="1246"/>
      <c r="W31" s="1246"/>
      <c r="X31" s="1246"/>
      <c r="Y31" s="1246"/>
      <c r="Z31" s="1246"/>
      <c r="AA31" s="1246"/>
      <c r="AB31" s="1246"/>
      <c r="AC31" s="1246"/>
      <c r="AD31" s="1246"/>
      <c r="AE31" s="1246"/>
      <c r="AF31" s="1246"/>
      <c r="AG31" s="1246"/>
      <c r="AH31" s="1246"/>
      <c r="AI31" s="124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46"/>
      <c r="B32" s="1246"/>
      <c r="C32" s="1246"/>
      <c r="D32" s="1246"/>
      <c r="E32" s="1246"/>
      <c r="F32" s="1246"/>
      <c r="G32" s="1246"/>
      <c r="H32" s="1246"/>
      <c r="I32" s="1246"/>
      <c r="J32" s="1246"/>
      <c r="K32" s="1246"/>
      <c r="L32" s="1246"/>
      <c r="M32" s="1246"/>
      <c r="N32" s="1246"/>
      <c r="O32" s="1246"/>
      <c r="P32" s="1246"/>
      <c r="Q32" s="1246"/>
      <c r="R32" s="1246"/>
      <c r="S32" s="1246"/>
      <c r="T32" s="1246"/>
      <c r="U32" s="1246"/>
      <c r="V32" s="1246"/>
      <c r="W32" s="1246"/>
      <c r="X32" s="1246"/>
      <c r="Y32" s="1246"/>
      <c r="Z32" s="1246"/>
      <c r="AA32" s="1246"/>
      <c r="AB32" s="1246"/>
      <c r="AC32" s="1246"/>
      <c r="AD32" s="1246"/>
      <c r="AE32" s="1246"/>
      <c r="AF32" s="1246"/>
      <c r="AG32" s="1246"/>
      <c r="AH32" s="1246"/>
      <c r="AI32" s="124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46"/>
      <c r="B33" s="1246"/>
      <c r="C33" s="1246"/>
      <c r="D33" s="1246"/>
      <c r="E33" s="1246"/>
      <c r="F33" s="1246"/>
      <c r="G33" s="1246"/>
      <c r="H33" s="1246"/>
      <c r="I33" s="1246"/>
      <c r="J33" s="1246"/>
      <c r="K33" s="1246"/>
      <c r="L33" s="1246"/>
      <c r="M33" s="1246"/>
      <c r="N33" s="1246"/>
      <c r="O33" s="1246"/>
      <c r="P33" s="1246"/>
      <c r="Q33" s="1246"/>
      <c r="R33" s="1246"/>
      <c r="S33" s="1246"/>
      <c r="T33" s="1246"/>
      <c r="U33" s="1246"/>
      <c r="V33" s="1246"/>
      <c r="W33" s="1246"/>
      <c r="X33" s="1246"/>
      <c r="Y33" s="1246"/>
      <c r="Z33" s="1246"/>
      <c r="AA33" s="1246"/>
      <c r="AB33" s="1246"/>
      <c r="AC33" s="1246"/>
      <c r="AD33" s="1246"/>
      <c r="AE33" s="1246"/>
      <c r="AF33" s="1246"/>
      <c r="AG33" s="1246"/>
      <c r="AH33" s="1246"/>
      <c r="AI33" s="124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8"/>
      <c r="B5" s="1248"/>
      <c r="C5" s="1248"/>
      <c r="D5" s="1248"/>
      <c r="E5" s="1248"/>
      <c r="F5" s="1248"/>
      <c r="G5" s="2"/>
      <c r="H5" s="1248"/>
      <c r="I5" s="1248"/>
      <c r="J5" s="1248"/>
      <c r="K5" s="1248"/>
      <c r="L5" s="1248"/>
      <c r="M5" s="1248"/>
      <c r="N5" s="1248"/>
      <c r="O5" s="1248"/>
      <c r="P5" s="1248"/>
      <c r="Q5" s="1248"/>
      <c r="R5" s="1248"/>
      <c r="S5" s="1248"/>
      <c r="T5" s="1248"/>
      <c r="U5" s="1248"/>
      <c r="V5" s="1248"/>
      <c r="W5" s="1248"/>
      <c r="X5" s="1248"/>
      <c r="Y5" s="1248"/>
      <c r="Z5" s="1248"/>
      <c r="AA5" s="1248"/>
      <c r="AB5" s="1248"/>
      <c r="AC5" s="1248"/>
      <c r="AD5" s="1248"/>
      <c r="AE5" s="1248"/>
      <c r="AF5" s="1248"/>
      <c r="AG5" s="1248"/>
      <c r="AH5" s="1248"/>
      <c r="AI5" s="1248"/>
      <c r="AN5" s="664"/>
      <c r="AO5" s="664"/>
      <c r="AP5" s="664"/>
    </row>
    <row r="6" spans="1:71" ht="15" customHeight="1" x14ac:dyDescent="0.2">
      <c r="A6" s="1249"/>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55" t="s">
        <v>49</v>
      </c>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12" t="s">
        <v>696</v>
      </c>
      <c r="AL3" s="1313"/>
      <c r="AM3" s="1313"/>
      <c r="AN3" s="1313"/>
      <c r="AO3" s="1313"/>
      <c r="AP3" s="1313"/>
      <c r="AQ3" s="1313"/>
      <c r="AR3" s="1313"/>
      <c r="AS3" s="1313"/>
      <c r="AT3" s="1313"/>
      <c r="AU3" s="1313"/>
      <c r="AV3" s="1313"/>
      <c r="AW3" s="1313"/>
      <c r="AX3" s="1313"/>
      <c r="AY3" s="1314"/>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12"/>
      <c r="AL4" s="913"/>
      <c r="AM4" s="913"/>
      <c r="AN4" s="913"/>
      <c r="AO4" s="914"/>
      <c r="AP4" s="915"/>
      <c r="AQ4" s="913"/>
      <c r="AR4" s="913"/>
      <c r="AS4" s="913"/>
      <c r="AT4" s="914"/>
      <c r="AU4" s="915"/>
      <c r="AV4" s="913"/>
      <c r="AW4" s="913"/>
      <c r="AX4" s="913"/>
      <c r="AY4" s="916"/>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58"/>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893"/>
      <c r="AL5" s="877"/>
      <c r="AM5" s="877"/>
      <c r="AN5" s="877"/>
      <c r="AO5" s="878"/>
      <c r="AP5" s="876"/>
      <c r="AQ5" s="877"/>
      <c r="AR5" s="877"/>
      <c r="AS5" s="877"/>
      <c r="AT5" s="878"/>
      <c r="AU5" s="876"/>
      <c r="AV5" s="877"/>
      <c r="AW5" s="877"/>
      <c r="AX5" s="877"/>
      <c r="AY5" s="87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893"/>
      <c r="AL6" s="877"/>
      <c r="AM6" s="877"/>
      <c r="AN6" s="877"/>
      <c r="AO6" s="878"/>
      <c r="AP6" s="876"/>
      <c r="AQ6" s="877"/>
      <c r="AR6" s="877"/>
      <c r="AS6" s="877"/>
      <c r="AT6" s="878"/>
      <c r="AU6" s="876"/>
      <c r="AV6" s="877"/>
      <c r="AW6" s="877"/>
      <c r="AX6" s="877"/>
      <c r="AY6" s="87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5"/>
      <c r="AK7" s="893"/>
      <c r="AL7" s="877"/>
      <c r="AM7" s="877"/>
      <c r="AN7" s="877"/>
      <c r="AO7" s="878"/>
      <c r="AP7" s="876"/>
      <c r="AQ7" s="877"/>
      <c r="AR7" s="877"/>
      <c r="AS7" s="877"/>
      <c r="AT7" s="878"/>
      <c r="AU7" s="876"/>
      <c r="AV7" s="877"/>
      <c r="AW7" s="877"/>
      <c r="AX7" s="877"/>
      <c r="AY7" s="87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893"/>
      <c r="AL8" s="877"/>
      <c r="AM8" s="877"/>
      <c r="AN8" s="877"/>
      <c r="AO8" s="878"/>
      <c r="AP8" s="876"/>
      <c r="AQ8" s="877"/>
      <c r="AR8" s="877"/>
      <c r="AS8" s="877"/>
      <c r="AT8" s="878"/>
      <c r="AU8" s="876"/>
      <c r="AV8" s="877"/>
      <c r="AW8" s="877"/>
      <c r="AX8" s="877"/>
      <c r="AY8" s="87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5"/>
      <c r="AK9" s="937"/>
      <c r="AL9" s="930"/>
      <c r="AM9" s="930"/>
      <c r="AN9" s="930"/>
      <c r="AO9" s="938"/>
      <c r="AP9" s="929"/>
      <c r="AQ9" s="930"/>
      <c r="AR9" s="930"/>
      <c r="AS9" s="930"/>
      <c r="AT9" s="938"/>
      <c r="AU9" s="929"/>
      <c r="AV9" s="930"/>
      <c r="AW9" s="930"/>
      <c r="AX9" s="930"/>
      <c r="AY9" s="931"/>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95" t="s">
        <v>158</v>
      </c>
      <c r="B11" s="1296"/>
      <c r="C11" s="1296"/>
      <c r="D11" s="1296"/>
      <c r="E11" s="1296"/>
      <c r="F11" s="1296"/>
      <c r="G11" s="1296"/>
      <c r="H11" s="1296"/>
      <c r="I11" s="1296"/>
      <c r="J11" s="1296"/>
      <c r="K11" s="1296"/>
      <c r="L11" s="1296"/>
      <c r="M11" s="1296"/>
      <c r="N11" s="1296"/>
      <c r="O11" s="1296"/>
      <c r="P11" s="1297"/>
      <c r="Q11" s="6"/>
      <c r="R11" s="6"/>
      <c r="S11" s="6"/>
      <c r="T11" s="1295" t="s">
        <v>157</v>
      </c>
      <c r="U11" s="1296"/>
      <c r="V11" s="1296"/>
      <c r="W11" s="1296"/>
      <c r="X11" s="1296"/>
      <c r="Y11" s="1296"/>
      <c r="Z11" s="1296"/>
      <c r="AA11" s="1296"/>
      <c r="AB11" s="1296"/>
      <c r="AC11" s="1296"/>
      <c r="AD11" s="1296"/>
      <c r="AE11" s="1296"/>
      <c r="AF11" s="1296"/>
      <c r="AG11" s="1296"/>
      <c r="AH11" s="1296"/>
      <c r="AI11" s="1297"/>
      <c r="AJ11" s="5"/>
      <c r="AK11" s="1339" t="s">
        <v>762</v>
      </c>
      <c r="AL11" s="1340"/>
      <c r="AM11" s="1340"/>
      <c r="AN11" s="1340"/>
      <c r="AO11" s="1340"/>
      <c r="AP11" s="1340"/>
      <c r="AQ11" s="1340"/>
      <c r="AR11" s="1340"/>
      <c r="AS11" s="1340"/>
      <c r="AT11" s="1340"/>
      <c r="AU11" s="1340"/>
      <c r="AV11" s="1340"/>
      <c r="AW11" s="1340"/>
      <c r="AX11" s="1340"/>
      <c r="AY11" s="1340"/>
      <c r="AZ11" s="1340"/>
      <c r="BA11" s="1340"/>
      <c r="BB11" s="1340"/>
      <c r="BC11" s="1340"/>
      <c r="BD11" s="1340"/>
      <c r="BE11" s="1340"/>
      <c r="BF11" s="1340"/>
      <c r="BG11" s="1340"/>
      <c r="BH11" s="1340"/>
      <c r="BI11" s="1340"/>
      <c r="BJ11" s="1340"/>
      <c r="BK11" s="1340"/>
      <c r="BL11" s="1340"/>
      <c r="BM11" s="1340"/>
      <c r="BN11" s="1340"/>
      <c r="BO11" s="1341"/>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88" t="s">
        <v>111</v>
      </c>
      <c r="B12" s="1389"/>
      <c r="C12" s="1389"/>
      <c r="D12" s="1389"/>
      <c r="E12" s="1389"/>
      <c r="F12" s="1390"/>
      <c r="G12" s="1384"/>
      <c r="H12" s="1384"/>
      <c r="I12" s="1384"/>
      <c r="J12" s="1384"/>
      <c r="K12" s="1384"/>
      <c r="L12" s="1384"/>
      <c r="M12" s="1384"/>
      <c r="N12" s="1384"/>
      <c r="O12" s="1384"/>
      <c r="P12" s="1394"/>
      <c r="Q12" s="6"/>
      <c r="R12" s="6"/>
      <c r="S12" s="6"/>
      <c r="T12" s="1385" t="s">
        <v>216</v>
      </c>
      <c r="U12" s="1386"/>
      <c r="V12" s="1386"/>
      <c r="W12" s="1386"/>
      <c r="X12" s="1386"/>
      <c r="Y12" s="1387"/>
      <c r="Z12" s="1384"/>
      <c r="AA12" s="1384"/>
      <c r="AB12" s="1384"/>
      <c r="AC12" s="1384"/>
      <c r="AD12" s="1384"/>
      <c r="AE12" s="1351"/>
      <c r="AF12" s="1352"/>
      <c r="AG12" s="1352"/>
      <c r="AH12" s="1352"/>
      <c r="AI12" s="1353"/>
      <c r="AJ12" s="5"/>
      <c r="AK12" s="1274"/>
      <c r="AL12" s="1275"/>
      <c r="AM12" s="1276"/>
      <c r="AN12" s="1268" t="s">
        <v>1007</v>
      </c>
      <c r="AO12" s="1268"/>
      <c r="AP12" s="1268"/>
      <c r="AQ12" s="1268" t="s">
        <v>98</v>
      </c>
      <c r="AR12" s="1268"/>
      <c r="AS12" s="1268"/>
      <c r="AT12" s="1268"/>
      <c r="AU12" s="1268"/>
      <c r="AV12" s="1268"/>
      <c r="AW12" s="1268"/>
      <c r="AX12" s="1268"/>
      <c r="AY12" s="1315"/>
      <c r="AZ12" s="1268" t="s">
        <v>155</v>
      </c>
      <c r="BA12" s="1268"/>
      <c r="BB12" s="1268"/>
      <c r="BC12" s="1268"/>
      <c r="BD12" s="1268"/>
      <c r="BE12" s="1268"/>
      <c r="BF12" s="1268"/>
      <c r="BG12" s="1268"/>
      <c r="BH12" s="1315" t="s">
        <v>154</v>
      </c>
      <c r="BI12" s="1316"/>
      <c r="BJ12" s="1316"/>
      <c r="BK12" s="1316"/>
      <c r="BL12" s="1316"/>
      <c r="BM12" s="1316"/>
      <c r="BN12" s="1316"/>
      <c r="BO12" s="1317"/>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91" t="s">
        <v>54</v>
      </c>
      <c r="B13" s="1392"/>
      <c r="C13" s="1392"/>
      <c r="D13" s="1392"/>
      <c r="E13" s="1392"/>
      <c r="F13" s="1393"/>
      <c r="G13" s="1032"/>
      <c r="H13" s="1032"/>
      <c r="I13" s="1032"/>
      <c r="J13" s="1032"/>
      <c r="K13" s="1032"/>
      <c r="L13" s="1032"/>
      <c r="M13" s="1032"/>
      <c r="N13" s="1032"/>
      <c r="O13" s="1032"/>
      <c r="P13" s="1033"/>
      <c r="Q13" s="6"/>
      <c r="R13" s="6"/>
      <c r="S13" s="6"/>
      <c r="T13" s="1303" t="s">
        <v>153</v>
      </c>
      <c r="U13" s="1304"/>
      <c r="V13" s="1304"/>
      <c r="W13" s="1304"/>
      <c r="X13" s="1304"/>
      <c r="Y13" s="1304"/>
      <c r="Z13" s="1032"/>
      <c r="AA13" s="1032"/>
      <c r="AB13" s="1032"/>
      <c r="AC13" s="1032"/>
      <c r="AD13" s="1032"/>
      <c r="AE13" s="1122"/>
      <c r="AF13" s="1123"/>
      <c r="AG13" s="1123"/>
      <c r="AH13" s="1123"/>
      <c r="AI13" s="1284"/>
      <c r="AJ13" s="5"/>
      <c r="AK13" s="1323" t="s">
        <v>152</v>
      </c>
      <c r="AL13" s="1324"/>
      <c r="AM13" s="1324"/>
      <c r="AN13" s="1079"/>
      <c r="AO13" s="1079"/>
      <c r="AP13" s="1079"/>
      <c r="AQ13" s="1072"/>
      <c r="AR13" s="1072"/>
      <c r="AS13" s="1072"/>
      <c r="AT13" s="1337" t="s">
        <v>151</v>
      </c>
      <c r="AU13" s="1337"/>
      <c r="AV13" s="1337"/>
      <c r="AW13" s="1337"/>
      <c r="AX13" s="1337"/>
      <c r="AY13" s="1338"/>
      <c r="AZ13" s="1321"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91" t="s">
        <v>150</v>
      </c>
      <c r="B14" s="1392"/>
      <c r="C14" s="1392"/>
      <c r="D14" s="1392"/>
      <c r="E14" s="1392"/>
      <c r="F14" s="1393"/>
      <c r="G14" s="1032"/>
      <c r="H14" s="1032"/>
      <c r="I14" s="1032"/>
      <c r="J14" s="1032"/>
      <c r="K14" s="1032"/>
      <c r="L14" s="1032"/>
      <c r="M14" s="1032"/>
      <c r="N14" s="1032"/>
      <c r="O14" s="1032"/>
      <c r="P14" s="1033"/>
      <c r="Q14" s="6"/>
      <c r="R14" s="6"/>
      <c r="S14" s="6"/>
      <c r="T14" s="1303" t="s">
        <v>875</v>
      </c>
      <c r="U14" s="1304"/>
      <c r="V14" s="1304"/>
      <c r="W14" s="1304"/>
      <c r="X14" s="1304"/>
      <c r="Y14" s="1304"/>
      <c r="Z14" s="1032"/>
      <c r="AA14" s="1032"/>
      <c r="AB14" s="1032"/>
      <c r="AC14" s="1032"/>
      <c r="AD14" s="1032"/>
      <c r="AE14" s="1122"/>
      <c r="AF14" s="1123"/>
      <c r="AG14" s="1123"/>
      <c r="AH14" s="1123"/>
      <c r="AI14" s="1284"/>
      <c r="AJ14" s="5"/>
      <c r="AK14" s="1323" t="s">
        <v>51</v>
      </c>
      <c r="AL14" s="1324"/>
      <c r="AM14" s="1324"/>
      <c r="AN14" s="1079"/>
      <c r="AO14" s="1079"/>
      <c r="AP14" s="1079"/>
      <c r="AQ14" s="1072"/>
      <c r="AR14" s="1072"/>
      <c r="AS14" s="1072"/>
      <c r="AT14" s="1072"/>
      <c r="AU14" s="1072"/>
      <c r="AV14" s="1072"/>
      <c r="AW14" s="1072"/>
      <c r="AX14" s="1072"/>
      <c r="AY14" s="1073"/>
      <c r="AZ14" s="1321"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91" t="s">
        <v>149</v>
      </c>
      <c r="B15" s="1392"/>
      <c r="C15" s="1392"/>
      <c r="D15" s="1392"/>
      <c r="E15" s="1392"/>
      <c r="F15" s="1393"/>
      <c r="G15" s="1372" t="s">
        <v>148</v>
      </c>
      <c r="H15" s="1372"/>
      <c r="I15" s="1372"/>
      <c r="J15" s="1372"/>
      <c r="K15" s="1372"/>
      <c r="L15" s="1372"/>
      <c r="M15" s="1372"/>
      <c r="N15" s="1372"/>
      <c r="O15" s="1372"/>
      <c r="P15" s="1373"/>
      <c r="Q15" s="6"/>
      <c r="R15" s="6"/>
      <c r="S15" s="6"/>
      <c r="T15" s="1303" t="s">
        <v>54</v>
      </c>
      <c r="U15" s="1304"/>
      <c r="V15" s="1304"/>
      <c r="W15" s="1304"/>
      <c r="X15" s="1304"/>
      <c r="Y15" s="1304"/>
      <c r="Z15" s="1032"/>
      <c r="AA15" s="1032"/>
      <c r="AB15" s="1032"/>
      <c r="AC15" s="1032"/>
      <c r="AD15" s="1032"/>
      <c r="AE15" s="1122"/>
      <c r="AF15" s="1123"/>
      <c r="AG15" s="1123"/>
      <c r="AH15" s="1123"/>
      <c r="AI15" s="1284"/>
      <c r="AJ15" s="5"/>
      <c r="AK15" s="1323" t="s">
        <v>50</v>
      </c>
      <c r="AL15" s="1324"/>
      <c r="AM15" s="1324"/>
      <c r="AN15" s="1079"/>
      <c r="AO15" s="1079"/>
      <c r="AP15" s="1079"/>
      <c r="AQ15" s="1072"/>
      <c r="AR15" s="1072"/>
      <c r="AS15" s="1072"/>
      <c r="AT15" s="1337" t="s">
        <v>147</v>
      </c>
      <c r="AU15" s="1337"/>
      <c r="AV15" s="1337"/>
      <c r="AW15" s="1337"/>
      <c r="AX15" s="1337"/>
      <c r="AY15" s="1338"/>
      <c r="AZ15" s="1321"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405" t="s">
        <v>146</v>
      </c>
      <c r="B16" s="1406"/>
      <c r="C16" s="1406"/>
      <c r="D16" s="1406"/>
      <c r="E16" s="1406"/>
      <c r="F16" s="1407"/>
      <c r="G16" s="1020"/>
      <c r="H16" s="1020"/>
      <c r="I16" s="1020"/>
      <c r="J16" s="1020"/>
      <c r="K16" s="1020"/>
      <c r="L16" s="1020"/>
      <c r="M16" s="1020"/>
      <c r="N16" s="1020"/>
      <c r="O16" s="1020"/>
      <c r="P16" s="1174"/>
      <c r="Q16" s="6"/>
      <c r="R16" s="6"/>
      <c r="S16" s="6"/>
      <c r="T16" s="1303" t="s">
        <v>145</v>
      </c>
      <c r="U16" s="1304"/>
      <c r="V16" s="1304"/>
      <c r="W16" s="1304"/>
      <c r="X16" s="1304"/>
      <c r="Y16" s="1304"/>
      <c r="Z16" s="1133"/>
      <c r="AA16" s="1134"/>
      <c r="AB16" s="1134"/>
      <c r="AC16" s="1305" t="s">
        <v>72</v>
      </c>
      <c r="AD16" s="1359"/>
      <c r="AE16" s="1133"/>
      <c r="AF16" s="1134"/>
      <c r="AG16" s="1134"/>
      <c r="AH16" s="1305" t="s">
        <v>72</v>
      </c>
      <c r="AI16" s="1402"/>
      <c r="AJ16" s="5"/>
      <c r="AK16" s="1323" t="s">
        <v>144</v>
      </c>
      <c r="AL16" s="1324"/>
      <c r="AM16" s="1324"/>
      <c r="AN16" s="1395" t="str">
        <f>IFERROR(AVERAGE(AN13:AP15),"")</f>
        <v/>
      </c>
      <c r="AO16" s="1395"/>
      <c r="AP16" s="1395"/>
      <c r="AQ16" s="1319" t="str">
        <f>IFERROR(AVERAGE(AQ13:AS15),"")</f>
        <v/>
      </c>
      <c r="AR16" s="1319"/>
      <c r="AS16" s="1319"/>
      <c r="AT16" s="1072"/>
      <c r="AU16" s="1072"/>
      <c r="AV16" s="1072"/>
      <c r="AW16" s="1072"/>
      <c r="AX16" s="1072"/>
      <c r="AY16" s="1073"/>
      <c r="AZ16" s="1342" t="s">
        <v>143</v>
      </c>
      <c r="BA16" s="1343"/>
      <c r="BB16" s="1343"/>
      <c r="BC16" s="1343"/>
      <c r="BD16" s="1343"/>
      <c r="BE16" s="1343"/>
      <c r="BF16" s="1343"/>
      <c r="BG16" s="1343"/>
      <c r="BH16" s="1343"/>
      <c r="BI16" s="1343"/>
      <c r="BJ16" s="1343"/>
      <c r="BK16" s="1343"/>
      <c r="BL16" s="1343"/>
      <c r="BM16" s="1343"/>
      <c r="BN16" s="1343"/>
      <c r="BO16" s="1344"/>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01" t="s">
        <v>142</v>
      </c>
      <c r="U17" s="1302"/>
      <c r="V17" s="1302"/>
      <c r="W17" s="1302"/>
      <c r="X17" s="1302"/>
      <c r="Y17" s="1302"/>
      <c r="Z17" s="1020"/>
      <c r="AA17" s="1020"/>
      <c r="AB17" s="1020"/>
      <c r="AC17" s="1020"/>
      <c r="AD17" s="1020"/>
      <c r="AE17" s="1379"/>
      <c r="AF17" s="1380"/>
      <c r="AG17" s="1380"/>
      <c r="AH17" s="1380"/>
      <c r="AI17" s="1381"/>
      <c r="AJ17" s="5"/>
      <c r="AK17" s="1050"/>
      <c r="AL17" s="1051"/>
      <c r="AM17" s="1051"/>
      <c r="AN17" s="1051"/>
      <c r="AO17" s="1051"/>
      <c r="AP17" s="1051"/>
      <c r="AQ17" s="1051"/>
      <c r="AR17" s="1051"/>
      <c r="AS17" s="1052"/>
      <c r="AT17" s="1337" t="s">
        <v>141</v>
      </c>
      <c r="AU17" s="1337"/>
      <c r="AV17" s="1337"/>
      <c r="AW17" s="1337"/>
      <c r="AX17" s="1337"/>
      <c r="AY17" s="1338"/>
      <c r="AZ17" s="1345" t="s">
        <v>140</v>
      </c>
      <c r="BA17" s="1346"/>
      <c r="BB17" s="1346"/>
      <c r="BC17" s="1346"/>
      <c r="BD17" s="1346"/>
      <c r="BE17" s="1346"/>
      <c r="BF17" s="1346"/>
      <c r="BG17" s="1346"/>
      <c r="BH17" s="1346"/>
      <c r="BI17" s="1346"/>
      <c r="BJ17" s="1346"/>
      <c r="BK17" s="1346"/>
      <c r="BL17" s="1346"/>
      <c r="BM17" s="1346"/>
      <c r="BN17" s="1346"/>
      <c r="BO17" s="1347"/>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53"/>
      <c r="AL18" s="1054"/>
      <c r="AM18" s="1054"/>
      <c r="AN18" s="1054"/>
      <c r="AO18" s="1054"/>
      <c r="AP18" s="1054"/>
      <c r="AQ18" s="1054"/>
      <c r="AR18" s="1054"/>
      <c r="AS18" s="1055"/>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95" t="s">
        <v>139</v>
      </c>
      <c r="B19" s="1296"/>
      <c r="C19" s="1296"/>
      <c r="D19" s="1296"/>
      <c r="E19" s="1296"/>
      <c r="F19" s="1296"/>
      <c r="G19" s="1296"/>
      <c r="H19" s="1296"/>
      <c r="I19" s="1296"/>
      <c r="J19" s="1296"/>
      <c r="K19" s="1296"/>
      <c r="L19" s="1296"/>
      <c r="M19" s="1296"/>
      <c r="N19" s="1296"/>
      <c r="O19" s="1296"/>
      <c r="P19" s="1296"/>
      <c r="Q19" s="1296"/>
      <c r="R19" s="1296"/>
      <c r="S19" s="1296"/>
      <c r="T19" s="1296"/>
      <c r="U19" s="1296"/>
      <c r="V19" s="1297"/>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76"/>
      <c r="B20" s="1377"/>
      <c r="C20" s="1377"/>
      <c r="D20" s="1336" t="s">
        <v>29</v>
      </c>
      <c r="E20" s="1336"/>
      <c r="F20" s="1336"/>
      <c r="G20" s="1336" t="s">
        <v>30</v>
      </c>
      <c r="H20" s="1336"/>
      <c r="I20" s="1336"/>
      <c r="J20" s="1336" t="s">
        <v>31</v>
      </c>
      <c r="K20" s="1336"/>
      <c r="L20" s="1336"/>
      <c r="M20" s="1336" t="s">
        <v>32</v>
      </c>
      <c r="N20" s="1336"/>
      <c r="O20" s="1336"/>
      <c r="P20" s="1336" t="s">
        <v>33</v>
      </c>
      <c r="Q20" s="1336"/>
      <c r="R20" s="1369"/>
      <c r="S20" s="1336" t="s">
        <v>138</v>
      </c>
      <c r="T20" s="1336"/>
      <c r="U20" s="1336"/>
      <c r="V20" s="1382"/>
      <c r="W20" s="6"/>
      <c r="X20" s="6"/>
      <c r="Y20" s="6"/>
      <c r="Z20" s="6"/>
      <c r="AA20" s="6"/>
      <c r="AB20" s="6"/>
      <c r="AC20" s="6"/>
      <c r="AD20" s="6"/>
      <c r="AE20" s="6"/>
      <c r="AF20" s="6"/>
      <c r="AG20" s="6"/>
      <c r="AH20" s="6"/>
      <c r="AI20" s="6"/>
      <c r="AJ20" s="5"/>
      <c r="AK20" s="1307" t="s">
        <v>137</v>
      </c>
      <c r="AL20" s="1308"/>
      <c r="AM20" s="1308"/>
      <c r="AN20" s="1308"/>
      <c r="AO20" s="1308"/>
      <c r="AP20" s="1308"/>
      <c r="AQ20" s="1308"/>
      <c r="AR20" s="1308"/>
      <c r="AS20" s="1308"/>
      <c r="AT20" s="1308"/>
      <c r="AU20" s="1308"/>
      <c r="AV20" s="1308"/>
      <c r="AW20" s="1309"/>
      <c r="AX20" s="1403"/>
      <c r="AY20" s="1404"/>
      <c r="AZ20" s="1404"/>
      <c r="BA20" s="1404"/>
      <c r="BB20" s="5"/>
      <c r="BC20" s="1312" t="s">
        <v>136</v>
      </c>
      <c r="BD20" s="1313"/>
      <c r="BE20" s="1313"/>
      <c r="BF20" s="1313"/>
      <c r="BG20" s="1313"/>
      <c r="BH20" s="1313"/>
      <c r="BI20" s="1313"/>
      <c r="BJ20" s="1313"/>
      <c r="BK20" s="1313"/>
      <c r="BL20" s="1313"/>
      <c r="BM20" s="1313"/>
      <c r="BN20" s="1313"/>
      <c r="BO20" s="1313"/>
      <c r="BP20" s="1313"/>
      <c r="BQ20" s="1313"/>
      <c r="BR20" s="1313"/>
      <c r="BS20" s="1314"/>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03" t="s">
        <v>102</v>
      </c>
      <c r="B21" s="1304"/>
      <c r="C21" s="1304"/>
      <c r="D21" s="1032"/>
      <c r="E21" s="1032"/>
      <c r="F21" s="1032"/>
      <c r="G21" s="932"/>
      <c r="H21" s="932"/>
      <c r="I21" s="932"/>
      <c r="J21" s="932"/>
      <c r="K21" s="932"/>
      <c r="L21" s="932"/>
      <c r="M21" s="1032"/>
      <c r="N21" s="1032"/>
      <c r="O21" s="1032"/>
      <c r="P21" s="932"/>
      <c r="Q21" s="932"/>
      <c r="R21" s="1107"/>
      <c r="S21" s="1178"/>
      <c r="T21" s="1032"/>
      <c r="U21" s="1032"/>
      <c r="V21" s="1033"/>
      <c r="W21" s="6"/>
      <c r="X21" s="6"/>
      <c r="Y21" s="6"/>
      <c r="Z21" s="6"/>
      <c r="AA21" s="6"/>
      <c r="AB21" s="6"/>
      <c r="AC21" s="6"/>
      <c r="AD21" s="6"/>
      <c r="AE21" s="6"/>
      <c r="AF21" s="6"/>
      <c r="AG21" s="6"/>
      <c r="AH21" s="6"/>
      <c r="AI21" s="6"/>
      <c r="AJ21" s="5"/>
      <c r="AK21" s="1310" t="s">
        <v>135</v>
      </c>
      <c r="AL21" s="1311"/>
      <c r="AM21" s="1311"/>
      <c r="AN21" s="1311"/>
      <c r="AO21" s="1311"/>
      <c r="AP21" s="1311"/>
      <c r="AQ21" s="1311"/>
      <c r="AR21" s="1311"/>
      <c r="AS21" s="1311"/>
      <c r="AT21" s="1198" t="str">
        <f>IFERROR(Z27/Z29,"")</f>
        <v/>
      </c>
      <c r="AU21" s="1198"/>
      <c r="AV21" s="1198"/>
      <c r="AW21" s="1199"/>
      <c r="AX21" s="1403"/>
      <c r="AY21" s="1404"/>
      <c r="AZ21" s="1404"/>
      <c r="BA21" s="1404"/>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01" t="s">
        <v>101</v>
      </c>
      <c r="B22" s="1302"/>
      <c r="C22" s="1302"/>
      <c r="D22" s="1020"/>
      <c r="E22" s="1020"/>
      <c r="F22" s="1020"/>
      <c r="G22" s="1371"/>
      <c r="H22" s="1371"/>
      <c r="I22" s="1371"/>
      <c r="J22" s="1371"/>
      <c r="K22" s="1371"/>
      <c r="L22" s="1371"/>
      <c r="M22" s="1020"/>
      <c r="N22" s="1020"/>
      <c r="O22" s="1020"/>
      <c r="P22" s="1412" t="str">
        <f>IFERROR(IF(AT18="Single Phase",((H33*AN13*AQ13)/(H37*H40))*G30,IF(AT18="Three Phase",(AQ16*AN16*AT14*AT16*1.73/746)*G30,"")),"")</f>
        <v/>
      </c>
      <c r="Q22" s="1412"/>
      <c r="R22" s="1413"/>
      <c r="S22" s="1020"/>
      <c r="T22" s="1020"/>
      <c r="U22" s="1020"/>
      <c r="V22" s="1174"/>
      <c r="W22" s="6"/>
      <c r="X22" s="6"/>
      <c r="Y22" s="6"/>
      <c r="Z22" s="6"/>
      <c r="AA22" s="6"/>
      <c r="AB22" s="6"/>
      <c r="AC22" s="6"/>
      <c r="AD22" s="6"/>
      <c r="AE22" s="6"/>
      <c r="AF22" s="6"/>
      <c r="AG22" s="6"/>
      <c r="AH22" s="6"/>
      <c r="AI22" s="6"/>
      <c r="AJ22" s="5"/>
      <c r="AK22" s="1323" t="s">
        <v>134</v>
      </c>
      <c r="AL22" s="1324"/>
      <c r="AM22" s="1324"/>
      <c r="AN22" s="1324"/>
      <c r="AO22" s="1324"/>
      <c r="AP22" s="1324"/>
      <c r="AQ22" s="1324"/>
      <c r="AR22" s="1324"/>
      <c r="AS22" s="1324"/>
      <c r="AT22" s="1334" t="str">
        <f>IFERROR(IF((Z27*1.57)+(Z29*1.57)+(Z32*2)&lt;&gt;0,(Z27*1.57)+(Z29*1.57)+(Z32*2),""),"")</f>
        <v/>
      </c>
      <c r="AU22" s="1334"/>
      <c r="AV22" s="1335"/>
      <c r="AW22" s="52" t="s">
        <v>133</v>
      </c>
      <c r="AX22" s="1403"/>
      <c r="AY22" s="1404"/>
      <c r="AZ22" s="1404"/>
      <c r="BA22" s="1404"/>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23" t="s">
        <v>132</v>
      </c>
      <c r="AL23" s="1324"/>
      <c r="AM23" s="1324"/>
      <c r="AN23" s="1324"/>
      <c r="AO23" s="1324"/>
      <c r="AP23" s="1324"/>
      <c r="AQ23" s="1324"/>
      <c r="AR23" s="1324"/>
      <c r="AS23" s="1324"/>
      <c r="AT23" s="1319" t="str">
        <f>IFERROR(IF(OR(X40="VFD SETTING",X40="ECM SETTING"),((AF40/60)*(H36))*AT21,AT21*M36),"")</f>
        <v/>
      </c>
      <c r="AU23" s="1319"/>
      <c r="AV23" s="1319"/>
      <c r="AW23" s="1320"/>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95" t="s">
        <v>131</v>
      </c>
      <c r="B24" s="1296"/>
      <c r="C24" s="1296"/>
      <c r="D24" s="1296"/>
      <c r="E24" s="1296"/>
      <c r="F24" s="1296"/>
      <c r="G24" s="1296"/>
      <c r="H24" s="1296"/>
      <c r="I24" s="1296"/>
      <c r="J24" s="1296"/>
      <c r="K24" s="1296"/>
      <c r="L24" s="1296"/>
      <c r="M24" s="1296"/>
      <c r="N24" s="1296"/>
      <c r="O24" s="1296"/>
      <c r="P24" s="1297"/>
      <c r="Q24" s="6"/>
      <c r="R24" s="6"/>
      <c r="S24" s="1295" t="s">
        <v>130</v>
      </c>
      <c r="T24" s="1296"/>
      <c r="U24" s="1296"/>
      <c r="V24" s="1296"/>
      <c r="W24" s="1296"/>
      <c r="X24" s="1296"/>
      <c r="Y24" s="1296"/>
      <c r="Z24" s="1296"/>
      <c r="AA24" s="1296"/>
      <c r="AB24" s="1296"/>
      <c r="AC24" s="51" t="s">
        <v>113</v>
      </c>
      <c r="AD24" s="1296" t="str">
        <f>IF(G30&lt;&gt;0,G30,"")</f>
        <v/>
      </c>
      <c r="AE24" s="1296"/>
      <c r="AF24" s="1296"/>
      <c r="AG24" s="1296"/>
      <c r="AH24" s="1296"/>
      <c r="AI24" s="1297"/>
      <c r="AJ24" s="5"/>
      <c r="AK24" s="1323" t="s">
        <v>129</v>
      </c>
      <c r="AL24" s="1324"/>
      <c r="AM24" s="1324"/>
      <c r="AN24" s="1324"/>
      <c r="AO24" s="1324"/>
      <c r="AP24" s="1324"/>
      <c r="AQ24" s="1324"/>
      <c r="AR24" s="1324"/>
      <c r="AS24" s="1324"/>
      <c r="AT24" s="1429" t="str">
        <f>IFERROR(IF(((AF40/60)*(H36))*((Z27-0.5))/((Z29-0.5))&lt;&gt;0,((AF40/60)*(H36))*((Z27-0.5))/((Z29-0.5)),""),"")</f>
        <v/>
      </c>
      <c r="AU24" s="1430"/>
      <c r="AV24" s="1430"/>
      <c r="AW24" s="1431"/>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17"/>
      <c r="B25" s="1418"/>
      <c r="C25" s="1418"/>
      <c r="D25" s="1418"/>
      <c r="E25" s="1418"/>
      <c r="F25" s="1419"/>
      <c r="G25" s="1369" t="s">
        <v>128</v>
      </c>
      <c r="H25" s="1363"/>
      <c r="I25" s="1363"/>
      <c r="J25" s="1363"/>
      <c r="K25" s="1370"/>
      <c r="L25" s="1363" t="s">
        <v>127</v>
      </c>
      <c r="M25" s="1363"/>
      <c r="N25" s="1363"/>
      <c r="O25" s="1363"/>
      <c r="P25" s="1364"/>
      <c r="Q25" s="6"/>
      <c r="R25" s="6"/>
      <c r="S25" s="1376" t="s">
        <v>126</v>
      </c>
      <c r="T25" s="1377"/>
      <c r="U25" s="1377"/>
      <c r="V25" s="1377"/>
      <c r="W25" s="1377"/>
      <c r="X25" s="1377"/>
      <c r="Y25" s="1377"/>
      <c r="Z25" s="1351"/>
      <c r="AA25" s="1352"/>
      <c r="AB25" s="1352"/>
      <c r="AC25" s="1352"/>
      <c r="AD25" s="1352"/>
      <c r="AE25" s="1352"/>
      <c r="AF25" s="1352"/>
      <c r="AG25" s="1352"/>
      <c r="AH25" s="1352"/>
      <c r="AI25" s="1353"/>
      <c r="AJ25" s="5"/>
      <c r="AK25" s="1396" t="s">
        <v>125</v>
      </c>
      <c r="AL25" s="1397"/>
      <c r="AM25" s="1397"/>
      <c r="AN25" s="1397"/>
      <c r="AO25" s="1397"/>
      <c r="AP25" s="1397"/>
      <c r="AQ25" s="1397"/>
      <c r="AR25" s="1397"/>
      <c r="AS25" s="1397"/>
      <c r="AT25" s="1397"/>
      <c r="AU25" s="1397"/>
      <c r="AV25" s="1397"/>
      <c r="AW25" s="1398"/>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20" t="s">
        <v>124</v>
      </c>
      <c r="B26" s="1421"/>
      <c r="C26" s="1421"/>
      <c r="D26" s="1421"/>
      <c r="E26" s="1421"/>
      <c r="F26" s="1422"/>
      <c r="G26" s="1048"/>
      <c r="H26" s="1048"/>
      <c r="I26" s="1048"/>
      <c r="J26" s="1048"/>
      <c r="K26" s="1048"/>
      <c r="L26" s="1048"/>
      <c r="M26" s="1048"/>
      <c r="N26" s="1048"/>
      <c r="O26" s="1048"/>
      <c r="P26" s="1049"/>
      <c r="Q26" s="6"/>
      <c r="R26" s="6"/>
      <c r="S26" s="1360" t="s">
        <v>123</v>
      </c>
      <c r="T26" s="1361"/>
      <c r="U26" s="1361"/>
      <c r="V26" s="1361"/>
      <c r="W26" s="1361"/>
      <c r="X26" s="1361"/>
      <c r="Y26" s="1361"/>
      <c r="Z26" s="1122"/>
      <c r="AA26" s="1123"/>
      <c r="AB26" s="1123"/>
      <c r="AC26" s="1123"/>
      <c r="AD26" s="1123"/>
      <c r="AE26" s="1123"/>
      <c r="AF26" s="1123"/>
      <c r="AG26" s="1123"/>
      <c r="AH26" s="1123"/>
      <c r="AI26" s="1284"/>
      <c r="AJ26" s="5"/>
      <c r="AK26" s="1399"/>
      <c r="AL26" s="1400"/>
      <c r="AM26" s="1400"/>
      <c r="AN26" s="1400"/>
      <c r="AO26" s="1400"/>
      <c r="AP26" s="1400"/>
      <c r="AQ26" s="1400"/>
      <c r="AR26" s="1400"/>
      <c r="AS26" s="1400"/>
      <c r="AT26" s="1400"/>
      <c r="AU26" s="1400"/>
      <c r="AV26" s="1400"/>
      <c r="AW26" s="1401"/>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91" t="s">
        <v>122</v>
      </c>
      <c r="B27" s="1392"/>
      <c r="C27" s="1392"/>
      <c r="D27" s="1392"/>
      <c r="E27" s="1392"/>
      <c r="F27" s="1393"/>
      <c r="G27" s="1032"/>
      <c r="H27" s="1032"/>
      <c r="I27" s="1032"/>
      <c r="J27" s="1032"/>
      <c r="K27" s="1032"/>
      <c r="L27" s="1032"/>
      <c r="M27" s="1032"/>
      <c r="N27" s="1032"/>
      <c r="O27" s="1032"/>
      <c r="P27" s="1033"/>
      <c r="Q27" s="6"/>
      <c r="R27" s="6"/>
      <c r="S27" s="1303" t="s">
        <v>121</v>
      </c>
      <c r="T27" s="1304"/>
      <c r="U27" s="1304"/>
      <c r="V27" s="1304"/>
      <c r="W27" s="1304"/>
      <c r="X27" s="1304"/>
      <c r="Y27" s="1304"/>
      <c r="Z27" s="1354"/>
      <c r="AA27" s="1354"/>
      <c r="AB27" s="1354"/>
      <c r="AC27" s="1374" t="s">
        <v>116</v>
      </c>
      <c r="AD27" s="1408"/>
      <c r="AE27" s="1354"/>
      <c r="AF27" s="1354"/>
      <c r="AG27" s="1354"/>
      <c r="AH27" s="1374" t="s">
        <v>115</v>
      </c>
      <c r="AI27" s="1375"/>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405" t="s">
        <v>120</v>
      </c>
      <c r="B28" s="1406"/>
      <c r="C28" s="1406"/>
      <c r="D28" s="1406"/>
      <c r="E28" s="1406"/>
      <c r="F28" s="1407"/>
      <c r="G28" s="1365"/>
      <c r="H28" s="1366"/>
      <c r="I28" s="1366"/>
      <c r="J28" s="1414" t="s">
        <v>119</v>
      </c>
      <c r="K28" s="1416"/>
      <c r="L28" s="1365"/>
      <c r="M28" s="1366"/>
      <c r="N28" s="1366"/>
      <c r="O28" s="1414" t="s">
        <v>119</v>
      </c>
      <c r="P28" s="1415"/>
      <c r="Q28" s="6"/>
      <c r="R28" s="6"/>
      <c r="S28" s="1303" t="s">
        <v>118</v>
      </c>
      <c r="T28" s="1304"/>
      <c r="U28" s="1304"/>
      <c r="V28" s="1304"/>
      <c r="W28" s="1304"/>
      <c r="X28" s="1304"/>
      <c r="Y28" s="1304"/>
      <c r="Z28" s="1122"/>
      <c r="AA28" s="1123"/>
      <c r="AB28" s="1123"/>
      <c r="AC28" s="1123"/>
      <c r="AD28" s="1123"/>
      <c r="AE28" s="1123"/>
      <c r="AF28" s="1123"/>
      <c r="AG28" s="1123"/>
      <c r="AH28" s="1123"/>
      <c r="AI28" s="1284"/>
      <c r="AJ28" s="5"/>
      <c r="AK28" s="5"/>
      <c r="AL28" s="5"/>
      <c r="AM28" s="5"/>
      <c r="AN28" s="5"/>
      <c r="AO28" s="5"/>
      <c r="AP28" s="5"/>
      <c r="AQ28" s="5"/>
      <c r="AR28" s="5"/>
      <c r="AS28" s="5"/>
      <c r="AT28" s="5"/>
      <c r="AU28" s="5"/>
      <c r="AV28" s="1438"/>
      <c r="AW28" s="1438"/>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03" t="s">
        <v>117</v>
      </c>
      <c r="T29" s="1304"/>
      <c r="U29" s="1304"/>
      <c r="V29" s="1304"/>
      <c r="W29" s="1304"/>
      <c r="X29" s="1304"/>
      <c r="Y29" s="1304"/>
      <c r="Z29" s="1354"/>
      <c r="AA29" s="1354"/>
      <c r="AB29" s="1354"/>
      <c r="AC29" s="1374" t="s">
        <v>116</v>
      </c>
      <c r="AD29" s="1408"/>
      <c r="AE29" s="1354"/>
      <c r="AF29" s="1354"/>
      <c r="AG29" s="1354"/>
      <c r="AH29" s="1374" t="s">
        <v>115</v>
      </c>
      <c r="AI29" s="1375"/>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95" t="s">
        <v>114</v>
      </c>
      <c r="B30" s="1296"/>
      <c r="C30" s="1296"/>
      <c r="D30" s="1296"/>
      <c r="E30" s="1296"/>
      <c r="F30" s="51" t="s">
        <v>113</v>
      </c>
      <c r="G30" s="1410"/>
      <c r="H30" s="1410"/>
      <c r="I30" s="1410"/>
      <c r="J30" s="1410"/>
      <c r="K30" s="1410"/>
      <c r="L30" s="1410"/>
      <c r="M30" s="1410"/>
      <c r="N30" s="1410"/>
      <c r="O30" s="1410"/>
      <c r="P30" s="1410"/>
      <c r="Q30" s="1411"/>
      <c r="R30" s="6"/>
      <c r="S30" s="1303" t="s">
        <v>112</v>
      </c>
      <c r="T30" s="1304"/>
      <c r="U30" s="1304"/>
      <c r="V30" s="1304"/>
      <c r="W30" s="1304"/>
      <c r="X30" s="1304"/>
      <c r="Y30" s="1304"/>
      <c r="Z30" s="1122"/>
      <c r="AA30" s="1123"/>
      <c r="AB30" s="1123"/>
      <c r="AC30" s="1123"/>
      <c r="AD30" s="1123"/>
      <c r="AE30" s="1123"/>
      <c r="AF30" s="1123"/>
      <c r="AG30" s="1123"/>
      <c r="AH30" s="1123"/>
      <c r="AI30" s="1284"/>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76" t="s">
        <v>111</v>
      </c>
      <c r="B31" s="1377"/>
      <c r="C31" s="1377"/>
      <c r="D31" s="1377"/>
      <c r="E31" s="1377"/>
      <c r="F31" s="1377"/>
      <c r="G31" s="1377"/>
      <c r="H31" s="1384"/>
      <c r="I31" s="1384"/>
      <c r="J31" s="1384"/>
      <c r="K31" s="1384"/>
      <c r="L31" s="1384"/>
      <c r="M31" s="1384"/>
      <c r="N31" s="1384"/>
      <c r="O31" s="1384"/>
      <c r="P31" s="1384"/>
      <c r="Q31" s="1394"/>
      <c r="R31" s="6"/>
      <c r="S31" s="1303" t="s">
        <v>110</v>
      </c>
      <c r="T31" s="1304"/>
      <c r="U31" s="1304"/>
      <c r="V31" s="1304"/>
      <c r="W31" s="1304"/>
      <c r="X31" s="1304"/>
      <c r="Y31" s="1304"/>
      <c r="Z31" s="1147"/>
      <c r="AA31" s="1148"/>
      <c r="AB31" s="1148"/>
      <c r="AC31" s="1148"/>
      <c r="AD31" s="1305" t="s">
        <v>109</v>
      </c>
      <c r="AE31" s="1305"/>
      <c r="AF31" s="1149"/>
      <c r="AG31" s="1149"/>
      <c r="AH31" s="1149"/>
      <c r="AI31" s="1357"/>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03" t="s">
        <v>108</v>
      </c>
      <c r="B32" s="1304"/>
      <c r="C32" s="1304"/>
      <c r="D32" s="1304"/>
      <c r="E32" s="1304"/>
      <c r="F32" s="1304"/>
      <c r="G32" s="1304"/>
      <c r="H32" s="1032"/>
      <c r="I32" s="1032"/>
      <c r="J32" s="1032"/>
      <c r="K32" s="1032"/>
      <c r="L32" s="1032"/>
      <c r="M32" s="1032"/>
      <c r="N32" s="1032"/>
      <c r="O32" s="1032"/>
      <c r="P32" s="1032"/>
      <c r="Q32" s="1033"/>
      <c r="R32" s="6"/>
      <c r="S32" s="1301" t="s">
        <v>107</v>
      </c>
      <c r="T32" s="1302"/>
      <c r="U32" s="1302"/>
      <c r="V32" s="1302"/>
      <c r="W32" s="1302"/>
      <c r="X32" s="1302"/>
      <c r="Y32" s="1302"/>
      <c r="Z32" s="1038"/>
      <c r="AA32" s="1362"/>
      <c r="AB32" s="1362"/>
      <c r="AC32" s="1362"/>
      <c r="AD32" s="1362"/>
      <c r="AE32" s="1355" t="s">
        <v>106</v>
      </c>
      <c r="AF32" s="1355"/>
      <c r="AG32" s="1355"/>
      <c r="AH32" s="1355"/>
      <c r="AI32" s="1356"/>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91" t="s">
        <v>105</v>
      </c>
      <c r="B33" s="1392"/>
      <c r="C33" s="1392"/>
      <c r="D33" s="1392"/>
      <c r="E33" s="1392"/>
      <c r="F33" s="1392"/>
      <c r="G33" s="1393"/>
      <c r="H33" s="932"/>
      <c r="I33" s="932"/>
      <c r="J33" s="932"/>
      <c r="K33" s="932"/>
      <c r="L33" s="932"/>
      <c r="M33" s="932"/>
      <c r="N33" s="932"/>
      <c r="O33" s="932"/>
      <c r="P33" s="932"/>
      <c r="Q33" s="1080"/>
      <c r="R33" s="6"/>
      <c r="S33" s="6"/>
      <c r="T33" s="6"/>
      <c r="U33" s="6"/>
      <c r="V33" s="6"/>
      <c r="W33" s="6"/>
      <c r="X33" s="6"/>
      <c r="Y33" s="6"/>
      <c r="Z33" s="6"/>
      <c r="AA33" s="42"/>
      <c r="AB33" s="42"/>
      <c r="AC33" s="42"/>
      <c r="AD33" s="42"/>
      <c r="AE33" s="42"/>
      <c r="AF33" s="42"/>
      <c r="AG33" s="42"/>
      <c r="AH33" s="42"/>
      <c r="AI33" s="42"/>
      <c r="AJ33" s="5"/>
      <c r="AK33" s="1271" t="s">
        <v>103</v>
      </c>
      <c r="AL33" s="1272"/>
      <c r="AM33" s="1272"/>
      <c r="AN33" s="1272"/>
      <c r="AO33" s="1272"/>
      <c r="AP33" s="1272"/>
      <c r="AQ33" s="1272"/>
      <c r="AR33" s="1272"/>
      <c r="AS33" s="1272"/>
      <c r="AT33" s="1272"/>
      <c r="AU33" s="1272"/>
      <c r="AV33" s="1273"/>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03" t="s">
        <v>104</v>
      </c>
      <c r="B34" s="1304"/>
      <c r="C34" s="1304"/>
      <c r="D34" s="1304"/>
      <c r="E34" s="1304"/>
      <c r="F34" s="1304"/>
      <c r="G34" s="1304"/>
      <c r="H34" s="1076"/>
      <c r="I34" s="1077"/>
      <c r="J34" s="1077"/>
      <c r="K34" s="1077"/>
      <c r="L34" s="1077"/>
      <c r="M34" s="1077"/>
      <c r="N34" s="1077"/>
      <c r="O34" s="1077"/>
      <c r="P34" s="1077"/>
      <c r="Q34" s="1078"/>
      <c r="R34" s="42"/>
      <c r="S34" s="42"/>
      <c r="T34" s="42"/>
      <c r="U34" s="42"/>
      <c r="V34" s="42"/>
      <c r="W34" s="42"/>
      <c r="X34" s="42"/>
      <c r="Y34" s="42"/>
      <c r="Z34" s="1448" t="s">
        <v>1032</v>
      </c>
      <c r="AA34" s="1449"/>
      <c r="AB34" s="1449"/>
      <c r="AC34" s="1449"/>
      <c r="AD34" s="1449"/>
      <c r="AE34" s="1449"/>
      <c r="AF34" s="1449"/>
      <c r="AG34" s="1449"/>
      <c r="AH34" s="1449"/>
      <c r="AI34" s="1450"/>
      <c r="AJ34" s="5"/>
      <c r="AK34" s="1325" t="str">
        <f>IF(AF35&lt;&gt;"",IF(AF35&gt;=#REF!*1.2,"Actual DP setpoint exceeds Design + 20% by "&amp;AF35-#REF!*1.2&amp;" in. w.c. If higher DP is correct create a write-up for Remarks of why.",""),"")</f>
        <v/>
      </c>
      <c r="AL34" s="1326"/>
      <c r="AM34" s="1326"/>
      <c r="AN34" s="1326"/>
      <c r="AO34" s="1326"/>
      <c r="AP34" s="1326"/>
      <c r="AQ34" s="1326"/>
      <c r="AR34" s="1326"/>
      <c r="AS34" s="1326"/>
      <c r="AT34" s="1326"/>
      <c r="AU34" s="1326"/>
      <c r="AV34" s="1327"/>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23"/>
      <c r="B35" s="1424"/>
      <c r="C35" s="1424"/>
      <c r="D35" s="1424"/>
      <c r="E35" s="1424"/>
      <c r="F35" s="1424"/>
      <c r="G35" s="1424"/>
      <c r="H35" s="1367" t="s">
        <v>102</v>
      </c>
      <c r="I35" s="1367"/>
      <c r="J35" s="1367"/>
      <c r="K35" s="1367"/>
      <c r="L35" s="1367"/>
      <c r="M35" s="1367" t="s">
        <v>101</v>
      </c>
      <c r="N35" s="1367"/>
      <c r="O35" s="1367"/>
      <c r="P35" s="1367"/>
      <c r="Q35" s="1368"/>
      <c r="R35" s="42"/>
      <c r="S35" s="42"/>
      <c r="T35" s="42"/>
      <c r="U35" s="42"/>
      <c r="V35" s="42"/>
      <c r="W35" s="42"/>
      <c r="X35" s="42"/>
      <c r="Y35" s="42"/>
      <c r="Z35" s="1458" t="s">
        <v>901</v>
      </c>
      <c r="AA35" s="1459"/>
      <c r="AB35" s="1459"/>
      <c r="AC35" s="1459"/>
      <c r="AD35" s="1459"/>
      <c r="AE35" s="1460"/>
      <c r="AF35" s="1439"/>
      <c r="AG35" s="1440"/>
      <c r="AH35" s="1285" t="s">
        <v>72</v>
      </c>
      <c r="AI35" s="1286"/>
      <c r="AJ35" s="5"/>
      <c r="AK35" s="1328"/>
      <c r="AL35" s="1329"/>
      <c r="AM35" s="1329"/>
      <c r="AN35" s="1329"/>
      <c r="AO35" s="1329"/>
      <c r="AP35" s="1329"/>
      <c r="AQ35" s="1329"/>
      <c r="AR35" s="1329"/>
      <c r="AS35" s="1329"/>
      <c r="AT35" s="1329"/>
      <c r="AU35" s="1329"/>
      <c r="AV35" s="1330"/>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76" t="s">
        <v>32</v>
      </c>
      <c r="B36" s="1377"/>
      <c r="C36" s="1377"/>
      <c r="D36" s="1377"/>
      <c r="E36" s="1377"/>
      <c r="F36" s="1377"/>
      <c r="G36" s="1377"/>
      <c r="H36" s="1384"/>
      <c r="I36" s="1384"/>
      <c r="J36" s="1384"/>
      <c r="K36" s="1384"/>
      <c r="L36" s="1384"/>
      <c r="M36" s="1409"/>
      <c r="N36" s="1384"/>
      <c r="O36" s="1384"/>
      <c r="P36" s="1384"/>
      <c r="Q36" s="1394"/>
      <c r="R36" s="42"/>
      <c r="S36" s="42"/>
      <c r="T36" s="42"/>
      <c r="U36" s="42"/>
      <c r="V36" s="42"/>
      <c r="W36" s="42"/>
      <c r="X36" s="42"/>
      <c r="Y36" s="42"/>
      <c r="Z36" s="1455" t="s">
        <v>876</v>
      </c>
      <c r="AA36" s="1456"/>
      <c r="AB36" s="1456"/>
      <c r="AC36" s="1456"/>
      <c r="AD36" s="1456"/>
      <c r="AE36" s="1457"/>
      <c r="AF36" s="1451"/>
      <c r="AG36" s="1452"/>
      <c r="AH36" s="1453" t="s">
        <v>72</v>
      </c>
      <c r="AI36" s="1454"/>
      <c r="AJ36" s="5"/>
      <c r="AK36" s="1328"/>
      <c r="AL36" s="1329"/>
      <c r="AM36" s="1329"/>
      <c r="AN36" s="1329"/>
      <c r="AO36" s="1329"/>
      <c r="AP36" s="1329"/>
      <c r="AQ36" s="1329"/>
      <c r="AR36" s="1329"/>
      <c r="AS36" s="1329"/>
      <c r="AT36" s="1329"/>
      <c r="AU36" s="1329"/>
      <c r="AV36" s="133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03" t="s">
        <v>100</v>
      </c>
      <c r="B37" s="1304"/>
      <c r="C37" s="1304"/>
      <c r="D37" s="1304"/>
      <c r="E37" s="1304"/>
      <c r="F37" s="1304"/>
      <c r="G37" s="1304"/>
      <c r="H37" s="926"/>
      <c r="I37" s="926"/>
      <c r="J37" s="926"/>
      <c r="K37" s="926"/>
      <c r="L37" s="926"/>
      <c r="M37" s="1298" t="s">
        <v>99</v>
      </c>
      <c r="N37" s="1299"/>
      <c r="O37" s="1299"/>
      <c r="P37" s="1299"/>
      <c r="Q37" s="1300"/>
      <c r="R37" s="6"/>
      <c r="S37" s="6"/>
      <c r="T37" s="6"/>
      <c r="U37" s="6"/>
      <c r="V37" s="6"/>
      <c r="W37" s="6"/>
      <c r="X37" s="6"/>
      <c r="Y37" s="6"/>
      <c r="Z37" s="746"/>
      <c r="AA37" s="746"/>
      <c r="AB37" s="746"/>
      <c r="AC37" s="746"/>
      <c r="AD37" s="746"/>
      <c r="AE37" s="746"/>
      <c r="AF37" s="744"/>
      <c r="AG37" s="744"/>
      <c r="AH37" s="745"/>
      <c r="AI37" s="745"/>
      <c r="AJ37" s="5"/>
      <c r="AK37" s="1331"/>
      <c r="AL37" s="1332"/>
      <c r="AM37" s="1332"/>
      <c r="AN37" s="1332"/>
      <c r="AO37" s="1332"/>
      <c r="AP37" s="1332"/>
      <c r="AQ37" s="1332"/>
      <c r="AR37" s="1332"/>
      <c r="AS37" s="1332"/>
      <c r="AT37" s="1332"/>
      <c r="AU37" s="1332"/>
      <c r="AV37" s="133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303" t="s">
        <v>946</v>
      </c>
      <c r="B38" s="1304"/>
      <c r="C38" s="1304"/>
      <c r="D38" s="1304"/>
      <c r="E38" s="1304"/>
      <c r="F38" s="1304"/>
      <c r="G38" s="1304"/>
      <c r="H38" s="1298" t="s">
        <v>99</v>
      </c>
      <c r="I38" s="1299"/>
      <c r="J38" s="1299"/>
      <c r="K38" s="1299"/>
      <c r="L38" s="1299"/>
      <c r="M38" s="1299" t="str">
        <f>IF(H34&lt;&gt;"---",IF(H37*H34&lt;&gt;0,H37*H34, ""),"---")</f>
        <v/>
      </c>
      <c r="N38" s="1299"/>
      <c r="O38" s="1299"/>
      <c r="P38" s="1299"/>
      <c r="Q38" s="1300"/>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03" t="s">
        <v>947</v>
      </c>
      <c r="B39" s="1304"/>
      <c r="C39" s="1304"/>
      <c r="D39" s="1304"/>
      <c r="E39" s="1304"/>
      <c r="F39" s="1304"/>
      <c r="G39" s="1304"/>
      <c r="H39" s="1298" t="s">
        <v>99</v>
      </c>
      <c r="I39" s="1299"/>
      <c r="J39" s="1299"/>
      <c r="K39" s="1299"/>
      <c r="L39" s="1299"/>
      <c r="M39" s="1299" t="str">
        <f>IF(AT18="Single Phase",AN13,IF(AT18="Three Phase",IF(MOD(AN13,1)=0,AN13&amp;".0",AN13)&amp;", "&amp;IF(MOD(AN14,1)=0,AN14&amp;".0",AN14)&amp;", "&amp;IF(MOD(AN15,1)=0,AN15&amp;".0",AN15),""))</f>
        <v/>
      </c>
      <c r="N39" s="1299"/>
      <c r="O39" s="1299"/>
      <c r="P39" s="1299"/>
      <c r="Q39" s="1300"/>
      <c r="R39" s="6"/>
      <c r="S39" s="6"/>
      <c r="T39" s="6"/>
      <c r="U39" s="6"/>
      <c r="V39" s="6"/>
      <c r="W39" s="6"/>
      <c r="X39" s="1432" t="s">
        <v>830</v>
      </c>
      <c r="Y39" s="1433"/>
      <c r="Z39" s="1433"/>
      <c r="AA39" s="1433"/>
      <c r="AB39" s="1433"/>
      <c r="AC39" s="1433"/>
      <c r="AD39" s="1433"/>
      <c r="AE39" s="1433"/>
      <c r="AF39" s="1433"/>
      <c r="AG39" s="1433"/>
      <c r="AH39" s="1433"/>
      <c r="AI39" s="1434"/>
      <c r="AJ39" s="5"/>
      <c r="AK39" s="1256" t="s">
        <v>789</v>
      </c>
      <c r="AL39" s="1257"/>
      <c r="AM39" s="1257"/>
      <c r="AN39" s="1257"/>
      <c r="AO39" s="1257"/>
      <c r="AP39" s="1257"/>
      <c r="AQ39" s="1257"/>
      <c r="AR39" s="1257"/>
      <c r="AS39" s="1258"/>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01" t="s">
        <v>98</v>
      </c>
      <c r="B40" s="1302"/>
      <c r="C40" s="1302"/>
      <c r="D40" s="1302"/>
      <c r="E40" s="1302"/>
      <c r="F40" s="1302"/>
      <c r="G40" s="1302"/>
      <c r="H40" s="1020"/>
      <c r="I40" s="1020"/>
      <c r="J40" s="1020"/>
      <c r="K40" s="1020"/>
      <c r="L40" s="1020"/>
      <c r="M40" s="1441" t="str">
        <f>IF(AT18="Single Phase",AQ13,IF(AT18="Three Phase",AQ13 &amp;", "&amp; AQ14 &amp; ", " &amp; AQ15,""))</f>
        <v/>
      </c>
      <c r="N40" s="1442"/>
      <c r="O40" s="1442"/>
      <c r="P40" s="1442"/>
      <c r="Q40" s="1443"/>
      <c r="R40" s="6"/>
      <c r="S40" s="6"/>
      <c r="T40" s="6"/>
      <c r="U40" s="6"/>
      <c r="V40" s="6"/>
      <c r="W40" s="6"/>
      <c r="X40" s="1435"/>
      <c r="Y40" s="1436"/>
      <c r="Z40" s="1436"/>
      <c r="AA40" s="1436"/>
      <c r="AB40" s="1436"/>
      <c r="AC40" s="1436"/>
      <c r="AD40" s="1436"/>
      <c r="AE40" s="1437"/>
      <c r="AF40" s="1444"/>
      <c r="AG40" s="1445"/>
      <c r="AH40" s="1118"/>
      <c r="AI40" s="1306"/>
      <c r="AJ40" s="5"/>
      <c r="AK40" s="1259"/>
      <c r="AL40" s="1260"/>
      <c r="AM40" s="1260"/>
      <c r="AN40" s="1260"/>
      <c r="AO40" s="1260"/>
      <c r="AP40" s="1260"/>
      <c r="AQ40" s="1260"/>
      <c r="AR40" s="1260"/>
      <c r="AS40" s="1261"/>
      <c r="AT40" s="5"/>
      <c r="AU40" s="912"/>
      <c r="AV40" s="914"/>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65" t="s">
        <v>843</v>
      </c>
      <c r="AL41" s="1266"/>
      <c r="AM41" s="1262"/>
      <c r="AN41" s="1263"/>
      <c r="AO41" s="1263"/>
      <c r="AP41" s="1263"/>
      <c r="AQ41" s="1263"/>
      <c r="AR41" s="1263"/>
      <c r="AS41" s="1264"/>
      <c r="AT41" s="5"/>
      <c r="AU41" s="1252"/>
      <c r="AV41" s="1253"/>
      <c r="AW41" s="532">
        <v>2</v>
      </c>
      <c r="AX41" s="535"/>
      <c r="AY41" s="1197" t="s">
        <v>215</v>
      </c>
      <c r="AZ41" s="1197"/>
      <c r="BA41" s="1197"/>
      <c r="BB41" s="1197"/>
      <c r="BC41" s="1197"/>
      <c r="BD41" s="1197"/>
      <c r="BE41" s="1197"/>
      <c r="BF41" s="1197"/>
      <c r="BG41" s="1197"/>
      <c r="BH41" s="1197"/>
      <c r="BI41" s="1197"/>
      <c r="BJ41" s="1197"/>
      <c r="BK41" s="1197"/>
      <c r="BL41" s="1197"/>
      <c r="BM41" s="1197"/>
      <c r="BN41" s="1197"/>
      <c r="BO41" s="1197"/>
      <c r="BP41" s="1197"/>
      <c r="BQ41" s="1197"/>
      <c r="BR41" s="1197"/>
      <c r="BS41" s="1197"/>
      <c r="BT41" s="1197"/>
      <c r="BU41" s="1197"/>
      <c r="BV41" s="1197"/>
      <c r="BW41" s="1197"/>
      <c r="BX41" s="1197"/>
      <c r="BY41" s="1197"/>
      <c r="BZ41" s="1197"/>
      <c r="CA41" s="1318"/>
      <c r="CB41" s="5"/>
    </row>
    <row r="42" spans="1:85" ht="12" customHeight="1" thickBot="1" x14ac:dyDescent="0.25">
      <c r="A42" s="1295" t="s">
        <v>97</v>
      </c>
      <c r="B42" s="1296"/>
      <c r="C42" s="1296"/>
      <c r="D42" s="1296"/>
      <c r="E42" s="1296"/>
      <c r="F42" s="1296"/>
      <c r="G42" s="1296"/>
      <c r="H42" s="1296"/>
      <c r="I42" s="1296"/>
      <c r="J42" s="1296"/>
      <c r="K42" s="1296"/>
      <c r="L42" s="1296"/>
      <c r="M42" s="1296"/>
      <c r="N42" s="1296"/>
      <c r="O42" s="1296"/>
      <c r="P42" s="1296"/>
      <c r="Q42" s="1296"/>
      <c r="R42" s="1296"/>
      <c r="S42" s="1296"/>
      <c r="T42" s="1296"/>
      <c r="U42" s="1296"/>
      <c r="V42" s="1296"/>
      <c r="W42" s="1296"/>
      <c r="X42" s="1296"/>
      <c r="Y42" s="1296"/>
      <c r="Z42" s="1296"/>
      <c r="AA42" s="1296"/>
      <c r="AB42" s="1296"/>
      <c r="AC42" s="1296"/>
      <c r="AD42" s="1296"/>
      <c r="AE42" s="1296"/>
      <c r="AF42" s="1296"/>
      <c r="AG42" s="1296"/>
      <c r="AH42" s="1296"/>
      <c r="AI42" s="1297"/>
      <c r="AJ42" s="5"/>
      <c r="AK42" s="1267" t="s">
        <v>844</v>
      </c>
      <c r="AL42" s="1268"/>
      <c r="AM42" s="1269"/>
      <c r="AN42" s="1269"/>
      <c r="AO42" s="1269"/>
      <c r="AP42" s="1269"/>
      <c r="AQ42" s="1269"/>
      <c r="AR42" s="1269"/>
      <c r="AS42" s="1270"/>
      <c r="AT42" s="5"/>
      <c r="AU42" s="1252"/>
      <c r="AV42" s="1253"/>
      <c r="AW42" s="532">
        <v>3</v>
      </c>
      <c r="AX42" s="532"/>
      <c r="AY42" s="1069" t="s">
        <v>214</v>
      </c>
      <c r="AZ42" s="1069"/>
      <c r="BA42" s="1069"/>
      <c r="BB42" s="1069"/>
      <c r="BC42" s="1069"/>
      <c r="BD42" s="1069"/>
      <c r="BE42" s="1069"/>
      <c r="BF42" s="1069"/>
      <c r="BG42" s="1069"/>
      <c r="BH42" s="1069"/>
      <c r="BI42" s="1069"/>
      <c r="BJ42" s="1069"/>
      <c r="BK42" s="1069"/>
      <c r="BL42" s="1069"/>
      <c r="BM42" s="1069"/>
      <c r="BN42" s="1069"/>
      <c r="BO42" s="1069"/>
      <c r="BP42" s="1069"/>
      <c r="BQ42" s="1069"/>
      <c r="BR42" s="1069"/>
      <c r="BS42" s="1069"/>
      <c r="BT42" s="1069"/>
      <c r="BU42" s="1069"/>
      <c r="BV42" s="1069"/>
      <c r="BW42" s="1069"/>
      <c r="BX42" s="1069"/>
      <c r="BY42" s="1069"/>
      <c r="BZ42" s="1069"/>
      <c r="CA42" s="1254"/>
      <c r="CB42" s="5"/>
    </row>
    <row r="43" spans="1:85" ht="12" customHeight="1" thickTop="1" x14ac:dyDescent="0.2">
      <c r="A43" s="1425" t="s">
        <v>96</v>
      </c>
      <c r="B43" s="1426"/>
      <c r="C43" s="1427"/>
      <c r="D43" s="1461" t="str">
        <f>IF(AM41&lt;&gt;"","A","")</f>
        <v/>
      </c>
      <c r="E43" s="1462"/>
      <c r="F43" s="1428" t="str">
        <f>IF(AM41&lt;&gt;"",AM41,"")</f>
        <v/>
      </c>
      <c r="G43" s="1293" t="str">
        <f>IF(AM41&lt;&gt;"","B","")</f>
        <v/>
      </c>
      <c r="H43" s="1294"/>
      <c r="I43" s="1287" t="str">
        <f>IF(AM42&lt;&gt;"",AM42,"")</f>
        <v/>
      </c>
      <c r="J43" s="1293" t="str">
        <f>IF(AM42&lt;&gt;"","C","")</f>
        <v/>
      </c>
      <c r="K43" s="1294"/>
      <c r="L43" s="1287" t="str">
        <f>IF(AM43&lt;&gt;"",AM43,"")</f>
        <v/>
      </c>
      <c r="M43" s="1293" t="str">
        <f>IF(AM43&lt;&gt;"","D","")</f>
        <v/>
      </c>
      <c r="N43" s="1294"/>
      <c r="O43" s="1287" t="str">
        <f>IF(AM44&lt;&gt;"",AM44,"")</f>
        <v/>
      </c>
      <c r="P43" s="1293" t="str">
        <f>IF(AM44&lt;&gt;"","E","")</f>
        <v/>
      </c>
      <c r="Q43" s="1294"/>
      <c r="R43" s="1287" t="str">
        <f>IF(AM45&lt;&gt;"",AM45,"")</f>
        <v/>
      </c>
      <c r="S43" s="1293" t="str">
        <f>IF(AM45&lt;&gt;"","F","")</f>
        <v/>
      </c>
      <c r="T43" s="1294"/>
      <c r="U43" s="1287" t="str">
        <f>IF(AM46&lt;&gt;"",AM46,"")</f>
        <v/>
      </c>
      <c r="V43" s="1293" t="str">
        <f>IF(AM46&lt;&gt;"","G","")</f>
        <v/>
      </c>
      <c r="W43" s="1294"/>
      <c r="X43" s="1287" t="str">
        <f>IF(AM47&lt;&gt;"",AM47,"")</f>
        <v/>
      </c>
      <c r="Y43" s="1293" t="str">
        <f>IF(AM47&lt;&gt;"","H","")</f>
        <v/>
      </c>
      <c r="Z43" s="1294"/>
      <c r="AA43" s="1287" t="str">
        <f>IF(AM48&lt;&gt;"",AM48,"")</f>
        <v/>
      </c>
      <c r="AB43" s="1293" t="str">
        <f>IF(AM48&lt;&gt;"","I","")</f>
        <v/>
      </c>
      <c r="AC43" s="1294"/>
      <c r="AD43" s="1287" t="str">
        <f>IF(AM49&lt;&gt;"",AM49,"")</f>
        <v/>
      </c>
      <c r="AE43" s="1293" t="str">
        <f>IF(AM49&lt;&gt;"","J","")</f>
        <v/>
      </c>
      <c r="AF43" s="1294"/>
      <c r="AG43" s="1428" t="str">
        <f>IF(AM50&lt;&gt;"",AM50,"")</f>
        <v/>
      </c>
      <c r="AH43" s="1293" t="str">
        <f>IF(AM50&lt;&gt;"","K","")</f>
        <v/>
      </c>
      <c r="AI43" s="1463"/>
      <c r="AJ43" s="5"/>
      <c r="AK43" s="1267" t="s">
        <v>845</v>
      </c>
      <c r="AL43" s="1268"/>
      <c r="AM43" s="1269"/>
      <c r="AN43" s="1269"/>
      <c r="AO43" s="1269"/>
      <c r="AP43" s="1269"/>
      <c r="AQ43" s="1269"/>
      <c r="AR43" s="1269"/>
      <c r="AS43" s="1270"/>
      <c r="AT43" s="5"/>
      <c r="AU43" s="1252"/>
      <c r="AV43" s="1253"/>
      <c r="AW43" s="532">
        <v>4</v>
      </c>
      <c r="AX43" s="532"/>
      <c r="AY43" s="1069" t="s">
        <v>213</v>
      </c>
      <c r="AZ43" s="1069"/>
      <c r="BA43" s="1069"/>
      <c r="BB43" s="1069"/>
      <c r="BC43" s="1069"/>
      <c r="BD43" s="1069"/>
      <c r="BE43" s="1069"/>
      <c r="BF43" s="1069"/>
      <c r="BG43" s="1069"/>
      <c r="BH43" s="1069"/>
      <c r="BI43" s="1069"/>
      <c r="BJ43" s="1069"/>
      <c r="BK43" s="1069"/>
      <c r="BL43" s="1069"/>
      <c r="BM43" s="1069"/>
      <c r="BN43" s="1069"/>
      <c r="BO43" s="1069"/>
      <c r="BP43" s="1069"/>
      <c r="BQ43" s="1069"/>
      <c r="BR43" s="1069"/>
      <c r="BS43" s="1069"/>
      <c r="BT43" s="1069"/>
      <c r="BU43" s="1069"/>
      <c r="BV43" s="1069"/>
      <c r="BW43" s="1069"/>
      <c r="BX43" s="1069"/>
      <c r="BY43" s="1069"/>
      <c r="BZ43" s="1069"/>
      <c r="CA43" s="1254"/>
      <c r="CB43" s="5"/>
    </row>
    <row r="44" spans="1:85" ht="12" customHeight="1" x14ac:dyDescent="0.2">
      <c r="A44" s="41"/>
      <c r="B44" s="39"/>
      <c r="C44" s="39"/>
      <c r="D44" s="1289"/>
      <c r="E44" s="1290"/>
      <c r="F44" s="1287"/>
      <c r="G44" s="1289"/>
      <c r="H44" s="1290"/>
      <c r="I44" s="1287"/>
      <c r="J44" s="1289"/>
      <c r="K44" s="1290"/>
      <c r="L44" s="1287"/>
      <c r="M44" s="1289"/>
      <c r="N44" s="1290"/>
      <c r="O44" s="1287"/>
      <c r="P44" s="1289"/>
      <c r="Q44" s="1290"/>
      <c r="R44" s="1287"/>
      <c r="S44" s="1289"/>
      <c r="T44" s="1290"/>
      <c r="U44" s="1287"/>
      <c r="V44" s="1289"/>
      <c r="W44" s="1290"/>
      <c r="X44" s="1287"/>
      <c r="Y44" s="1289"/>
      <c r="Z44" s="1290"/>
      <c r="AA44" s="1287"/>
      <c r="AB44" s="1289"/>
      <c r="AC44" s="1290"/>
      <c r="AD44" s="1287"/>
      <c r="AE44" s="1289"/>
      <c r="AF44" s="1290"/>
      <c r="AG44" s="1287"/>
      <c r="AH44" s="1289"/>
      <c r="AI44" s="1446"/>
      <c r="AJ44" s="5"/>
      <c r="AK44" s="1267" t="s">
        <v>846</v>
      </c>
      <c r="AL44" s="1268"/>
      <c r="AM44" s="1269"/>
      <c r="AN44" s="1269"/>
      <c r="AO44" s="1269"/>
      <c r="AP44" s="1269"/>
      <c r="AQ44" s="1269"/>
      <c r="AR44" s="1269"/>
      <c r="AS44" s="1270"/>
      <c r="AT44" s="5"/>
      <c r="AU44" s="1252"/>
      <c r="AV44" s="1253"/>
      <c r="AW44" s="532">
        <v>5</v>
      </c>
      <c r="AX44" s="532"/>
      <c r="AY44" s="1069" t="s">
        <v>212</v>
      </c>
      <c r="AZ44" s="1069"/>
      <c r="BA44" s="1069"/>
      <c r="BB44" s="1069"/>
      <c r="BC44" s="1069"/>
      <c r="BD44" s="1069"/>
      <c r="BE44" s="1069"/>
      <c r="BF44" s="1069"/>
      <c r="BG44" s="1069"/>
      <c r="BH44" s="1069"/>
      <c r="BI44" s="1069"/>
      <c r="BJ44" s="1069"/>
      <c r="BK44" s="1069"/>
      <c r="BL44" s="1069"/>
      <c r="BM44" s="1069"/>
      <c r="BN44" s="1069"/>
      <c r="BO44" s="1069"/>
      <c r="BP44" s="1069"/>
      <c r="BQ44" s="1069"/>
      <c r="BR44" s="1069"/>
      <c r="BS44" s="1069"/>
      <c r="BT44" s="1069"/>
      <c r="BU44" s="1069"/>
      <c r="BV44" s="1069"/>
      <c r="BW44" s="1069"/>
      <c r="BX44" s="1069"/>
      <c r="BY44" s="1069"/>
      <c r="BZ44" s="1069"/>
      <c r="CA44" s="1254"/>
      <c r="CB44" s="5"/>
    </row>
    <row r="45" spans="1:85" ht="12" customHeight="1" x14ac:dyDescent="0.2">
      <c r="A45" s="41"/>
      <c r="B45" s="39"/>
      <c r="C45" s="39"/>
      <c r="D45" s="1289"/>
      <c r="E45" s="1290"/>
      <c r="F45" s="1287"/>
      <c r="G45" s="1289"/>
      <c r="H45" s="1290"/>
      <c r="I45" s="1287"/>
      <c r="J45" s="1289"/>
      <c r="K45" s="1290"/>
      <c r="L45" s="1287"/>
      <c r="M45" s="1289"/>
      <c r="N45" s="1290"/>
      <c r="O45" s="1287"/>
      <c r="P45" s="1289"/>
      <c r="Q45" s="1290"/>
      <c r="R45" s="1287"/>
      <c r="S45" s="1289"/>
      <c r="T45" s="1290"/>
      <c r="U45" s="1287"/>
      <c r="V45" s="1289"/>
      <c r="W45" s="1290"/>
      <c r="X45" s="1287"/>
      <c r="Y45" s="1289"/>
      <c r="Z45" s="1290"/>
      <c r="AA45" s="1287"/>
      <c r="AB45" s="1289"/>
      <c r="AC45" s="1290"/>
      <c r="AD45" s="1287"/>
      <c r="AE45" s="1289"/>
      <c r="AF45" s="1290"/>
      <c r="AG45" s="1287"/>
      <c r="AH45" s="1289"/>
      <c r="AI45" s="1446"/>
      <c r="AJ45" s="5"/>
      <c r="AK45" s="1267" t="s">
        <v>847</v>
      </c>
      <c r="AL45" s="1268"/>
      <c r="AM45" s="1269"/>
      <c r="AN45" s="1269"/>
      <c r="AO45" s="1269"/>
      <c r="AP45" s="1269"/>
      <c r="AQ45" s="1269"/>
      <c r="AR45" s="1269"/>
      <c r="AS45" s="1270"/>
      <c r="AT45" s="5"/>
      <c r="AU45" s="1252"/>
      <c r="AV45" s="1253"/>
      <c r="AW45" s="532">
        <v>6</v>
      </c>
      <c r="AX45" s="532"/>
      <c r="AY45" s="1069" t="s">
        <v>211</v>
      </c>
      <c r="AZ45" s="1069"/>
      <c r="BA45" s="1069"/>
      <c r="BB45" s="1069"/>
      <c r="BC45" s="1069"/>
      <c r="BD45" s="1069"/>
      <c r="BE45" s="1069"/>
      <c r="BF45" s="1069"/>
      <c r="BG45" s="1069"/>
      <c r="BH45" s="1069"/>
      <c r="BI45" s="1069"/>
      <c r="BJ45" s="1069"/>
      <c r="BK45" s="1069"/>
      <c r="BL45" s="1069"/>
      <c r="BM45" s="1069"/>
      <c r="BN45" s="1069"/>
      <c r="BO45" s="1069"/>
      <c r="BP45" s="1069"/>
      <c r="BQ45" s="1069"/>
      <c r="BR45" s="1069"/>
      <c r="BS45" s="1069"/>
      <c r="BT45" s="1069"/>
      <c r="BU45" s="1069"/>
      <c r="BV45" s="1069"/>
      <c r="BW45" s="1069"/>
      <c r="BX45" s="1069"/>
      <c r="BY45" s="1069"/>
      <c r="BZ45" s="1069"/>
      <c r="CA45" s="1254"/>
      <c r="CB45" s="5"/>
    </row>
    <row r="46" spans="1:85" ht="12" customHeight="1" x14ac:dyDescent="0.2">
      <c r="A46" s="41"/>
      <c r="B46" s="39"/>
      <c r="C46" s="39"/>
      <c r="D46" s="1289"/>
      <c r="E46" s="1290"/>
      <c r="F46" s="1287"/>
      <c r="G46" s="1289"/>
      <c r="H46" s="1290"/>
      <c r="I46" s="1287"/>
      <c r="J46" s="1289"/>
      <c r="K46" s="1290"/>
      <c r="L46" s="1287"/>
      <c r="M46" s="1289"/>
      <c r="N46" s="1290"/>
      <c r="O46" s="1287"/>
      <c r="P46" s="1289"/>
      <c r="Q46" s="1290"/>
      <c r="R46" s="1287"/>
      <c r="S46" s="1289"/>
      <c r="T46" s="1290"/>
      <c r="U46" s="1287"/>
      <c r="V46" s="1289"/>
      <c r="W46" s="1290"/>
      <c r="X46" s="1287"/>
      <c r="Y46" s="1289"/>
      <c r="Z46" s="1290"/>
      <c r="AA46" s="1287"/>
      <c r="AB46" s="1289"/>
      <c r="AC46" s="1290"/>
      <c r="AD46" s="1287"/>
      <c r="AE46" s="1289"/>
      <c r="AF46" s="1290"/>
      <c r="AG46" s="1287"/>
      <c r="AH46" s="1289"/>
      <c r="AI46" s="1446"/>
      <c r="AJ46" s="5"/>
      <c r="AK46" s="1267" t="s">
        <v>848</v>
      </c>
      <c r="AL46" s="1268"/>
      <c r="AM46" s="1269"/>
      <c r="AN46" s="1269"/>
      <c r="AO46" s="1269"/>
      <c r="AP46" s="1269"/>
      <c r="AQ46" s="1269"/>
      <c r="AR46" s="1269"/>
      <c r="AS46" s="1270"/>
      <c r="AT46" s="5"/>
      <c r="AU46" s="1252"/>
      <c r="AV46" s="1253"/>
      <c r="AW46" s="532">
        <v>7</v>
      </c>
      <c r="AX46" s="532"/>
      <c r="AY46" s="1069" t="s">
        <v>210</v>
      </c>
      <c r="AZ46" s="1069"/>
      <c r="BA46" s="1069"/>
      <c r="BB46" s="1069"/>
      <c r="BC46" s="1069"/>
      <c r="BD46" s="1069"/>
      <c r="BE46" s="1069"/>
      <c r="BF46" s="1069"/>
      <c r="BG46" s="1069"/>
      <c r="BH46" s="1069"/>
      <c r="BI46" s="1069"/>
      <c r="BJ46" s="1069"/>
      <c r="BK46" s="1069"/>
      <c r="BL46" s="1069"/>
      <c r="BM46" s="1069"/>
      <c r="BN46" s="1069"/>
      <c r="BO46" s="1069"/>
      <c r="BP46" s="1069"/>
      <c r="BQ46" s="1069"/>
      <c r="BR46" s="1069"/>
      <c r="BS46" s="1069"/>
      <c r="BT46" s="1069"/>
      <c r="BU46" s="1069"/>
      <c r="BV46" s="1069"/>
      <c r="BW46" s="1069"/>
      <c r="BX46" s="1069"/>
      <c r="BY46" s="1069"/>
      <c r="BZ46" s="1069"/>
      <c r="CA46" s="1254"/>
      <c r="CB46" s="5"/>
    </row>
    <row r="47" spans="1:85" ht="12" customHeight="1" thickBot="1" x14ac:dyDescent="0.25">
      <c r="A47" s="1464" t="s">
        <v>95</v>
      </c>
      <c r="B47" s="1465"/>
      <c r="C47" s="1466"/>
      <c r="D47" s="1291"/>
      <c r="E47" s="1292"/>
      <c r="F47" s="1288"/>
      <c r="G47" s="1291"/>
      <c r="H47" s="1292"/>
      <c r="I47" s="1288"/>
      <c r="J47" s="1291"/>
      <c r="K47" s="1292"/>
      <c r="L47" s="1288"/>
      <c r="M47" s="1291"/>
      <c r="N47" s="1292"/>
      <c r="O47" s="1288"/>
      <c r="P47" s="1291"/>
      <c r="Q47" s="1292"/>
      <c r="R47" s="1288"/>
      <c r="S47" s="1291"/>
      <c r="T47" s="1292"/>
      <c r="U47" s="1288"/>
      <c r="V47" s="1291"/>
      <c r="W47" s="1292"/>
      <c r="X47" s="1288"/>
      <c r="Y47" s="1291"/>
      <c r="Z47" s="1292"/>
      <c r="AA47" s="1288"/>
      <c r="AB47" s="1291"/>
      <c r="AC47" s="1292"/>
      <c r="AD47" s="1288"/>
      <c r="AE47" s="1291"/>
      <c r="AF47" s="1292"/>
      <c r="AG47" s="1288"/>
      <c r="AH47" s="1291"/>
      <c r="AI47" s="1447"/>
      <c r="AJ47" s="5"/>
      <c r="AK47" s="1267" t="s">
        <v>849</v>
      </c>
      <c r="AL47" s="1268"/>
      <c r="AM47" s="1269"/>
      <c r="AN47" s="1269"/>
      <c r="AO47" s="1269"/>
      <c r="AP47" s="1269"/>
      <c r="AQ47" s="1269"/>
      <c r="AR47" s="1269"/>
      <c r="AS47" s="1270"/>
      <c r="AT47" s="5"/>
      <c r="AU47" s="1252"/>
      <c r="AV47" s="1253"/>
      <c r="AW47" s="532">
        <v>8</v>
      </c>
      <c r="AX47" s="532"/>
      <c r="AY47" s="1069" t="s">
        <v>209</v>
      </c>
      <c r="AZ47" s="1069"/>
      <c r="BA47" s="1069"/>
      <c r="BB47" s="1069"/>
      <c r="BC47" s="1069"/>
      <c r="BD47" s="1069"/>
      <c r="BE47" s="1069"/>
      <c r="BF47" s="1069"/>
      <c r="BG47" s="1069"/>
      <c r="BH47" s="1069"/>
      <c r="BI47" s="1069"/>
      <c r="BJ47" s="1069"/>
      <c r="BK47" s="1069"/>
      <c r="BL47" s="1069"/>
      <c r="BM47" s="1069"/>
      <c r="BN47" s="1069"/>
      <c r="BO47" s="1069"/>
      <c r="BP47" s="1069"/>
      <c r="BQ47" s="1069"/>
      <c r="BR47" s="1069"/>
      <c r="BS47" s="1069"/>
      <c r="BT47" s="1069"/>
      <c r="BU47" s="1069"/>
      <c r="BV47" s="1069"/>
      <c r="BW47" s="1069"/>
      <c r="BX47" s="1069"/>
      <c r="BY47" s="1069"/>
      <c r="BZ47" s="1069"/>
      <c r="CA47" s="1254"/>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67" t="s">
        <v>850</v>
      </c>
      <c r="AL48" s="1268"/>
      <c r="AM48" s="1269"/>
      <c r="AN48" s="1269"/>
      <c r="AO48" s="1269"/>
      <c r="AP48" s="1269"/>
      <c r="AQ48" s="1269"/>
      <c r="AR48" s="1269"/>
      <c r="AS48" s="1270"/>
      <c r="AT48" s="5"/>
      <c r="AU48" s="1252"/>
      <c r="AV48" s="1253"/>
      <c r="AW48" s="532">
        <v>9</v>
      </c>
      <c r="AX48" s="532"/>
      <c r="AY48" s="1069" t="s">
        <v>208</v>
      </c>
      <c r="AZ48" s="1069"/>
      <c r="BA48" s="1069"/>
      <c r="BB48" s="1069"/>
      <c r="BC48" s="1069"/>
      <c r="BD48" s="1069"/>
      <c r="BE48" s="1069"/>
      <c r="BF48" s="1069"/>
      <c r="BG48" s="1069"/>
      <c r="BH48" s="1069"/>
      <c r="BI48" s="1069"/>
      <c r="BJ48" s="1069"/>
      <c r="BK48" s="1069"/>
      <c r="BL48" s="1069"/>
      <c r="BM48" s="1069"/>
      <c r="BN48" s="1069"/>
      <c r="BO48" s="1069"/>
      <c r="BP48" s="1069"/>
      <c r="BQ48" s="1069"/>
      <c r="BR48" s="1069"/>
      <c r="BS48" s="1069"/>
      <c r="BT48" s="1069"/>
      <c r="BU48" s="1069"/>
      <c r="BV48" s="1069"/>
      <c r="BW48" s="1069"/>
      <c r="BX48" s="1069"/>
      <c r="BY48" s="1069"/>
      <c r="BZ48" s="1069"/>
      <c r="CA48" s="1254"/>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67" t="s">
        <v>851</v>
      </c>
      <c r="AL49" s="1268"/>
      <c r="AM49" s="1269"/>
      <c r="AN49" s="1269"/>
      <c r="AO49" s="1269"/>
      <c r="AP49" s="1269"/>
      <c r="AQ49" s="1269"/>
      <c r="AR49" s="1269"/>
      <c r="AS49" s="1270"/>
      <c r="AT49" s="5"/>
      <c r="AU49" s="1252"/>
      <c r="AV49" s="1253"/>
      <c r="AW49" s="532">
        <v>10</v>
      </c>
      <c r="AX49" s="532"/>
      <c r="AY49" s="1069" t="s">
        <v>207</v>
      </c>
      <c r="AZ49" s="1069"/>
      <c r="BA49" s="1069"/>
      <c r="BB49" s="1069"/>
      <c r="BC49" s="1069"/>
      <c r="BD49" s="1069"/>
      <c r="BE49" s="1069"/>
      <c r="BF49" s="1069"/>
      <c r="BG49" s="1069"/>
      <c r="BH49" s="1069"/>
      <c r="BI49" s="1069"/>
      <c r="BJ49" s="1069"/>
      <c r="BK49" s="1069"/>
      <c r="BL49" s="1069"/>
      <c r="BM49" s="1069"/>
      <c r="BN49" s="1069"/>
      <c r="BO49" s="1069"/>
      <c r="BP49" s="1069"/>
      <c r="BQ49" s="1069"/>
      <c r="BR49" s="1069"/>
      <c r="BS49" s="1069"/>
      <c r="BT49" s="1069"/>
      <c r="BU49" s="1069"/>
      <c r="BV49" s="1069"/>
      <c r="BW49" s="1069"/>
      <c r="BX49" s="1069"/>
      <c r="BY49" s="1069"/>
      <c r="BZ49" s="1069"/>
      <c r="CA49" s="1254"/>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80" t="s">
        <v>852</v>
      </c>
      <c r="AL50" s="1281"/>
      <c r="AM50" s="1282"/>
      <c r="AN50" s="1282"/>
      <c r="AO50" s="1282"/>
      <c r="AP50" s="1282"/>
      <c r="AQ50" s="1282"/>
      <c r="AR50" s="1282"/>
      <c r="AS50" s="1283"/>
      <c r="AT50" s="5"/>
      <c r="AU50" s="1252"/>
      <c r="AV50" s="1253"/>
      <c r="AW50" s="532">
        <v>11</v>
      </c>
      <c r="AX50" s="532"/>
      <c r="AY50" s="1069" t="s">
        <v>206</v>
      </c>
      <c r="AZ50" s="1069"/>
      <c r="BA50" s="1069"/>
      <c r="BB50" s="1069"/>
      <c r="BC50" s="1069"/>
      <c r="BD50" s="1069"/>
      <c r="BE50" s="1069"/>
      <c r="BF50" s="1069"/>
      <c r="BG50" s="1069"/>
      <c r="BH50" s="1069"/>
      <c r="BI50" s="1069"/>
      <c r="BJ50" s="1069"/>
      <c r="BK50" s="1069"/>
      <c r="BL50" s="1069"/>
      <c r="BM50" s="1069"/>
      <c r="BN50" s="1069"/>
      <c r="BO50" s="1069"/>
      <c r="BP50" s="1069"/>
      <c r="BQ50" s="1069"/>
      <c r="BR50" s="1069"/>
      <c r="BS50" s="1069"/>
      <c r="BT50" s="1069"/>
      <c r="BU50" s="1069"/>
      <c r="BV50" s="1069"/>
      <c r="BW50" s="1069"/>
      <c r="BX50" s="1069"/>
      <c r="BY50" s="1069"/>
      <c r="BZ50" s="1069"/>
      <c r="CA50" s="1254"/>
      <c r="CB50" s="5"/>
    </row>
    <row r="51" spans="1:80" ht="12" customHeight="1" x14ac:dyDescent="0.2">
      <c r="A51" s="35"/>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96"/>
      <c r="AL51" s="96"/>
      <c r="AM51" s="96"/>
      <c r="AN51" s="96"/>
      <c r="AO51" s="96"/>
      <c r="AP51" s="96"/>
      <c r="AQ51" s="96"/>
      <c r="AR51" s="96"/>
      <c r="AS51" s="96"/>
      <c r="AT51" s="5"/>
      <c r="AU51" s="1252"/>
      <c r="AV51" s="1253"/>
      <c r="AW51" s="532">
        <v>12</v>
      </c>
      <c r="AX51" s="532"/>
      <c r="AY51" s="1069" t="s">
        <v>205</v>
      </c>
      <c r="AZ51" s="1069"/>
      <c r="BA51" s="1069"/>
      <c r="BB51" s="1069"/>
      <c r="BC51" s="1069"/>
      <c r="BD51" s="1069"/>
      <c r="BE51" s="1069"/>
      <c r="BF51" s="1069"/>
      <c r="BG51" s="1069"/>
      <c r="BH51" s="1069"/>
      <c r="BI51" s="1069"/>
      <c r="BJ51" s="1069"/>
      <c r="BK51" s="1069"/>
      <c r="BL51" s="1069"/>
      <c r="BM51" s="1069"/>
      <c r="BN51" s="1069"/>
      <c r="BO51" s="1069"/>
      <c r="BP51" s="1069"/>
      <c r="BQ51" s="1069"/>
      <c r="BR51" s="1069"/>
      <c r="BS51" s="1069"/>
      <c r="BT51" s="1069"/>
      <c r="BU51" s="1069"/>
      <c r="BV51" s="1069"/>
      <c r="BW51" s="1069"/>
      <c r="BX51" s="1069"/>
      <c r="BY51" s="1069"/>
      <c r="BZ51" s="1069"/>
      <c r="CA51" s="1254"/>
      <c r="CB51" s="5"/>
    </row>
    <row r="52" spans="1:80" ht="12" customHeight="1" x14ac:dyDescent="0.2">
      <c r="A52" s="35"/>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96"/>
      <c r="AL52" s="96"/>
      <c r="AM52" s="96"/>
      <c r="AN52" s="96"/>
      <c r="AO52" s="96"/>
      <c r="AP52" s="96"/>
      <c r="AQ52" s="96"/>
      <c r="AR52" s="96"/>
      <c r="AS52" s="96"/>
      <c r="AT52" s="5"/>
      <c r="AU52" s="1252"/>
      <c r="AV52" s="1253"/>
      <c r="AW52" s="532">
        <v>13</v>
      </c>
      <c r="AX52" s="532"/>
      <c r="AY52" s="1069" t="s">
        <v>204</v>
      </c>
      <c r="AZ52" s="1069"/>
      <c r="BA52" s="1069"/>
      <c r="BB52" s="1069"/>
      <c r="BC52" s="1069"/>
      <c r="BD52" s="1069"/>
      <c r="BE52" s="1069"/>
      <c r="BF52" s="1069"/>
      <c r="BG52" s="1069"/>
      <c r="BH52" s="1069"/>
      <c r="BI52" s="1069"/>
      <c r="BJ52" s="1069"/>
      <c r="BK52" s="1069"/>
      <c r="BL52" s="1069"/>
      <c r="BM52" s="1069"/>
      <c r="BN52" s="1069"/>
      <c r="BO52" s="1069"/>
      <c r="BP52" s="1069"/>
      <c r="BQ52" s="1069"/>
      <c r="BR52" s="1069"/>
      <c r="BS52" s="1069"/>
      <c r="BT52" s="1069"/>
      <c r="BU52" s="1069"/>
      <c r="BV52" s="1069"/>
      <c r="BW52" s="1069"/>
      <c r="BX52" s="1069"/>
      <c r="BY52" s="1069"/>
      <c r="BZ52" s="1069"/>
      <c r="CA52" s="1254"/>
      <c r="CB52" s="5"/>
    </row>
    <row r="53" spans="1:80" ht="12" customHeight="1" x14ac:dyDescent="0.2">
      <c r="A53" s="35"/>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96"/>
      <c r="AL53" s="96"/>
      <c r="AM53" s="96"/>
      <c r="AN53" s="96"/>
      <c r="AO53" s="96"/>
      <c r="AP53" s="96"/>
      <c r="AQ53" s="96"/>
      <c r="AR53" s="96"/>
      <c r="AS53" s="96"/>
      <c r="AT53" s="5"/>
      <c r="AU53" s="1252"/>
      <c r="AV53" s="1253"/>
      <c r="AW53" s="532">
        <v>14</v>
      </c>
      <c r="AX53" s="532"/>
      <c r="AY53" s="1069" t="s">
        <v>203</v>
      </c>
      <c r="AZ53" s="1069"/>
      <c r="BA53" s="1069"/>
      <c r="BB53" s="1069"/>
      <c r="BC53" s="1069"/>
      <c r="BD53" s="1069"/>
      <c r="BE53" s="1069"/>
      <c r="BF53" s="1069"/>
      <c r="BG53" s="1069"/>
      <c r="BH53" s="1069"/>
      <c r="BI53" s="1069"/>
      <c r="BJ53" s="1069"/>
      <c r="BK53" s="1069"/>
      <c r="BL53" s="1069"/>
      <c r="BM53" s="1069"/>
      <c r="BN53" s="1069"/>
      <c r="BO53" s="1069"/>
      <c r="BP53" s="1069"/>
      <c r="BQ53" s="1069"/>
      <c r="BR53" s="1069"/>
      <c r="BS53" s="1069"/>
      <c r="BT53" s="1069"/>
      <c r="BU53" s="1069"/>
      <c r="BV53" s="1069"/>
      <c r="BW53" s="1069"/>
      <c r="BX53" s="1069"/>
      <c r="BY53" s="1069"/>
      <c r="BZ53" s="1069"/>
      <c r="CA53" s="1254"/>
      <c r="CB53" s="5"/>
    </row>
    <row r="54" spans="1:80" ht="12" customHeight="1" x14ac:dyDescent="0.2">
      <c r="A54" s="35"/>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96"/>
      <c r="AL54" s="96"/>
      <c r="AM54" s="96"/>
      <c r="AN54" s="96"/>
      <c r="AO54" s="96"/>
      <c r="AP54" s="96"/>
      <c r="AQ54" s="96"/>
      <c r="AR54" s="96"/>
      <c r="AS54" s="96"/>
      <c r="AT54" s="5"/>
      <c r="AU54" s="1252"/>
      <c r="AV54" s="1253"/>
      <c r="AW54" s="532">
        <v>15</v>
      </c>
      <c r="AX54" s="532"/>
      <c r="AY54" s="1069" t="s">
        <v>202</v>
      </c>
      <c r="AZ54" s="1069"/>
      <c r="BA54" s="1069"/>
      <c r="BB54" s="1069"/>
      <c r="BC54" s="1069"/>
      <c r="BD54" s="1069"/>
      <c r="BE54" s="1069"/>
      <c r="BF54" s="1069"/>
      <c r="BG54" s="1069"/>
      <c r="BH54" s="1069"/>
      <c r="BI54" s="1069"/>
      <c r="BJ54" s="1069"/>
      <c r="BK54" s="1069"/>
      <c r="BL54" s="1069"/>
      <c r="BM54" s="1069"/>
      <c r="BN54" s="1069"/>
      <c r="BO54" s="1069"/>
      <c r="BP54" s="1069"/>
      <c r="BQ54" s="1069"/>
      <c r="BR54" s="1069"/>
      <c r="BS54" s="1069"/>
      <c r="BT54" s="1069"/>
      <c r="BU54" s="1069"/>
      <c r="BV54" s="1069"/>
      <c r="BW54" s="1069"/>
      <c r="BX54" s="1069"/>
      <c r="BY54" s="1069"/>
      <c r="BZ54" s="1069"/>
      <c r="CA54" s="1254"/>
      <c r="CB54" s="5"/>
    </row>
    <row r="55" spans="1:80" ht="12" customHeight="1" x14ac:dyDescent="0.2">
      <c r="A55" s="35"/>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96"/>
      <c r="AL55" s="96"/>
      <c r="AM55" s="96"/>
      <c r="AN55" s="96"/>
      <c r="AO55" s="96"/>
      <c r="AP55" s="96"/>
      <c r="AQ55" s="96"/>
      <c r="AR55" s="96"/>
      <c r="AS55" s="96"/>
      <c r="AT55" s="5"/>
      <c r="AU55" s="1252"/>
      <c r="AV55" s="1253"/>
      <c r="AW55" s="532">
        <v>16</v>
      </c>
      <c r="AX55" s="532"/>
      <c r="AY55" s="1069" t="s">
        <v>201</v>
      </c>
      <c r="AZ55" s="1069"/>
      <c r="BA55" s="1069"/>
      <c r="BB55" s="1069"/>
      <c r="BC55" s="1069"/>
      <c r="BD55" s="1069"/>
      <c r="BE55" s="1069"/>
      <c r="BF55" s="1069"/>
      <c r="BG55" s="1069"/>
      <c r="BH55" s="1069"/>
      <c r="BI55" s="1069"/>
      <c r="BJ55" s="1069"/>
      <c r="BK55" s="1069"/>
      <c r="BL55" s="1069"/>
      <c r="BM55" s="1069"/>
      <c r="BN55" s="1069"/>
      <c r="BO55" s="1069"/>
      <c r="BP55" s="1069"/>
      <c r="BQ55" s="1069"/>
      <c r="BR55" s="1069"/>
      <c r="BS55" s="1069"/>
      <c r="BT55" s="1069"/>
      <c r="BU55" s="1069"/>
      <c r="BV55" s="1069"/>
      <c r="BW55" s="1069"/>
      <c r="BX55" s="1069"/>
      <c r="BY55" s="1069"/>
      <c r="BZ55" s="1069"/>
      <c r="CA55" s="1254"/>
      <c r="CB55" s="5"/>
    </row>
    <row r="56" spans="1:80" ht="12" customHeight="1" x14ac:dyDescent="0.2">
      <c r="A56" s="35"/>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96"/>
      <c r="AL56" s="96"/>
      <c r="AM56" s="96"/>
      <c r="AN56" s="96"/>
      <c r="AO56" s="96"/>
      <c r="AP56" s="96"/>
      <c r="AQ56" s="96"/>
      <c r="AR56" s="96"/>
      <c r="AS56" s="96"/>
      <c r="AT56" s="5"/>
      <c r="AU56" s="1252"/>
      <c r="AV56" s="1253"/>
      <c r="AW56" s="532">
        <v>17</v>
      </c>
      <c r="AX56" s="532"/>
      <c r="AY56" s="1069" t="s">
        <v>200</v>
      </c>
      <c r="AZ56" s="1069"/>
      <c r="BA56" s="1069"/>
      <c r="BB56" s="1069"/>
      <c r="BC56" s="1069"/>
      <c r="BD56" s="1069"/>
      <c r="BE56" s="1069"/>
      <c r="BF56" s="1069"/>
      <c r="BG56" s="1069"/>
      <c r="BH56" s="1069"/>
      <c r="BI56" s="1069"/>
      <c r="BJ56" s="1069"/>
      <c r="BK56" s="1069"/>
      <c r="BL56" s="1069"/>
      <c r="BM56" s="1069"/>
      <c r="BN56" s="1069"/>
      <c r="BO56" s="1069"/>
      <c r="BP56" s="1069"/>
      <c r="BQ56" s="1069"/>
      <c r="BR56" s="1069"/>
      <c r="BS56" s="1069"/>
      <c r="BT56" s="1069"/>
      <c r="BU56" s="1069"/>
      <c r="BV56" s="1069"/>
      <c r="BW56" s="1069"/>
      <c r="BX56" s="1069"/>
      <c r="BY56" s="1069"/>
      <c r="BZ56" s="1069"/>
      <c r="CA56" s="1254"/>
      <c r="CB56" s="5"/>
    </row>
    <row r="57" spans="1:80" ht="12" customHeight="1" x14ac:dyDescent="0.2">
      <c r="A57" s="35"/>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96"/>
      <c r="AL57" s="96"/>
      <c r="AM57" s="96"/>
      <c r="AN57" s="96"/>
      <c r="AO57" s="96"/>
      <c r="AP57" s="96"/>
      <c r="AQ57" s="96"/>
      <c r="AR57" s="96"/>
      <c r="AS57" s="96"/>
      <c r="AT57" s="5"/>
      <c r="AU57" s="1252"/>
      <c r="AV57" s="1253"/>
      <c r="AW57" s="532">
        <v>18</v>
      </c>
      <c r="AX57" s="532"/>
      <c r="AY57" s="1069" t="s">
        <v>199</v>
      </c>
      <c r="AZ57" s="1069"/>
      <c r="BA57" s="1069"/>
      <c r="BB57" s="1069"/>
      <c r="BC57" s="1069"/>
      <c r="BD57" s="1069"/>
      <c r="BE57" s="1069"/>
      <c r="BF57" s="1069"/>
      <c r="BG57" s="1069"/>
      <c r="BH57" s="1069"/>
      <c r="BI57" s="1069"/>
      <c r="BJ57" s="1069"/>
      <c r="BK57" s="1069"/>
      <c r="BL57" s="1069"/>
      <c r="BM57" s="1069"/>
      <c r="BN57" s="1069"/>
      <c r="BO57" s="1069"/>
      <c r="BP57" s="1069"/>
      <c r="BQ57" s="1069"/>
      <c r="BR57" s="1069"/>
      <c r="BS57" s="1069"/>
      <c r="BT57" s="1069"/>
      <c r="BU57" s="1069"/>
      <c r="BV57" s="1069"/>
      <c r="BW57" s="1069"/>
      <c r="BX57" s="1069"/>
      <c r="BY57" s="1069"/>
      <c r="BZ57" s="1069"/>
      <c r="CA57" s="1254"/>
      <c r="CB57" s="5"/>
    </row>
    <row r="58" spans="1:80" ht="12" customHeight="1" x14ac:dyDescent="0.2">
      <c r="A58" s="35"/>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96"/>
      <c r="AL58" s="96"/>
      <c r="AM58" s="96"/>
      <c r="AN58" s="96"/>
      <c r="AO58" s="96"/>
      <c r="AP58" s="96"/>
      <c r="AQ58" s="96"/>
      <c r="AR58" s="96"/>
      <c r="AS58" s="96"/>
      <c r="AT58" s="5"/>
      <c r="AU58" s="1252"/>
      <c r="AV58" s="1253"/>
      <c r="AW58" s="532">
        <v>19</v>
      </c>
      <c r="AX58" s="532"/>
      <c r="AY58" s="1069" t="s">
        <v>198</v>
      </c>
      <c r="AZ58" s="1069"/>
      <c r="BA58" s="1069"/>
      <c r="BB58" s="1069"/>
      <c r="BC58" s="1069"/>
      <c r="BD58" s="1069"/>
      <c r="BE58" s="1069"/>
      <c r="BF58" s="1069"/>
      <c r="BG58" s="1069"/>
      <c r="BH58" s="1069"/>
      <c r="BI58" s="1069"/>
      <c r="BJ58" s="1069"/>
      <c r="BK58" s="1069"/>
      <c r="BL58" s="1069"/>
      <c r="BM58" s="1069"/>
      <c r="BN58" s="1069"/>
      <c r="BO58" s="1069"/>
      <c r="BP58" s="1069"/>
      <c r="BQ58" s="1069"/>
      <c r="BR58" s="1069"/>
      <c r="BS58" s="1069"/>
      <c r="BT58" s="1069"/>
      <c r="BU58" s="1069"/>
      <c r="BV58" s="1069"/>
      <c r="BW58" s="1069"/>
      <c r="BX58" s="1069"/>
      <c r="BY58" s="1069"/>
      <c r="BZ58" s="1069"/>
      <c r="CA58" s="1254"/>
      <c r="CB58" s="5"/>
    </row>
    <row r="59" spans="1:80" ht="12" customHeight="1" x14ac:dyDescent="0.2">
      <c r="A59" s="35"/>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96"/>
      <c r="AL59" s="96"/>
      <c r="AM59" s="96"/>
      <c r="AN59" s="96"/>
      <c r="AO59" s="96"/>
      <c r="AP59" s="96"/>
      <c r="AQ59" s="96"/>
      <c r="AR59" s="96"/>
      <c r="AS59" s="96"/>
      <c r="AT59" s="5"/>
      <c r="AU59" s="1252"/>
      <c r="AV59" s="1253"/>
      <c r="AW59" s="532">
        <v>20</v>
      </c>
      <c r="AX59" s="532"/>
      <c r="AY59" s="1069" t="s">
        <v>197</v>
      </c>
      <c r="AZ59" s="1069"/>
      <c r="BA59" s="1069"/>
      <c r="BB59" s="1069"/>
      <c r="BC59" s="1069"/>
      <c r="BD59" s="1069"/>
      <c r="BE59" s="1069"/>
      <c r="BF59" s="1069"/>
      <c r="BG59" s="1069"/>
      <c r="BH59" s="1069"/>
      <c r="BI59" s="1069"/>
      <c r="BJ59" s="1069"/>
      <c r="BK59" s="1069"/>
      <c r="BL59" s="1069"/>
      <c r="BM59" s="1069"/>
      <c r="BN59" s="1069"/>
      <c r="BO59" s="1069"/>
      <c r="BP59" s="1069"/>
      <c r="BQ59" s="1069"/>
      <c r="BR59" s="1069"/>
      <c r="BS59" s="1069"/>
      <c r="BT59" s="1069"/>
      <c r="BU59" s="1069"/>
      <c r="BV59" s="1069"/>
      <c r="BW59" s="1069"/>
      <c r="BX59" s="1069"/>
      <c r="BY59" s="1069"/>
      <c r="BZ59" s="1069"/>
      <c r="CA59" s="1254"/>
      <c r="CB59" s="5"/>
    </row>
    <row r="60" spans="1:80" ht="12" customHeight="1" thickBot="1" x14ac:dyDescent="0.25">
      <c r="A60" s="35"/>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96"/>
      <c r="AL60" s="96"/>
      <c r="AM60" s="96"/>
      <c r="AN60" s="96"/>
      <c r="AO60" s="96"/>
      <c r="AP60" s="96"/>
      <c r="AQ60" s="96"/>
      <c r="AR60" s="96"/>
      <c r="AS60" s="96"/>
      <c r="AT60" s="5"/>
      <c r="AU60" s="533" t="s">
        <v>195</v>
      </c>
      <c r="AV60" s="534"/>
      <c r="AW60" s="534"/>
      <c r="AX60" s="536"/>
      <c r="AY60" s="1277" t="s">
        <v>196</v>
      </c>
      <c r="AZ60" s="1278"/>
      <c r="BA60" s="1278"/>
      <c r="BB60" s="1278"/>
      <c r="BC60" s="1278"/>
      <c r="BD60" s="1278"/>
      <c r="BE60" s="1278"/>
      <c r="BF60" s="1278"/>
      <c r="BG60" s="1278"/>
      <c r="BH60" s="1278"/>
      <c r="BI60" s="1278"/>
      <c r="BJ60" s="1278"/>
      <c r="BK60" s="1278"/>
      <c r="BL60" s="1278"/>
      <c r="BM60" s="1278"/>
      <c r="BN60" s="1278"/>
      <c r="BO60" s="1278"/>
      <c r="BP60" s="1278"/>
      <c r="BQ60" s="1278"/>
      <c r="BR60" s="1278"/>
      <c r="BS60" s="1278"/>
      <c r="BT60" s="1278"/>
      <c r="BU60" s="1278"/>
      <c r="BV60" s="1278"/>
      <c r="BW60" s="1278"/>
      <c r="BX60" s="1278"/>
      <c r="BY60" s="1278"/>
      <c r="BZ60" s="1278"/>
      <c r="CA60" s="1279"/>
      <c r="CB60" s="5"/>
    </row>
    <row r="61" spans="1:80" ht="12" customHeight="1" x14ac:dyDescent="0.2">
      <c r="A61" s="22"/>
      <c r="B61" s="964"/>
      <c r="C61" s="964"/>
      <c r="D61" s="964"/>
      <c r="E61" s="964"/>
      <c r="F61" s="964"/>
      <c r="G61" s="964"/>
      <c r="H61" s="964"/>
      <c r="I61" s="964"/>
      <c r="J61" s="964"/>
      <c r="K61" s="964"/>
      <c r="L61" s="964"/>
      <c r="M61" s="964"/>
      <c r="N61" s="964"/>
      <c r="O61" s="964"/>
      <c r="P61" s="964"/>
      <c r="Q61" s="964"/>
      <c r="R61" s="964"/>
      <c r="S61" s="964"/>
      <c r="T61" s="964"/>
      <c r="U61" s="964"/>
      <c r="V61" s="964"/>
      <c r="W61" s="964"/>
      <c r="X61" s="964"/>
      <c r="Y61" s="964"/>
      <c r="Z61" s="964"/>
      <c r="AA61" s="964"/>
      <c r="AB61" s="964"/>
      <c r="AC61" s="964"/>
      <c r="AD61" s="964"/>
      <c r="AE61" s="964"/>
      <c r="AF61" s="964"/>
      <c r="AG61" s="964"/>
      <c r="AH61" s="964"/>
      <c r="AI61" s="964"/>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778" priority="38">
      <formula>LEN(TRIM(AK34))&gt;0</formula>
    </cfRule>
  </conditionalFormatting>
  <conditionalFormatting sqref="F43:AG47">
    <cfRule type="containsBlanks" dxfId="1777" priority="119486">
      <formula>LEN(TRIM(F43))=0</formula>
    </cfRule>
  </conditionalFormatting>
  <conditionalFormatting sqref="D44:E47">
    <cfRule type="containsBlanks" dxfId="1776" priority="119489">
      <formula>LEN(TRIM(D44))=0</formula>
    </cfRule>
  </conditionalFormatting>
  <conditionalFormatting sqref="AH44:AI47 AE44:AF47 AB44:AC47 Y44:Z47 V44:W47 S44:T47 P44:Q47 M44:N47 J44:K47 G44:H47 D44:E47">
    <cfRule type="expression" dxfId="1775" priority="35">
      <formula>D$43&lt;&gt;""</formula>
    </cfRule>
  </conditionalFormatting>
  <conditionalFormatting sqref="D44:E47 G44:H47 J44:K47 M44:N47 P44:Q47 S44:T47 V44:W47 Y44:Z47 AB44:AC47 AE44:AF47 AH44:AI47">
    <cfRule type="notContainsBlanks" dxfId="1774" priority="2">
      <formula>LEN(TRIM(D44))&gt;0</formula>
    </cfRule>
  </conditionalFormatting>
  <conditionalFormatting sqref="F43:F47 I43:I47 L43:L47 O43:O47 R43:R47 U43:U47 X43:X47 AA43:AA47 AD43:AD47 AG43:AG47 AM41:AS50">
    <cfRule type="notContainsBlanks" dxfId="1773" priority="40">
      <formula>LEN(TRIM(F41))&gt;0</formula>
    </cfRule>
  </conditionalFormatting>
  <conditionalFormatting sqref="AZ13:BO15">
    <cfRule type="notContainsBlanks" dxfId="1772"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771" priority="41">
      <formula>LEN(TRIM(D7))=0</formula>
    </cfRule>
  </conditionalFormatting>
  <conditionalFormatting sqref="AT22:AV22 AT21:AW21 M37:Q40 AN16:AS16 AT23:AW24">
    <cfRule type="containsText" dxfId="1770" priority="32" operator="containsText" text="CALC.">
      <formula>NOT(ISERROR(SEARCH("CALC.",M16)))</formula>
    </cfRule>
  </conditionalFormatting>
  <conditionalFormatting sqref="S26:AI32 AK21:AW23 AK25:AW26 AT24:AW24">
    <cfRule type="expression" dxfId="1769" priority="31">
      <formula>$Z$25="Direct Drive"</formula>
    </cfRule>
  </conditionalFormatting>
  <conditionalFormatting sqref="S28:Y28 S30:Y30 S27:AG27 S29:AG29 S31:AE31 S26:Y26 AK21:AS23">
    <cfRule type="expression" dxfId="1768" priority="30">
      <formula>$Z$25="Direct Drive"</formula>
    </cfRule>
  </conditionalFormatting>
  <conditionalFormatting sqref="S32:Y32">
    <cfRule type="expression" dxfId="1767" priority="29">
      <formula>$Z$25="Direct Drive"</formula>
    </cfRule>
  </conditionalFormatting>
  <conditionalFormatting sqref="Z13:AD16">
    <cfRule type="expression" dxfId="1766" priority="28">
      <formula>$Z$12="N/A"</formula>
    </cfRule>
  </conditionalFormatting>
  <conditionalFormatting sqref="Z17:AD17">
    <cfRule type="expression" dxfId="1765" priority="27">
      <formula>$Z$12="N/A"</formula>
    </cfRule>
  </conditionalFormatting>
  <conditionalFormatting sqref="AE13:AI16">
    <cfRule type="expression" dxfId="1764" priority="26">
      <formula>$AE$12="N/A"</formula>
    </cfRule>
  </conditionalFormatting>
  <conditionalFormatting sqref="AE17:AI17">
    <cfRule type="expression" dxfId="1763" priority="25">
      <formula>$AE$12="N/A"</formula>
    </cfRule>
  </conditionalFormatting>
  <conditionalFormatting sqref="Z26:AI26 AH27:AI27 Z28:AI28 AH29:AI29 Z30:AI30 AF31:AI31 AT21:AW24">
    <cfRule type="expression" dxfId="1762" priority="24">
      <formula>$Z$25="Direct Drive"</formula>
    </cfRule>
  </conditionalFormatting>
  <conditionalFormatting sqref="P22:R22">
    <cfRule type="expression" dxfId="1761" priority="10">
      <formula>$P$22&gt;$H$33</formula>
    </cfRule>
    <cfRule type="containsText" dxfId="1760" priority="23" operator="containsText" text="CALC.">
      <formula>NOT(ISERROR(SEARCH("CALC.",P22)))</formula>
    </cfRule>
  </conditionalFormatting>
  <conditionalFormatting sqref="G30">
    <cfRule type="containsBlanks" dxfId="1759" priority="22">
      <formula>LEN(TRIM(G30))=0</formula>
    </cfRule>
  </conditionalFormatting>
  <conditionalFormatting sqref="D43:E43">
    <cfRule type="containsBlanks" dxfId="1758" priority="21">
      <formula>LEN(TRIM(D43))=0</formula>
    </cfRule>
  </conditionalFormatting>
  <conditionalFormatting sqref="D43:E43">
    <cfRule type="containsBlanks" dxfId="1757" priority="20">
      <formula>LEN(TRIM(D43))=0</formula>
    </cfRule>
  </conditionalFormatting>
  <conditionalFormatting sqref="AK14:AS16 AZ12:BO18 AT12:AY16">
    <cfRule type="expression" dxfId="1756" priority="9">
      <formula>$AT$18="Single Phase"</formula>
    </cfRule>
  </conditionalFormatting>
  <conditionalFormatting sqref="AU40:AW59">
    <cfRule type="expression" dxfId="1755" priority="118774">
      <formula>NOT(ISBLANK($AU40))</formula>
    </cfRule>
  </conditionalFormatting>
  <conditionalFormatting sqref="AF40:AI40">
    <cfRule type="expression" dxfId="1754" priority="8">
      <formula>$X$40="FIXED SPEED"</formula>
    </cfRule>
  </conditionalFormatting>
  <conditionalFormatting sqref="X40">
    <cfRule type="containsBlanks" dxfId="1753" priority="7">
      <formula>LEN(TRIM(X40))=0</formula>
    </cfRule>
  </conditionalFormatting>
  <conditionalFormatting sqref="AT24:AW24">
    <cfRule type="expression" dxfId="1752" priority="119474">
      <formula>IF(#REF!&lt;&gt;"CALC.",$M$36&lt;#REF!)</formula>
    </cfRule>
  </conditionalFormatting>
  <conditionalFormatting sqref="AX41:CA60">
    <cfRule type="expression" dxfId="1751" priority="119483">
      <formula>NOT(ISBLANK($AU40))</formula>
    </cfRule>
  </conditionalFormatting>
  <conditionalFormatting sqref="AK24:AS24">
    <cfRule type="expression" dxfId="1750" priority="4">
      <formula>$Z$25="Direct Drive"</formula>
    </cfRule>
  </conditionalFormatting>
  <conditionalFormatting sqref="AK24:AS24">
    <cfRule type="expression" dxfId="1749" priority="3">
      <formula>$Z$25="Direct Drive"</formula>
    </cfRule>
  </conditionalFormatting>
  <conditionalFormatting sqref="AH43:AI47">
    <cfRule type="containsBlanks" dxfId="1748" priority="119491">
      <formula>LEN(TRIM(AH43))=0</formula>
    </cfRule>
  </conditionalFormatting>
  <conditionalFormatting sqref="AF36:AG36">
    <cfRule type="containsBlanks" dxfId="1747"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81" t="s">
        <v>893</v>
      </c>
      <c r="AL3" s="1082"/>
      <c r="AM3" s="1082"/>
      <c r="AN3" s="1082"/>
      <c r="AO3" s="1082"/>
      <c r="AP3" s="1082"/>
      <c r="AQ3" s="1082"/>
      <c r="AR3" s="1082"/>
      <c r="AS3" s="1082"/>
      <c r="AT3" s="1082"/>
      <c r="AU3" s="1082"/>
      <c r="AV3" s="1082"/>
      <c r="AW3" s="1082"/>
      <c r="AX3" s="1082"/>
      <c r="AY3" s="1082"/>
      <c r="AZ3" s="1082"/>
      <c r="BA3" s="1082"/>
      <c r="BB3" s="1082"/>
      <c r="BC3" s="1082"/>
      <c r="BD3" s="1082"/>
      <c r="BE3" s="1082"/>
      <c r="BF3" s="1082"/>
      <c r="BG3" s="1082"/>
      <c r="BH3" s="1082"/>
      <c r="BI3" s="1082"/>
      <c r="BJ3" s="1082"/>
      <c r="BK3" s="1082"/>
      <c r="BL3" s="1082"/>
      <c r="BM3" s="1082"/>
      <c r="BN3" s="1082"/>
      <c r="BO3" s="1083"/>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91"/>
      <c r="AL4" s="1092"/>
      <c r="AM4" s="1093"/>
      <c r="AN4" s="1087" t="s">
        <v>1007</v>
      </c>
      <c r="AO4" s="1087"/>
      <c r="AP4" s="1087"/>
      <c r="AQ4" s="1087" t="s">
        <v>98</v>
      </c>
      <c r="AR4" s="1087"/>
      <c r="AS4" s="1087"/>
      <c r="AT4" s="1087"/>
      <c r="AU4" s="1087"/>
      <c r="AV4" s="1087"/>
      <c r="AW4" s="1087"/>
      <c r="AX4" s="1087"/>
      <c r="AY4" s="1084"/>
      <c r="AZ4" s="1087" t="s">
        <v>155</v>
      </c>
      <c r="BA4" s="1087"/>
      <c r="BB4" s="1087"/>
      <c r="BC4" s="1087"/>
      <c r="BD4" s="1087"/>
      <c r="BE4" s="1087"/>
      <c r="BF4" s="1087"/>
      <c r="BG4" s="1087"/>
      <c r="BH4" s="1084" t="s">
        <v>154</v>
      </c>
      <c r="BI4" s="1085"/>
      <c r="BJ4" s="1085"/>
      <c r="BK4" s="1085"/>
      <c r="BL4" s="1085"/>
      <c r="BM4" s="1085"/>
      <c r="BN4" s="1085"/>
      <c r="BO4" s="1086"/>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8"/>
      <c r="N5" s="918"/>
      <c r="O5" s="918"/>
      <c r="P5" s="918"/>
      <c r="Q5" s="918"/>
      <c r="R5" s="918"/>
      <c r="S5" s="918"/>
      <c r="T5" s="918"/>
      <c r="U5" s="918"/>
      <c r="V5" s="918"/>
      <c r="W5" s="918"/>
      <c r="X5" s="918"/>
      <c r="Y5" s="918"/>
      <c r="Z5" s="918"/>
      <c r="AA5" s="918"/>
      <c r="AB5" s="918"/>
      <c r="AC5" s="918"/>
      <c r="AD5" s="918"/>
      <c r="AE5" s="918"/>
      <c r="AF5" s="918"/>
      <c r="AG5" s="918"/>
      <c r="AH5" s="918"/>
      <c r="AI5" s="918"/>
      <c r="AJ5" s="5"/>
      <c r="AK5" s="1068" t="s">
        <v>152</v>
      </c>
      <c r="AL5" s="1069"/>
      <c r="AM5" s="1069"/>
      <c r="AN5" s="1079"/>
      <c r="AO5" s="1079"/>
      <c r="AP5" s="1079"/>
      <c r="AQ5" s="1072"/>
      <c r="AR5" s="1072"/>
      <c r="AS5" s="1072"/>
      <c r="AT5" s="1056" t="s">
        <v>151</v>
      </c>
      <c r="AU5" s="1056"/>
      <c r="AV5" s="1056"/>
      <c r="AW5" s="1056"/>
      <c r="AX5" s="1056"/>
      <c r="AY5" s="1057"/>
      <c r="AZ5" s="1074" t="str">
        <f>IF(AN5="","",IF(100*(ABS(AN5-$AN$8)/$AN$8)&gt;10,"T1 Exceeds 10% by "&amp;ROUND(100*(ABS(AN5-$AN$8)/$AN$8)-10,1)&amp;"%",""))</f>
        <v/>
      </c>
      <c r="BA5" s="1074"/>
      <c r="BB5" s="1074"/>
      <c r="BC5" s="1074"/>
      <c r="BD5" s="1074"/>
      <c r="BE5" s="1074"/>
      <c r="BF5" s="1074"/>
      <c r="BG5" s="1074"/>
      <c r="BH5" s="1074" t="str">
        <f>IF(AQ5="","",IF(100*(ABS(AQ5-$AQ$8)/$AQ$8)&gt;2,"T1 Exceeds 2% by "&amp;ROUND(100*(ABS(AQ5-$AQ$8)/$AQ$8)-2,1)&amp;"%",""))</f>
        <v/>
      </c>
      <c r="BI5" s="1074"/>
      <c r="BJ5" s="1074"/>
      <c r="BK5" s="1074"/>
      <c r="BL5" s="1074"/>
      <c r="BM5" s="1074"/>
      <c r="BN5" s="1074"/>
      <c r="BO5" s="1075"/>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68" t="s">
        <v>51</v>
      </c>
      <c r="AL6" s="1069"/>
      <c r="AM6" s="1069"/>
      <c r="AN6" s="1079"/>
      <c r="AO6" s="1079"/>
      <c r="AP6" s="1079"/>
      <c r="AQ6" s="1072"/>
      <c r="AR6" s="1072"/>
      <c r="AS6" s="1072"/>
      <c r="AT6" s="1468"/>
      <c r="AU6" s="1468"/>
      <c r="AV6" s="1468"/>
      <c r="AW6" s="1468"/>
      <c r="AX6" s="1468"/>
      <c r="AY6" s="1469"/>
      <c r="AZ6" s="1074" t="str">
        <f>IF(AN6="","",IF(100*(ABS(AN6-$AN$8)/$AN$8)&gt;10,"T2 Exceeds 10% by "&amp;ROUND(100*(ABS(AN6-$AN$8)/$AN$8)-10,1)&amp;"%",""))</f>
        <v/>
      </c>
      <c r="BA6" s="1074"/>
      <c r="BB6" s="1074"/>
      <c r="BC6" s="1074"/>
      <c r="BD6" s="1074"/>
      <c r="BE6" s="1074"/>
      <c r="BF6" s="1074"/>
      <c r="BG6" s="1074"/>
      <c r="BH6" s="1074" t="str">
        <f>IF(AQ6="","",IF(100*(ABS(AQ6-$AQ$8)/$AQ$8)&gt;2,"T2 Exceeds 2% by "&amp;ROUND(100*(ABS(AQ6-$AQ$8)/$AQ$8)-2,1)&amp;"%",""))</f>
        <v/>
      </c>
      <c r="BI6" s="1074"/>
      <c r="BJ6" s="1074"/>
      <c r="BK6" s="1074"/>
      <c r="BL6" s="1074"/>
      <c r="BM6" s="1074"/>
      <c r="BN6" s="1074"/>
      <c r="BO6" s="1075"/>
      <c r="BP6" s="5"/>
      <c r="BQ6" s="5"/>
      <c r="BR6" s="5"/>
      <c r="BS6" s="5"/>
      <c r="BT6" s="5"/>
      <c r="BU6" s="5"/>
      <c r="BV6" s="5"/>
      <c r="BW6" s="5"/>
      <c r="BX6" s="5"/>
      <c r="BY6" s="5"/>
      <c r="BZ6" s="5"/>
      <c r="CA6" s="5"/>
      <c r="CB6" s="5"/>
    </row>
    <row r="7" spans="1:109" ht="12" customHeight="1" x14ac:dyDescent="0.2">
      <c r="A7" s="894" t="s">
        <v>48</v>
      </c>
      <c r="B7" s="894"/>
      <c r="C7" s="894"/>
      <c r="D7" s="894"/>
      <c r="E7" s="894"/>
      <c r="F7" s="1467"/>
      <c r="G7" s="1467"/>
      <c r="H7" s="1467"/>
      <c r="I7" s="1467"/>
      <c r="J7" s="1467"/>
      <c r="K7" s="1467"/>
      <c r="L7" s="1467"/>
      <c r="M7" s="1467"/>
      <c r="N7" s="1467"/>
      <c r="O7" s="1467"/>
      <c r="P7" s="1467"/>
      <c r="Q7" s="42"/>
      <c r="R7" s="42"/>
      <c r="S7" s="42"/>
      <c r="T7" s="894" t="s">
        <v>47</v>
      </c>
      <c r="U7" s="894"/>
      <c r="V7" s="894"/>
      <c r="W7" s="894"/>
      <c r="X7" s="894"/>
      <c r="Y7" s="947"/>
      <c r="Z7" s="947"/>
      <c r="AA7" s="947"/>
      <c r="AB7" s="947"/>
      <c r="AC7" s="947"/>
      <c r="AD7" s="947"/>
      <c r="AE7" s="947"/>
      <c r="AF7" s="947"/>
      <c r="AG7" s="947"/>
      <c r="AH7" s="947"/>
      <c r="AI7" s="947"/>
      <c r="AJ7" s="5"/>
      <c r="AK7" s="1068" t="s">
        <v>50</v>
      </c>
      <c r="AL7" s="1069"/>
      <c r="AM7" s="1069"/>
      <c r="AN7" s="1079"/>
      <c r="AO7" s="1079"/>
      <c r="AP7" s="1079"/>
      <c r="AQ7" s="1072"/>
      <c r="AR7" s="1072"/>
      <c r="AS7" s="1072"/>
      <c r="AT7" s="1056" t="s">
        <v>147</v>
      </c>
      <c r="AU7" s="1056"/>
      <c r="AV7" s="1056"/>
      <c r="AW7" s="1056"/>
      <c r="AX7" s="1056"/>
      <c r="AY7" s="1057"/>
      <c r="AZ7" s="1074" t="str">
        <f>IF(AN7="","",IF(100*(ABS(AN7-$AN$8)/$AN$8)&gt;10,"T3 Exceeds 10% by "&amp;ROUND(100*(ABS(AN7-$AN$8)/$AN$8)-10,1)&amp;"%",""))</f>
        <v/>
      </c>
      <c r="BA7" s="1074"/>
      <c r="BB7" s="1074"/>
      <c r="BC7" s="1074"/>
      <c r="BD7" s="1074"/>
      <c r="BE7" s="1074"/>
      <c r="BF7" s="1074"/>
      <c r="BG7" s="1074"/>
      <c r="BH7" s="1074" t="str">
        <f>IF(AQ7="","",IF(100*(ABS(AQ7-$AQ$8)/$AQ$8)&gt;2,"T3 Exceeds 2% by "&amp;ROUND(100*(ABS(AQ7-$AQ$8)/$AQ$8)-2,1)&amp;"%",""))</f>
        <v/>
      </c>
      <c r="BI7" s="1074"/>
      <c r="BJ7" s="1074"/>
      <c r="BK7" s="1074"/>
      <c r="BL7" s="1074"/>
      <c r="BM7" s="1074"/>
      <c r="BN7" s="1074"/>
      <c r="BO7" s="1075"/>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68" t="s">
        <v>144</v>
      </c>
      <c r="AL8" s="1069"/>
      <c r="AM8" s="1069"/>
      <c r="AN8" s="1070" t="str">
        <f>IFERROR(AVERAGE(AN5:AP7),"")</f>
        <v/>
      </c>
      <c r="AO8" s="1070"/>
      <c r="AP8" s="1070"/>
      <c r="AQ8" s="1071" t="str">
        <f>IFERROR(AVERAGE(AQ5:AS7),"")</f>
        <v/>
      </c>
      <c r="AR8" s="1071"/>
      <c r="AS8" s="1071"/>
      <c r="AT8" s="1468"/>
      <c r="AU8" s="1468"/>
      <c r="AV8" s="1468"/>
      <c r="AW8" s="1468"/>
      <c r="AX8" s="1468"/>
      <c r="AY8" s="1469"/>
      <c r="AZ8" s="1045" t="s">
        <v>143</v>
      </c>
      <c r="BA8" s="1046"/>
      <c r="BB8" s="1046"/>
      <c r="BC8" s="1046"/>
      <c r="BD8" s="1046"/>
      <c r="BE8" s="1046"/>
      <c r="BF8" s="1046"/>
      <c r="BG8" s="1046"/>
      <c r="BH8" s="1046"/>
      <c r="BI8" s="1046"/>
      <c r="BJ8" s="1046"/>
      <c r="BK8" s="1046"/>
      <c r="BL8" s="1046"/>
      <c r="BM8" s="1046"/>
      <c r="BN8" s="1046"/>
      <c r="BO8" s="1047"/>
      <c r="BP8" s="5"/>
      <c r="BQ8" s="5"/>
      <c r="BR8" s="5"/>
      <c r="BS8" s="5"/>
      <c r="BT8" s="5"/>
      <c r="BU8" s="5"/>
      <c r="BV8" s="5"/>
      <c r="BW8" s="5"/>
      <c r="BX8" s="5"/>
      <c r="BY8" s="5"/>
      <c r="BZ8" s="5"/>
      <c r="CA8" s="5"/>
      <c r="CB8" s="5"/>
    </row>
    <row r="9" spans="1:109" ht="12" customHeight="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5"/>
      <c r="AK9" s="1050"/>
      <c r="AL9" s="1051"/>
      <c r="AM9" s="1051"/>
      <c r="AN9" s="1051"/>
      <c r="AO9" s="1051"/>
      <c r="AP9" s="1051"/>
      <c r="AQ9" s="1051"/>
      <c r="AR9" s="1051"/>
      <c r="AS9" s="1052"/>
      <c r="AT9" s="1056" t="s">
        <v>141</v>
      </c>
      <c r="AU9" s="1056"/>
      <c r="AV9" s="1056"/>
      <c r="AW9" s="1056"/>
      <c r="AX9" s="1056"/>
      <c r="AY9" s="1057"/>
      <c r="AZ9" s="1058" t="s">
        <v>140</v>
      </c>
      <c r="BA9" s="1059"/>
      <c r="BB9" s="1059"/>
      <c r="BC9" s="1059"/>
      <c r="BD9" s="1059"/>
      <c r="BE9" s="1059"/>
      <c r="BF9" s="1059"/>
      <c r="BG9" s="1059"/>
      <c r="BH9" s="1059"/>
      <c r="BI9" s="1059"/>
      <c r="BJ9" s="1059"/>
      <c r="BK9" s="1059"/>
      <c r="BL9" s="1059"/>
      <c r="BM9" s="1059"/>
      <c r="BN9" s="1059"/>
      <c r="BO9" s="1060"/>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53"/>
      <c r="AL10" s="1054"/>
      <c r="AM10" s="1054"/>
      <c r="AN10" s="1054"/>
      <c r="AO10" s="1054"/>
      <c r="AP10" s="1054"/>
      <c r="AQ10" s="1054"/>
      <c r="AR10" s="1054"/>
      <c r="AS10" s="1055"/>
      <c r="AT10" s="1042"/>
      <c r="AU10" s="1043"/>
      <c r="AV10" s="1043"/>
      <c r="AW10" s="1043"/>
      <c r="AX10" s="1043"/>
      <c r="AY10" s="1044"/>
      <c r="AZ10" s="1061"/>
      <c r="BA10" s="1062"/>
      <c r="BB10" s="1062"/>
      <c r="BC10" s="1062"/>
      <c r="BD10" s="1062"/>
      <c r="BE10" s="1062"/>
      <c r="BF10" s="1062"/>
      <c r="BG10" s="1062"/>
      <c r="BH10" s="1062"/>
      <c r="BI10" s="1062"/>
      <c r="BJ10" s="1062"/>
      <c r="BK10" s="1062"/>
      <c r="BL10" s="1062"/>
      <c r="BM10" s="1062"/>
      <c r="BN10" s="1062"/>
      <c r="BO10" s="1063"/>
      <c r="BP10" s="5"/>
      <c r="BQ10" s="5"/>
      <c r="BR10" s="5"/>
      <c r="BS10" s="5"/>
      <c r="BT10" s="5"/>
      <c r="BU10" s="5"/>
      <c r="BV10" s="5"/>
      <c r="BW10" s="5"/>
      <c r="BX10" s="5"/>
      <c r="BY10" s="5"/>
      <c r="BZ10" s="5"/>
      <c r="CA10" s="5"/>
      <c r="CB10" s="5"/>
    </row>
    <row r="11" spans="1:109" ht="12.75" thickBot="1" x14ac:dyDescent="0.25">
      <c r="A11" s="886" t="s">
        <v>158</v>
      </c>
      <c r="B11" s="887"/>
      <c r="C11" s="887"/>
      <c r="D11" s="887"/>
      <c r="E11" s="887"/>
      <c r="F11" s="887"/>
      <c r="G11" s="887"/>
      <c r="H11" s="887"/>
      <c r="I11" s="887"/>
      <c r="J11" s="887"/>
      <c r="K11" s="887"/>
      <c r="L11" s="887"/>
      <c r="M11" s="887"/>
      <c r="N11" s="887"/>
      <c r="O11" s="887"/>
      <c r="P11" s="888"/>
      <c r="Q11" s="42"/>
      <c r="R11" s="42"/>
      <c r="S11" s="42"/>
      <c r="T11" s="886" t="s">
        <v>157</v>
      </c>
      <c r="U11" s="887"/>
      <c r="V11" s="887"/>
      <c r="W11" s="887"/>
      <c r="X11" s="887"/>
      <c r="Y11" s="887"/>
      <c r="Z11" s="887"/>
      <c r="AA11" s="887"/>
      <c r="AB11" s="887"/>
      <c r="AC11" s="887"/>
      <c r="AD11" s="887"/>
      <c r="AE11" s="887"/>
      <c r="AF11" s="887"/>
      <c r="AG11" s="887"/>
      <c r="AH11" s="887"/>
      <c r="AI11" s="888"/>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70" t="s">
        <v>111</v>
      </c>
      <c r="B12" s="1471"/>
      <c r="C12" s="1471"/>
      <c r="D12" s="1471"/>
      <c r="E12" s="1471"/>
      <c r="F12" s="1472"/>
      <c r="G12" s="1384"/>
      <c r="H12" s="1384"/>
      <c r="I12" s="1384"/>
      <c r="J12" s="1384"/>
      <c r="K12" s="1384"/>
      <c r="L12" s="1384"/>
      <c r="M12" s="1384"/>
      <c r="N12" s="1384"/>
      <c r="O12" s="1384"/>
      <c r="P12" s="1394"/>
      <c r="Q12" s="42"/>
      <c r="R12" s="42"/>
      <c r="S12" s="42"/>
      <c r="T12" s="1088" t="s">
        <v>216</v>
      </c>
      <c r="U12" s="1089"/>
      <c r="V12" s="1089"/>
      <c r="W12" s="1089"/>
      <c r="X12" s="1089"/>
      <c r="Y12" s="1090"/>
      <c r="Z12" s="1351"/>
      <c r="AA12" s="1352"/>
      <c r="AB12" s="1352"/>
      <c r="AC12" s="1352"/>
      <c r="AD12" s="1473"/>
      <c r="AE12" s="1351"/>
      <c r="AF12" s="1352"/>
      <c r="AG12" s="1352"/>
      <c r="AH12" s="1352"/>
      <c r="AI12" s="1353"/>
      <c r="AJ12" s="5"/>
      <c r="AK12" s="1081" t="s">
        <v>894</v>
      </c>
      <c r="AL12" s="1082"/>
      <c r="AM12" s="1082"/>
      <c r="AN12" s="1082"/>
      <c r="AO12" s="1082"/>
      <c r="AP12" s="1082"/>
      <c r="AQ12" s="1082"/>
      <c r="AR12" s="1082"/>
      <c r="AS12" s="1082"/>
      <c r="AT12" s="1082"/>
      <c r="AU12" s="1082"/>
      <c r="AV12" s="1082"/>
      <c r="AW12" s="1082"/>
      <c r="AX12" s="1082"/>
      <c r="AY12" s="1082"/>
      <c r="AZ12" s="1082"/>
      <c r="BA12" s="1082"/>
      <c r="BB12" s="1082"/>
      <c r="BC12" s="1082"/>
      <c r="BD12" s="1082"/>
      <c r="BE12" s="1082"/>
      <c r="BF12" s="1082"/>
      <c r="BG12" s="1082"/>
      <c r="BH12" s="1082"/>
      <c r="BI12" s="1082"/>
      <c r="BJ12" s="1082"/>
      <c r="BK12" s="1082"/>
      <c r="BL12" s="1082"/>
      <c r="BM12" s="1082"/>
      <c r="BN12" s="1082"/>
      <c r="BO12" s="1083"/>
      <c r="BP12" s="5"/>
      <c r="BQ12" s="5"/>
      <c r="BR12" s="5"/>
      <c r="BS12" s="5"/>
      <c r="BT12" s="5"/>
      <c r="BU12" s="5"/>
      <c r="BV12" s="5"/>
      <c r="BW12" s="5"/>
      <c r="BX12" s="5"/>
      <c r="BY12" s="5"/>
      <c r="BZ12" s="5"/>
      <c r="CA12" s="5"/>
      <c r="CB12" s="5"/>
    </row>
    <row r="13" spans="1:109" ht="12" customHeight="1" x14ac:dyDescent="0.2">
      <c r="A13" s="1017" t="s">
        <v>54</v>
      </c>
      <c r="B13" s="1018"/>
      <c r="C13" s="1018"/>
      <c r="D13" s="1018"/>
      <c r="E13" s="1018"/>
      <c r="F13" s="1019"/>
      <c r="G13" s="1032"/>
      <c r="H13" s="1032"/>
      <c r="I13" s="1032"/>
      <c r="J13" s="1032"/>
      <c r="K13" s="1032"/>
      <c r="L13" s="1032"/>
      <c r="M13" s="1032"/>
      <c r="N13" s="1032"/>
      <c r="O13" s="1032"/>
      <c r="P13" s="1033"/>
      <c r="Q13" s="42"/>
      <c r="R13" s="42"/>
      <c r="S13" s="42"/>
      <c r="T13" s="996" t="s">
        <v>153</v>
      </c>
      <c r="U13" s="997"/>
      <c r="V13" s="997"/>
      <c r="W13" s="997"/>
      <c r="X13" s="997"/>
      <c r="Y13" s="997"/>
      <c r="Z13" s="958"/>
      <c r="AA13" s="959"/>
      <c r="AB13" s="959"/>
      <c r="AC13" s="959"/>
      <c r="AD13" s="960"/>
      <c r="AE13" s="958"/>
      <c r="AF13" s="959"/>
      <c r="AG13" s="959"/>
      <c r="AH13" s="959"/>
      <c r="AI13" s="1478"/>
      <c r="AJ13" s="5"/>
      <c r="AK13" s="1091"/>
      <c r="AL13" s="1092"/>
      <c r="AM13" s="1093"/>
      <c r="AN13" s="1087" t="s">
        <v>1007</v>
      </c>
      <c r="AO13" s="1087"/>
      <c r="AP13" s="1087"/>
      <c r="AQ13" s="1087" t="s">
        <v>98</v>
      </c>
      <c r="AR13" s="1087"/>
      <c r="AS13" s="1087"/>
      <c r="AT13" s="1087"/>
      <c r="AU13" s="1087"/>
      <c r="AV13" s="1087"/>
      <c r="AW13" s="1087"/>
      <c r="AX13" s="1087"/>
      <c r="AY13" s="1084"/>
      <c r="AZ13" s="1087" t="s">
        <v>155</v>
      </c>
      <c r="BA13" s="1087"/>
      <c r="BB13" s="1087"/>
      <c r="BC13" s="1087"/>
      <c r="BD13" s="1087"/>
      <c r="BE13" s="1087"/>
      <c r="BF13" s="1087"/>
      <c r="BG13" s="1087"/>
      <c r="BH13" s="1084" t="s">
        <v>154</v>
      </c>
      <c r="BI13" s="1085"/>
      <c r="BJ13" s="1085"/>
      <c r="BK13" s="1085"/>
      <c r="BL13" s="1085"/>
      <c r="BM13" s="1085"/>
      <c r="BN13" s="1085"/>
      <c r="BO13" s="1086"/>
      <c r="BP13" s="5"/>
      <c r="BQ13" s="5"/>
      <c r="BR13" s="5"/>
      <c r="BS13" s="5"/>
      <c r="BT13" s="5"/>
      <c r="BU13" s="5"/>
      <c r="BV13" s="5"/>
      <c r="BW13" s="5"/>
      <c r="BX13" s="5"/>
      <c r="BY13" s="5"/>
      <c r="BZ13" s="5"/>
      <c r="CA13" s="5"/>
      <c r="CB13" s="5"/>
    </row>
    <row r="14" spans="1:109" ht="12" customHeight="1" x14ac:dyDescent="0.2">
      <c r="A14" s="1017" t="s">
        <v>150</v>
      </c>
      <c r="B14" s="1018"/>
      <c r="C14" s="1018"/>
      <c r="D14" s="1018"/>
      <c r="E14" s="1018"/>
      <c r="F14" s="1019"/>
      <c r="G14" s="1032"/>
      <c r="H14" s="1032"/>
      <c r="I14" s="1032"/>
      <c r="J14" s="1032"/>
      <c r="K14" s="1032"/>
      <c r="L14" s="1032"/>
      <c r="M14" s="1032"/>
      <c r="N14" s="1032"/>
      <c r="O14" s="1032"/>
      <c r="P14" s="1033"/>
      <c r="Q14" s="42"/>
      <c r="R14" s="42"/>
      <c r="S14" s="42"/>
      <c r="T14" s="996" t="s">
        <v>875</v>
      </c>
      <c r="U14" s="997"/>
      <c r="V14" s="997"/>
      <c r="W14" s="997"/>
      <c r="X14" s="997"/>
      <c r="Y14" s="997"/>
      <c r="Z14" s="1474"/>
      <c r="AA14" s="1475"/>
      <c r="AB14" s="1475"/>
      <c r="AC14" s="1475"/>
      <c r="AD14" s="1476"/>
      <c r="AE14" s="1474"/>
      <c r="AF14" s="1475"/>
      <c r="AG14" s="1475"/>
      <c r="AH14" s="1475"/>
      <c r="AI14" s="1477"/>
      <c r="AJ14" s="5"/>
      <c r="AK14" s="1068" t="s">
        <v>152</v>
      </c>
      <c r="AL14" s="1069"/>
      <c r="AM14" s="1069"/>
      <c r="AN14" s="1079"/>
      <c r="AO14" s="1079"/>
      <c r="AP14" s="1079"/>
      <c r="AQ14" s="1072"/>
      <c r="AR14" s="1072"/>
      <c r="AS14" s="1072"/>
      <c r="AT14" s="1056" t="s">
        <v>151</v>
      </c>
      <c r="AU14" s="1056"/>
      <c r="AV14" s="1056"/>
      <c r="AW14" s="1056"/>
      <c r="AX14" s="1056"/>
      <c r="AY14" s="1057"/>
      <c r="AZ14" s="1074" t="str">
        <f>IF(AN14="","",IF(100*(ABS(AN14-$AN$8)/$AN$8)&gt;10,"T1 Exceeds 10% by "&amp;ROUND(100*(ABS(AN14-$AN$8)/$AN$8)-10,1)&amp;"%",""))</f>
        <v/>
      </c>
      <c r="BA14" s="1074"/>
      <c r="BB14" s="1074"/>
      <c r="BC14" s="1074"/>
      <c r="BD14" s="1074"/>
      <c r="BE14" s="1074"/>
      <c r="BF14" s="1074"/>
      <c r="BG14" s="1074"/>
      <c r="BH14" s="1074"/>
      <c r="BI14" s="1074"/>
      <c r="BJ14" s="1074"/>
      <c r="BK14" s="1074"/>
      <c r="BL14" s="1074"/>
      <c r="BM14" s="1074"/>
      <c r="BN14" s="1074"/>
      <c r="BO14" s="1075"/>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1017" t="s">
        <v>149</v>
      </c>
      <c r="B15" s="1018"/>
      <c r="C15" s="1018"/>
      <c r="D15" s="1018"/>
      <c r="E15" s="1018"/>
      <c r="F15" s="1019"/>
      <c r="G15" s="1026"/>
      <c r="H15" s="1026"/>
      <c r="I15" s="1026"/>
      <c r="J15" s="1026"/>
      <c r="K15" s="1026"/>
      <c r="L15" s="1026"/>
      <c r="M15" s="1026"/>
      <c r="N15" s="1026"/>
      <c r="O15" s="1026"/>
      <c r="P15" s="1028"/>
      <c r="Q15" s="42"/>
      <c r="R15" s="42"/>
      <c r="S15" s="42"/>
      <c r="T15" s="996" t="s">
        <v>54</v>
      </c>
      <c r="U15" s="997"/>
      <c r="V15" s="997"/>
      <c r="W15" s="997"/>
      <c r="X15" s="997"/>
      <c r="Y15" s="997"/>
      <c r="Z15" s="1032"/>
      <c r="AA15" s="1032"/>
      <c r="AB15" s="1032"/>
      <c r="AC15" s="1032"/>
      <c r="AD15" s="1032"/>
      <c r="AE15" s="1122"/>
      <c r="AF15" s="1123"/>
      <c r="AG15" s="1123"/>
      <c r="AH15" s="1123"/>
      <c r="AI15" s="1284"/>
      <c r="AJ15" s="5"/>
      <c r="AK15" s="1068" t="s">
        <v>51</v>
      </c>
      <c r="AL15" s="1069"/>
      <c r="AM15" s="1069"/>
      <c r="AN15" s="1079"/>
      <c r="AO15" s="1079"/>
      <c r="AP15" s="1079"/>
      <c r="AQ15" s="1072"/>
      <c r="AR15" s="1072"/>
      <c r="AS15" s="1072"/>
      <c r="AT15" s="1468"/>
      <c r="AU15" s="1468"/>
      <c r="AV15" s="1468"/>
      <c r="AW15" s="1468"/>
      <c r="AX15" s="1468"/>
      <c r="AY15" s="1469"/>
      <c r="AZ15" s="1074" t="str">
        <f>IF(AN15="","",IF(100*(ABS(AN15-$AN$8)/$AN$8)&gt;10,"T2 Exceeds 10% by "&amp;ROUND(100*(ABS(AN15-$AN$8)/$AN$8)-10,1)&amp;"%",""))</f>
        <v/>
      </c>
      <c r="BA15" s="1074"/>
      <c r="BB15" s="1074"/>
      <c r="BC15" s="1074"/>
      <c r="BD15" s="1074"/>
      <c r="BE15" s="1074"/>
      <c r="BF15" s="1074"/>
      <c r="BG15" s="1074"/>
      <c r="BH15" s="1074" t="str">
        <f>IF(AQ15="","",IF(100*(ABS(AQ15-$AQ$8)/$AQ$8)&gt;2,"T2 Exceeds 2% by "&amp;ROUND(100*(ABS(AQ15-$AQ$8)/$AQ$8)-2,1)&amp;"%",""))</f>
        <v/>
      </c>
      <c r="BI15" s="1074"/>
      <c r="BJ15" s="1074"/>
      <c r="BK15" s="1074"/>
      <c r="BL15" s="1074"/>
      <c r="BM15" s="1074"/>
      <c r="BN15" s="1074"/>
      <c r="BO15" s="1075"/>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75" t="s">
        <v>146</v>
      </c>
      <c r="B16" s="1176"/>
      <c r="C16" s="1176"/>
      <c r="D16" s="1176"/>
      <c r="E16" s="1176"/>
      <c r="F16" s="1177"/>
      <c r="G16" s="1020"/>
      <c r="H16" s="1020"/>
      <c r="I16" s="1020"/>
      <c r="J16" s="1020"/>
      <c r="K16" s="1020"/>
      <c r="L16" s="1020"/>
      <c r="M16" s="1020"/>
      <c r="N16" s="1020"/>
      <c r="O16" s="1020"/>
      <c r="P16" s="1174"/>
      <c r="Q16" s="42"/>
      <c r="R16" s="42"/>
      <c r="S16" s="42"/>
      <c r="T16" s="996" t="s">
        <v>145</v>
      </c>
      <c r="U16" s="997"/>
      <c r="V16" s="997"/>
      <c r="W16" s="997"/>
      <c r="X16" s="997"/>
      <c r="Y16" s="997"/>
      <c r="Z16" s="1133"/>
      <c r="AA16" s="1134"/>
      <c r="AB16" s="1134"/>
      <c r="AC16" s="1101" t="s">
        <v>72</v>
      </c>
      <c r="AD16" s="1102"/>
      <c r="AE16" s="1133"/>
      <c r="AF16" s="1134"/>
      <c r="AG16" s="1134"/>
      <c r="AH16" s="1101" t="s">
        <v>72</v>
      </c>
      <c r="AI16" s="1480"/>
      <c r="AJ16" s="5"/>
      <c r="AK16" s="1068" t="s">
        <v>50</v>
      </c>
      <c r="AL16" s="1069"/>
      <c r="AM16" s="1069"/>
      <c r="AN16" s="1079"/>
      <c r="AO16" s="1079"/>
      <c r="AP16" s="1079"/>
      <c r="AQ16" s="1072"/>
      <c r="AR16" s="1072"/>
      <c r="AS16" s="1072"/>
      <c r="AT16" s="1056" t="s">
        <v>147</v>
      </c>
      <c r="AU16" s="1056"/>
      <c r="AV16" s="1056"/>
      <c r="AW16" s="1056"/>
      <c r="AX16" s="1056"/>
      <c r="AY16" s="1057"/>
      <c r="AZ16" s="1074" t="str">
        <f>IF(AN16="","",IF(100*(ABS(AN16-$AN$8)/$AN$8)&gt;10,"T3 Exceeds 10% by "&amp;ROUND(100*(ABS(AN16-$AN$8)/$AN$8)-10,1)&amp;"%",""))</f>
        <v/>
      </c>
      <c r="BA16" s="1074"/>
      <c r="BB16" s="1074"/>
      <c r="BC16" s="1074"/>
      <c r="BD16" s="1074"/>
      <c r="BE16" s="1074"/>
      <c r="BF16" s="1074"/>
      <c r="BG16" s="1074"/>
      <c r="BH16" s="1074" t="str">
        <f>IF(AQ16="","",IF(100*(ABS(AQ16-$AQ$8)/$AQ$8)&gt;2,"T3 Exceeds 2% by "&amp;ROUND(100*(ABS(AQ16-$AQ$8)/$AQ$8)-2,1)&amp;"%",""))</f>
        <v/>
      </c>
      <c r="BI16" s="1074"/>
      <c r="BJ16" s="1074"/>
      <c r="BK16" s="1074"/>
      <c r="BL16" s="1074"/>
      <c r="BM16" s="1074"/>
      <c r="BN16" s="1074"/>
      <c r="BO16" s="1075"/>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85" t="s">
        <v>142</v>
      </c>
      <c r="U17" s="986"/>
      <c r="V17" s="986"/>
      <c r="W17" s="986"/>
      <c r="X17" s="986"/>
      <c r="Y17" s="986"/>
      <c r="Z17" s="1379"/>
      <c r="AA17" s="1380"/>
      <c r="AB17" s="1380"/>
      <c r="AC17" s="1380"/>
      <c r="AD17" s="1479"/>
      <c r="AE17" s="1379"/>
      <c r="AF17" s="1380"/>
      <c r="AG17" s="1380"/>
      <c r="AH17" s="1380"/>
      <c r="AI17" s="1381"/>
      <c r="AJ17" s="5"/>
      <c r="AK17" s="1068" t="s">
        <v>144</v>
      </c>
      <c r="AL17" s="1069"/>
      <c r="AM17" s="1069"/>
      <c r="AN17" s="1070" t="str">
        <f>IFERROR(AVERAGE(AN14:AP16),"")</f>
        <v/>
      </c>
      <c r="AO17" s="1070"/>
      <c r="AP17" s="1070"/>
      <c r="AQ17" s="1071" t="str">
        <f>IFERROR(AVERAGE(AQ14:AS16),"")</f>
        <v/>
      </c>
      <c r="AR17" s="1071"/>
      <c r="AS17" s="1071"/>
      <c r="AT17" s="1468"/>
      <c r="AU17" s="1468"/>
      <c r="AV17" s="1468"/>
      <c r="AW17" s="1468"/>
      <c r="AX17" s="1468"/>
      <c r="AY17" s="1469"/>
      <c r="AZ17" s="1045" t="s">
        <v>143</v>
      </c>
      <c r="BA17" s="1046"/>
      <c r="BB17" s="1046"/>
      <c r="BC17" s="1046"/>
      <c r="BD17" s="1046"/>
      <c r="BE17" s="1046"/>
      <c r="BF17" s="1046"/>
      <c r="BG17" s="1046"/>
      <c r="BH17" s="1046"/>
      <c r="BI17" s="1046"/>
      <c r="BJ17" s="1046"/>
      <c r="BK17" s="1046"/>
      <c r="BL17" s="1046"/>
      <c r="BM17" s="1046"/>
      <c r="BN17" s="1046"/>
      <c r="BO17" s="104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50"/>
      <c r="AL18" s="1051"/>
      <c r="AM18" s="1051"/>
      <c r="AN18" s="1051"/>
      <c r="AO18" s="1051"/>
      <c r="AP18" s="1051"/>
      <c r="AQ18" s="1051"/>
      <c r="AR18" s="1051"/>
      <c r="AS18" s="1052"/>
      <c r="AT18" s="1056" t="s">
        <v>141</v>
      </c>
      <c r="AU18" s="1056"/>
      <c r="AV18" s="1056"/>
      <c r="AW18" s="1056"/>
      <c r="AX18" s="1056"/>
      <c r="AY18" s="1057"/>
      <c r="AZ18" s="1058" t="s">
        <v>140</v>
      </c>
      <c r="BA18" s="1059"/>
      <c r="BB18" s="1059"/>
      <c r="BC18" s="1059"/>
      <c r="BD18" s="1059"/>
      <c r="BE18" s="1059"/>
      <c r="BF18" s="1059"/>
      <c r="BG18" s="1059"/>
      <c r="BH18" s="1059"/>
      <c r="BI18" s="1059"/>
      <c r="BJ18" s="1059"/>
      <c r="BK18" s="1059"/>
      <c r="BL18" s="1059"/>
      <c r="BM18" s="1059"/>
      <c r="BN18" s="1059"/>
      <c r="BO18" s="1060"/>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886" t="s">
        <v>139</v>
      </c>
      <c r="B19" s="887"/>
      <c r="C19" s="887"/>
      <c r="D19" s="887"/>
      <c r="E19" s="887"/>
      <c r="F19" s="887"/>
      <c r="G19" s="887"/>
      <c r="H19" s="887"/>
      <c r="I19" s="888"/>
      <c r="J19" s="42"/>
      <c r="K19" s="640"/>
      <c r="L19" s="640"/>
      <c r="M19" s="2"/>
      <c r="N19" s="886" t="s">
        <v>131</v>
      </c>
      <c r="O19" s="887"/>
      <c r="P19" s="887"/>
      <c r="Q19" s="887"/>
      <c r="R19" s="887"/>
      <c r="S19" s="887"/>
      <c r="T19" s="887"/>
      <c r="U19" s="887"/>
      <c r="V19" s="888"/>
      <c r="W19" s="646"/>
      <c r="X19" s="646"/>
      <c r="Y19" s="646"/>
      <c r="Z19" s="42"/>
      <c r="AA19" s="886" t="s">
        <v>895</v>
      </c>
      <c r="AB19" s="887"/>
      <c r="AC19" s="887"/>
      <c r="AD19" s="887"/>
      <c r="AE19" s="887"/>
      <c r="AF19" s="887"/>
      <c r="AG19" s="887"/>
      <c r="AH19" s="887"/>
      <c r="AI19" s="888"/>
      <c r="AJ19" s="5"/>
      <c r="AK19" s="1053"/>
      <c r="AL19" s="1054"/>
      <c r="AM19" s="1054"/>
      <c r="AN19" s="1054"/>
      <c r="AO19" s="1054"/>
      <c r="AP19" s="1054"/>
      <c r="AQ19" s="1054"/>
      <c r="AR19" s="1054"/>
      <c r="AS19" s="1055"/>
      <c r="AT19" s="1042"/>
      <c r="AU19" s="1043"/>
      <c r="AV19" s="1043"/>
      <c r="AW19" s="1043"/>
      <c r="AX19" s="1043"/>
      <c r="AY19" s="1044"/>
      <c r="AZ19" s="1061"/>
      <c r="BA19" s="1062"/>
      <c r="BB19" s="1062"/>
      <c r="BC19" s="1062"/>
      <c r="BD19" s="1062"/>
      <c r="BE19" s="1062"/>
      <c r="BF19" s="1062"/>
      <c r="BG19" s="1062"/>
      <c r="BH19" s="1062"/>
      <c r="BI19" s="1062"/>
      <c r="BJ19" s="1062"/>
      <c r="BK19" s="1062"/>
      <c r="BL19" s="1062"/>
      <c r="BM19" s="1062"/>
      <c r="BN19" s="1062"/>
      <c r="BO19" s="1063"/>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81"/>
      <c r="B20" s="1482"/>
      <c r="C20" s="1482"/>
      <c r="D20" s="1483" t="s">
        <v>102</v>
      </c>
      <c r="E20" s="1483"/>
      <c r="F20" s="1483"/>
      <c r="G20" s="1484" t="s">
        <v>101</v>
      </c>
      <c r="H20" s="1484"/>
      <c r="I20" s="1485"/>
      <c r="J20" s="42"/>
      <c r="K20" s="640"/>
      <c r="L20" s="640"/>
      <c r="M20" s="2"/>
      <c r="N20" s="1481"/>
      <c r="O20" s="1482"/>
      <c r="P20" s="1482"/>
      <c r="Q20" s="1483" t="s">
        <v>102</v>
      </c>
      <c r="R20" s="1483"/>
      <c r="S20" s="1483"/>
      <c r="T20" s="1484" t="s">
        <v>101</v>
      </c>
      <c r="U20" s="1484"/>
      <c r="V20" s="1485"/>
      <c r="W20" s="646"/>
      <c r="X20" s="646"/>
      <c r="Y20" s="646"/>
      <c r="Z20" s="42"/>
      <c r="AA20" s="1481"/>
      <c r="AB20" s="1482"/>
      <c r="AC20" s="1482"/>
      <c r="AD20" s="1483" t="s">
        <v>102</v>
      </c>
      <c r="AE20" s="1483"/>
      <c r="AF20" s="1483"/>
      <c r="AG20" s="1484" t="s">
        <v>101</v>
      </c>
      <c r="AH20" s="1484"/>
      <c r="AI20" s="148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96" t="s">
        <v>29</v>
      </c>
      <c r="B21" s="997"/>
      <c r="C21" s="997"/>
      <c r="D21" s="1032"/>
      <c r="E21" s="1032"/>
      <c r="F21" s="1032"/>
      <c r="G21" s="1032"/>
      <c r="H21" s="1032"/>
      <c r="I21" s="1033"/>
      <c r="J21" s="42"/>
      <c r="K21" s="640"/>
      <c r="L21" s="640"/>
      <c r="M21" s="2"/>
      <c r="N21" s="996" t="s">
        <v>896</v>
      </c>
      <c r="O21" s="997"/>
      <c r="P21" s="997"/>
      <c r="Q21" s="1032"/>
      <c r="R21" s="1032"/>
      <c r="S21" s="1032"/>
      <c r="T21" s="1026">
        <f>G21</f>
        <v>0</v>
      </c>
      <c r="U21" s="1026"/>
      <c r="V21" s="1028"/>
      <c r="W21" s="646"/>
      <c r="X21" s="646"/>
      <c r="Y21" s="646"/>
      <c r="Z21" s="42"/>
      <c r="AA21" s="996" t="s">
        <v>29</v>
      </c>
      <c r="AB21" s="997"/>
      <c r="AC21" s="997"/>
      <c r="AD21" s="1032"/>
      <c r="AE21" s="1032"/>
      <c r="AF21" s="1032"/>
      <c r="AG21" s="925"/>
      <c r="AH21" s="925"/>
      <c r="AI21" s="1486"/>
      <c r="AJ21" s="5"/>
      <c r="AK21" s="1487" t="s">
        <v>897</v>
      </c>
      <c r="AL21" s="1488"/>
      <c r="AM21" s="1488"/>
      <c r="AN21" s="1488"/>
      <c r="AO21" s="1488"/>
      <c r="AP21" s="1488"/>
      <c r="AQ21" s="1488"/>
      <c r="AR21" s="1488"/>
      <c r="AS21" s="1488"/>
      <c r="AT21" s="1488"/>
      <c r="AU21" s="1488"/>
      <c r="AV21" s="1488"/>
      <c r="AW21" s="1489"/>
      <c r="AX21" s="647"/>
      <c r="AY21" s="1487" t="s">
        <v>898</v>
      </c>
      <c r="AZ21" s="1488"/>
      <c r="BA21" s="1488"/>
      <c r="BB21" s="1488"/>
      <c r="BC21" s="1488"/>
      <c r="BD21" s="1488"/>
      <c r="BE21" s="1488"/>
      <c r="BF21" s="1488"/>
      <c r="BG21" s="1488"/>
      <c r="BH21" s="1488"/>
      <c r="BI21" s="1488"/>
      <c r="BJ21" s="1488"/>
      <c r="BK21" s="1489"/>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96" t="s">
        <v>30</v>
      </c>
      <c r="B22" s="997"/>
      <c r="C22" s="997"/>
      <c r="D22" s="932"/>
      <c r="E22" s="932"/>
      <c r="F22" s="932"/>
      <c r="G22" s="932"/>
      <c r="H22" s="932"/>
      <c r="I22" s="1080"/>
      <c r="J22" s="42"/>
      <c r="K22" s="640"/>
      <c r="L22" s="640"/>
      <c r="M22" s="2"/>
      <c r="N22" s="996" t="s">
        <v>128</v>
      </c>
      <c r="O22" s="997"/>
      <c r="P22" s="997"/>
      <c r="Q22" s="1032"/>
      <c r="R22" s="1032"/>
      <c r="S22" s="1032"/>
      <c r="T22" s="1026">
        <f>AG21</f>
        <v>0</v>
      </c>
      <c r="U22" s="1026"/>
      <c r="V22" s="1028"/>
      <c r="W22" s="646"/>
      <c r="X22" s="646"/>
      <c r="Y22" s="646"/>
      <c r="Z22" s="42"/>
      <c r="AA22" s="996" t="s">
        <v>30</v>
      </c>
      <c r="AB22" s="997"/>
      <c r="AC22" s="997"/>
      <c r="AD22" s="932"/>
      <c r="AE22" s="932"/>
      <c r="AF22" s="932"/>
      <c r="AG22" s="932"/>
      <c r="AH22" s="932"/>
      <c r="AI22" s="1080"/>
      <c r="AJ22" s="5"/>
      <c r="AK22" s="1492" t="s">
        <v>135</v>
      </c>
      <c r="AL22" s="1197"/>
      <c r="AM22" s="1197"/>
      <c r="AN22" s="1197"/>
      <c r="AO22" s="1197"/>
      <c r="AP22" s="1197"/>
      <c r="AQ22" s="1197"/>
      <c r="AR22" s="1197"/>
      <c r="AS22" s="1197"/>
      <c r="AT22" s="1490" t="str">
        <f>IFERROR(H46/H48,"")</f>
        <v/>
      </c>
      <c r="AU22" s="1490"/>
      <c r="AV22" s="1490"/>
      <c r="AW22" s="1491"/>
      <c r="AX22" s="647"/>
      <c r="AY22" s="1492" t="s">
        <v>135</v>
      </c>
      <c r="AZ22" s="1197"/>
      <c r="BA22" s="1197"/>
      <c r="BB22" s="1197"/>
      <c r="BC22" s="1197"/>
      <c r="BD22" s="1197"/>
      <c r="BE22" s="1197"/>
      <c r="BF22" s="1197"/>
      <c r="BG22" s="1197"/>
      <c r="BH22" s="1490" t="str">
        <f>IFERROR(Z46/Z48,"")</f>
        <v/>
      </c>
      <c r="BI22" s="1490"/>
      <c r="BJ22" s="1490"/>
      <c r="BK22" s="1491"/>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96" t="s">
        <v>31</v>
      </c>
      <c r="B23" s="997"/>
      <c r="C23" s="997"/>
      <c r="D23" s="932"/>
      <c r="E23" s="932"/>
      <c r="F23" s="932"/>
      <c r="G23" s="932"/>
      <c r="H23" s="932"/>
      <c r="I23" s="1080"/>
      <c r="J23" s="42"/>
      <c r="K23" s="640"/>
      <c r="L23" s="640"/>
      <c r="M23" s="2"/>
      <c r="N23" s="996" t="s">
        <v>127</v>
      </c>
      <c r="O23" s="997"/>
      <c r="P23" s="997"/>
      <c r="Q23" s="1032"/>
      <c r="R23" s="1032"/>
      <c r="S23" s="1032"/>
      <c r="T23" s="1026">
        <f>T21-T22</f>
        <v>0</v>
      </c>
      <c r="U23" s="1026"/>
      <c r="V23" s="1028"/>
      <c r="W23" s="646"/>
      <c r="X23" s="646"/>
      <c r="Y23" s="646"/>
      <c r="Z23" s="42"/>
      <c r="AA23" s="996" t="s">
        <v>31</v>
      </c>
      <c r="AB23" s="997"/>
      <c r="AC23" s="997"/>
      <c r="AD23" s="932"/>
      <c r="AE23" s="932"/>
      <c r="AF23" s="932"/>
      <c r="AG23" s="932"/>
      <c r="AH23" s="932"/>
      <c r="AI23" s="1080"/>
      <c r="AJ23" s="5"/>
      <c r="AK23" s="1068" t="s">
        <v>134</v>
      </c>
      <c r="AL23" s="1069"/>
      <c r="AM23" s="1069"/>
      <c r="AN23" s="1069"/>
      <c r="AO23" s="1069"/>
      <c r="AP23" s="1069"/>
      <c r="AQ23" s="1069"/>
      <c r="AR23" s="1069"/>
      <c r="AS23" s="1069"/>
      <c r="AT23" s="1200" t="str">
        <f>IFERROR(IF((H46*1.57)+(H48*1.57)+(H51*2)&lt;&gt;0,(H46*1.57)+(H48*1.57)+(H51*2),""),"")</f>
        <v/>
      </c>
      <c r="AU23" s="1200"/>
      <c r="AV23" s="1201"/>
      <c r="AW23" s="648" t="s">
        <v>133</v>
      </c>
      <c r="AX23" s="647"/>
      <c r="AY23" s="1068" t="s">
        <v>134</v>
      </c>
      <c r="AZ23" s="1069"/>
      <c r="BA23" s="1069"/>
      <c r="BB23" s="1069"/>
      <c r="BC23" s="1069"/>
      <c r="BD23" s="1069"/>
      <c r="BE23" s="1069"/>
      <c r="BF23" s="1069"/>
      <c r="BG23" s="1069"/>
      <c r="BH23" s="1200" t="str">
        <f>IFERROR(IF((Z46*1.57)+(Z48*1.57)+(Z51*2)&lt;&gt;0,(Z46*1.57)+(Z48*1.57)+(Z51*2),""),"")</f>
        <v/>
      </c>
      <c r="BI23" s="1200"/>
      <c r="BJ23" s="1201"/>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93" t="s">
        <v>32</v>
      </c>
      <c r="B24" s="1494"/>
      <c r="C24" s="1494"/>
      <c r="D24" s="1032"/>
      <c r="E24" s="1032"/>
      <c r="F24" s="1032"/>
      <c r="G24" s="1032"/>
      <c r="H24" s="1032"/>
      <c r="I24" s="1033"/>
      <c r="J24" s="42"/>
      <c r="K24" s="640"/>
      <c r="L24" s="640"/>
      <c r="M24" s="2"/>
      <c r="N24" s="1495" t="s">
        <v>899</v>
      </c>
      <c r="O24" s="1496"/>
      <c r="P24" s="1496"/>
      <c r="Q24" s="1020"/>
      <c r="R24" s="1020"/>
      <c r="S24" s="1020"/>
      <c r="T24" s="1020"/>
      <c r="U24" s="1020"/>
      <c r="V24" s="1174"/>
      <c r="W24" s="646"/>
      <c r="X24" s="646"/>
      <c r="Y24" s="646"/>
      <c r="Z24" s="42"/>
      <c r="AA24" s="1493" t="s">
        <v>32</v>
      </c>
      <c r="AB24" s="1494"/>
      <c r="AC24" s="1494"/>
      <c r="AD24" s="925"/>
      <c r="AE24" s="925"/>
      <c r="AF24" s="925"/>
      <c r="AG24" s="925"/>
      <c r="AH24" s="925"/>
      <c r="AI24" s="1486"/>
      <c r="AJ24" s="5"/>
      <c r="AK24" s="1068" t="s">
        <v>132</v>
      </c>
      <c r="AL24" s="1069"/>
      <c r="AM24" s="1069"/>
      <c r="AN24" s="1069"/>
      <c r="AO24" s="1069"/>
      <c r="AP24" s="1069"/>
      <c r="AQ24" s="1069"/>
      <c r="AR24" s="1069"/>
      <c r="AS24" s="1069"/>
      <c r="AT24" s="1071" t="str">
        <f>IFERROR(M37*AT22,"")</f>
        <v/>
      </c>
      <c r="AU24" s="1071"/>
      <c r="AV24" s="1071"/>
      <c r="AW24" s="1189"/>
      <c r="AX24" s="5"/>
      <c r="AY24" s="1068" t="s">
        <v>132</v>
      </c>
      <c r="AZ24" s="1069"/>
      <c r="BA24" s="1069"/>
      <c r="BB24" s="1069"/>
      <c r="BC24" s="1069"/>
      <c r="BD24" s="1069"/>
      <c r="BE24" s="1069"/>
      <c r="BF24" s="1069"/>
      <c r="BG24" s="1069"/>
      <c r="BH24" s="1071" t="str">
        <f>IFERROR(AE37*BH22,"")</f>
        <v/>
      </c>
      <c r="BI24" s="1071"/>
      <c r="BJ24" s="1071"/>
      <c r="BK24" s="1189"/>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93" t="s">
        <v>33</v>
      </c>
      <c r="B25" s="1494"/>
      <c r="C25" s="1494"/>
      <c r="D25" s="932"/>
      <c r="E25" s="932"/>
      <c r="F25" s="932"/>
      <c r="G25" s="1027" t="str">
        <f>IFERROR(IF(AT10="Single Phase",((H34*AN5*AQ5)/(H38*H41))*G31,IF(AT10="Three Phase",(AN8*AQ8*AT6*AT8*1.73/746)*G31,"")),"")</f>
        <v/>
      </c>
      <c r="H25" s="1027"/>
      <c r="I25" s="1513"/>
      <c r="J25" s="42"/>
      <c r="K25" s="640"/>
      <c r="L25" s="640"/>
      <c r="M25" s="640"/>
      <c r="N25" s="646"/>
      <c r="O25" s="646"/>
      <c r="P25" s="646"/>
      <c r="Q25" s="646"/>
      <c r="R25" s="646"/>
      <c r="S25" s="646"/>
      <c r="T25" s="646"/>
      <c r="U25" s="646"/>
      <c r="V25" s="646"/>
      <c r="W25" s="646"/>
      <c r="X25" s="646"/>
      <c r="Y25" s="646"/>
      <c r="Z25" s="42"/>
      <c r="AA25" s="1493" t="s">
        <v>33</v>
      </c>
      <c r="AB25" s="1494"/>
      <c r="AC25" s="1494"/>
      <c r="AD25" s="932"/>
      <c r="AE25" s="932"/>
      <c r="AF25" s="932"/>
      <c r="AG25" s="1027" t="str">
        <f>IFERROR(IF(AT19="Single Phase",((Z34*AN14*AQ14)/(Z38*Z41))*Y31,IF(AT19="Three Phase",(AN17*AQ17*AT15*AT17*1.73/746)*Y31,"")),"")</f>
        <v/>
      </c>
      <c r="AH25" s="1027"/>
      <c r="AI25" s="1513"/>
      <c r="AJ25" s="5"/>
      <c r="AK25" s="1068" t="s">
        <v>129</v>
      </c>
      <c r="AL25" s="1069"/>
      <c r="AM25" s="1069"/>
      <c r="AN25" s="1069"/>
      <c r="AO25" s="1069"/>
      <c r="AP25" s="1069"/>
      <c r="AQ25" s="1069"/>
      <c r="AR25" s="1069"/>
      <c r="AS25" s="1069"/>
      <c r="AT25" s="1071" t="str">
        <f>IFERROR(IF(((H29/60)*(H37))*((H46-0.5))/((H48-0.5))&lt;&gt;0,((H29/60)*(H37))*((H46-0.5))/((H48-0.5)),""),"")</f>
        <v/>
      </c>
      <c r="AU25" s="1071"/>
      <c r="AV25" s="1071"/>
      <c r="AW25" s="1189"/>
      <c r="AX25" s="5"/>
      <c r="AY25" s="1068" t="s">
        <v>129</v>
      </c>
      <c r="AZ25" s="1069"/>
      <c r="BA25" s="1069"/>
      <c r="BB25" s="1069"/>
      <c r="BC25" s="1069"/>
      <c r="BD25" s="1069"/>
      <c r="BE25" s="1069"/>
      <c r="BF25" s="1069"/>
      <c r="BG25" s="1069"/>
      <c r="BH25" s="1071" t="str">
        <f>IFERROR(IF(((AF29/60)*(Z37))*((Z46-0.5))/((Z48-0.5))&lt;&gt;0,((AF29/60)*(Z37))*((Z46-0.5))/((Z48-0.5)),""),"")</f>
        <v/>
      </c>
      <c r="BI25" s="1071"/>
      <c r="BJ25" s="1071"/>
      <c r="BK25" s="1189"/>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95" t="s">
        <v>138</v>
      </c>
      <c r="B26" s="1496"/>
      <c r="C26" s="1496"/>
      <c r="D26" s="1504"/>
      <c r="E26" s="1505"/>
      <c r="F26" s="1505"/>
      <c r="G26" s="1504"/>
      <c r="H26" s="1505"/>
      <c r="I26" s="1506"/>
      <c r="J26" s="42"/>
      <c r="K26" s="640"/>
      <c r="L26" s="640"/>
      <c r="M26" s="640"/>
      <c r="N26" s="886" t="s">
        <v>900</v>
      </c>
      <c r="O26" s="887"/>
      <c r="P26" s="887"/>
      <c r="Q26" s="887"/>
      <c r="R26" s="887"/>
      <c r="S26" s="887"/>
      <c r="T26" s="887"/>
      <c r="U26" s="887"/>
      <c r="V26" s="888"/>
      <c r="W26" s="646"/>
      <c r="X26" s="646"/>
      <c r="Y26" s="646"/>
      <c r="Z26" s="42"/>
      <c r="AA26" s="1495" t="s">
        <v>138</v>
      </c>
      <c r="AB26" s="1496"/>
      <c r="AC26" s="1496"/>
      <c r="AD26" s="1504"/>
      <c r="AE26" s="1505"/>
      <c r="AF26" s="1505"/>
      <c r="AG26" s="1504"/>
      <c r="AH26" s="1505"/>
      <c r="AI26" s="1506"/>
      <c r="AJ26" s="5"/>
      <c r="AK26" s="1507" t="s">
        <v>125</v>
      </c>
      <c r="AL26" s="1508"/>
      <c r="AM26" s="1508"/>
      <c r="AN26" s="1508"/>
      <c r="AO26" s="1508"/>
      <c r="AP26" s="1508"/>
      <c r="AQ26" s="1508"/>
      <c r="AR26" s="1508"/>
      <c r="AS26" s="1508"/>
      <c r="AT26" s="1508"/>
      <c r="AU26" s="1508"/>
      <c r="AV26" s="1508"/>
      <c r="AW26" s="1509"/>
      <c r="AX26" s="5"/>
      <c r="AY26" s="1507" t="s">
        <v>125</v>
      </c>
      <c r="AZ26" s="1508"/>
      <c r="BA26" s="1508"/>
      <c r="BB26" s="1508"/>
      <c r="BC26" s="1508"/>
      <c r="BD26" s="1508"/>
      <c r="BE26" s="1508"/>
      <c r="BF26" s="1508"/>
      <c r="BG26" s="1508"/>
      <c r="BH26" s="1508"/>
      <c r="BI26" s="1508"/>
      <c r="BJ26" s="1508"/>
      <c r="BK26" s="1509"/>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7"/>
      <c r="B27" s="1497"/>
      <c r="C27" s="1497"/>
      <c r="D27" s="1498"/>
      <c r="E27" s="1498"/>
      <c r="F27" s="1498"/>
      <c r="G27" s="1499"/>
      <c r="H27" s="1499"/>
      <c r="I27" s="1499"/>
      <c r="J27" s="42"/>
      <c r="K27" s="640"/>
      <c r="L27" s="640"/>
      <c r="M27" s="640"/>
      <c r="N27" s="1481" t="s">
        <v>901</v>
      </c>
      <c r="O27" s="1482"/>
      <c r="P27" s="1482"/>
      <c r="Q27" s="1482"/>
      <c r="R27" s="1482"/>
      <c r="S27" s="1500"/>
      <c r="T27" s="1501"/>
      <c r="U27" s="1502" t="s">
        <v>72</v>
      </c>
      <c r="V27" s="1503"/>
      <c r="W27" s="646"/>
      <c r="X27" s="646"/>
      <c r="Y27" s="646"/>
      <c r="Z27" s="42"/>
      <c r="AA27" s="640"/>
      <c r="AB27" s="640"/>
      <c r="AC27" s="640"/>
      <c r="AD27" s="646"/>
      <c r="AE27" s="646"/>
      <c r="AF27" s="646"/>
      <c r="AG27" s="649"/>
      <c r="AH27" s="649"/>
      <c r="AI27" s="649"/>
      <c r="AJ27" s="5"/>
      <c r="AK27" s="1510"/>
      <c r="AL27" s="1511"/>
      <c r="AM27" s="1511"/>
      <c r="AN27" s="1511"/>
      <c r="AO27" s="1511"/>
      <c r="AP27" s="1511"/>
      <c r="AQ27" s="1511"/>
      <c r="AR27" s="1511"/>
      <c r="AS27" s="1511"/>
      <c r="AT27" s="1511"/>
      <c r="AU27" s="1511"/>
      <c r="AV27" s="1511"/>
      <c r="AW27" s="1512"/>
      <c r="AX27" s="5"/>
      <c r="AY27" s="1510"/>
      <c r="AZ27" s="1511"/>
      <c r="BA27" s="1511"/>
      <c r="BB27" s="1511"/>
      <c r="BC27" s="1511"/>
      <c r="BD27" s="1511"/>
      <c r="BE27" s="1511"/>
      <c r="BF27" s="1511"/>
      <c r="BG27" s="1511"/>
      <c r="BH27" s="1511"/>
      <c r="BI27" s="1511"/>
      <c r="BJ27" s="1511"/>
      <c r="BK27" s="1512"/>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01" t="s">
        <v>830</v>
      </c>
      <c r="B28" s="1002"/>
      <c r="C28" s="1002"/>
      <c r="D28" s="1002"/>
      <c r="E28" s="1002"/>
      <c r="F28" s="1002"/>
      <c r="G28" s="1002"/>
      <c r="H28" s="1002"/>
      <c r="I28" s="1002"/>
      <c r="J28" s="1002"/>
      <c r="K28" s="1002"/>
      <c r="L28" s="1003"/>
      <c r="M28" s="640"/>
      <c r="N28" s="996" t="s">
        <v>902</v>
      </c>
      <c r="O28" s="997"/>
      <c r="P28" s="997"/>
      <c r="Q28" s="997"/>
      <c r="R28" s="997"/>
      <c r="S28" s="1107"/>
      <c r="T28" s="1108"/>
      <c r="U28" s="1101" t="s">
        <v>72</v>
      </c>
      <c r="V28" s="1480"/>
      <c r="W28" s="646"/>
      <c r="X28" s="1001" t="s">
        <v>903</v>
      </c>
      <c r="Y28" s="1002"/>
      <c r="Z28" s="1002"/>
      <c r="AA28" s="1002"/>
      <c r="AB28" s="1002"/>
      <c r="AC28" s="1002"/>
      <c r="AD28" s="1002"/>
      <c r="AE28" s="1002"/>
      <c r="AF28" s="1002"/>
      <c r="AG28" s="1002"/>
      <c r="AH28" s="1002"/>
      <c r="AI28" s="1003"/>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435" t="s">
        <v>904</v>
      </c>
      <c r="B29" s="1436"/>
      <c r="C29" s="1436"/>
      <c r="D29" s="1436"/>
      <c r="E29" s="1436"/>
      <c r="F29" s="1436"/>
      <c r="G29" s="1436"/>
      <c r="H29" s="1437"/>
      <c r="I29" s="1444"/>
      <c r="J29" s="1445"/>
      <c r="K29" s="1118"/>
      <c r="L29" s="1306"/>
      <c r="M29" s="640"/>
      <c r="N29" s="985" t="s">
        <v>101</v>
      </c>
      <c r="O29" s="986"/>
      <c r="P29" s="986"/>
      <c r="Q29" s="986"/>
      <c r="R29" s="986"/>
      <c r="S29" s="1528"/>
      <c r="T29" s="1529"/>
      <c r="U29" s="1514" t="s">
        <v>72</v>
      </c>
      <c r="V29" s="1515"/>
      <c r="W29" s="646"/>
      <c r="X29" s="1435" t="s">
        <v>443</v>
      </c>
      <c r="Y29" s="1436"/>
      <c r="Z29" s="1436"/>
      <c r="AA29" s="1436"/>
      <c r="AB29" s="1436"/>
      <c r="AC29" s="1436"/>
      <c r="AD29" s="1436"/>
      <c r="AE29" s="1437"/>
      <c r="AF29" s="1444"/>
      <c r="AG29" s="1445"/>
      <c r="AH29" s="1118"/>
      <c r="AI29" s="1306"/>
      <c r="AJ29" s="5"/>
      <c r="AK29" s="1516" t="s">
        <v>103</v>
      </c>
      <c r="AL29" s="1517"/>
      <c r="AM29" s="1517"/>
      <c r="AN29" s="1517"/>
      <c r="AO29" s="1517"/>
      <c r="AP29" s="1517"/>
      <c r="AQ29" s="1517"/>
      <c r="AR29" s="1517"/>
      <c r="AS29" s="1517"/>
      <c r="AT29" s="1517"/>
      <c r="AU29" s="1517"/>
      <c r="AV29" s="1518"/>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19" t="str">
        <f>IF(S53&lt;&gt;"",IF(S53&gt;=S52*1.2,"Actual DP setpoint exceeds Design + 20% by "&amp;S53-S52*1.2&amp;" in. w.c. If higher DP is correct create a write-up for Remarks of why.",""),"")</f>
        <v/>
      </c>
      <c r="AL30" s="1520"/>
      <c r="AM30" s="1520"/>
      <c r="AN30" s="1520"/>
      <c r="AO30" s="1520"/>
      <c r="AP30" s="1520"/>
      <c r="AQ30" s="1520"/>
      <c r="AR30" s="1520"/>
      <c r="AS30" s="1520"/>
      <c r="AT30" s="1520"/>
      <c r="AU30" s="1520"/>
      <c r="AV30" s="1521"/>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886" t="s">
        <v>114</v>
      </c>
      <c r="B31" s="887"/>
      <c r="C31" s="887"/>
      <c r="D31" s="887"/>
      <c r="E31" s="887"/>
      <c r="F31" s="651" t="s">
        <v>113</v>
      </c>
      <c r="G31" s="1410"/>
      <c r="H31" s="1410"/>
      <c r="I31" s="1410"/>
      <c r="J31" s="1410"/>
      <c r="K31" s="1410"/>
      <c r="L31" s="1410"/>
      <c r="M31" s="1410"/>
      <c r="N31" s="1410"/>
      <c r="O31" s="1410"/>
      <c r="P31" s="1410"/>
      <c r="Q31" s="1411"/>
      <c r="R31" s="42"/>
      <c r="S31" s="886" t="s">
        <v>114</v>
      </c>
      <c r="T31" s="887"/>
      <c r="U31" s="887"/>
      <c r="V31" s="887"/>
      <c r="W31" s="887"/>
      <c r="X31" s="651" t="s">
        <v>113</v>
      </c>
      <c r="Y31" s="1410"/>
      <c r="Z31" s="1410"/>
      <c r="AA31" s="1410"/>
      <c r="AB31" s="1410"/>
      <c r="AC31" s="1410"/>
      <c r="AD31" s="1410"/>
      <c r="AE31" s="1410"/>
      <c r="AF31" s="1410"/>
      <c r="AG31" s="1410"/>
      <c r="AH31" s="1410"/>
      <c r="AI31" s="1411"/>
      <c r="AJ31" s="5"/>
      <c r="AK31" s="1522"/>
      <c r="AL31" s="1523"/>
      <c r="AM31" s="1523"/>
      <c r="AN31" s="1523"/>
      <c r="AO31" s="1523"/>
      <c r="AP31" s="1523"/>
      <c r="AQ31" s="1523"/>
      <c r="AR31" s="1523"/>
      <c r="AS31" s="1523"/>
      <c r="AT31" s="1523"/>
      <c r="AU31" s="1523"/>
      <c r="AV31" s="1524"/>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81" t="s">
        <v>111</v>
      </c>
      <c r="B32" s="1482"/>
      <c r="C32" s="1482"/>
      <c r="D32" s="1482"/>
      <c r="E32" s="1482"/>
      <c r="F32" s="1482"/>
      <c r="G32" s="1482"/>
      <c r="H32" s="1384"/>
      <c r="I32" s="1384"/>
      <c r="J32" s="1384"/>
      <c r="K32" s="1384"/>
      <c r="L32" s="1384"/>
      <c r="M32" s="1384"/>
      <c r="N32" s="1384"/>
      <c r="O32" s="1384"/>
      <c r="P32" s="1384"/>
      <c r="Q32" s="1394"/>
      <c r="R32" s="42"/>
      <c r="S32" s="1481" t="s">
        <v>111</v>
      </c>
      <c r="T32" s="1482"/>
      <c r="U32" s="1482"/>
      <c r="V32" s="1482"/>
      <c r="W32" s="1482"/>
      <c r="X32" s="1482"/>
      <c r="Y32" s="1482"/>
      <c r="Z32" s="1384"/>
      <c r="AA32" s="1384"/>
      <c r="AB32" s="1384"/>
      <c r="AC32" s="1384"/>
      <c r="AD32" s="1384"/>
      <c r="AE32" s="1384"/>
      <c r="AF32" s="1384"/>
      <c r="AG32" s="1384"/>
      <c r="AH32" s="1384"/>
      <c r="AI32" s="1394"/>
      <c r="AJ32" s="5"/>
      <c r="AK32" s="1522"/>
      <c r="AL32" s="1523"/>
      <c r="AM32" s="1523"/>
      <c r="AN32" s="1523"/>
      <c r="AO32" s="1523"/>
      <c r="AP32" s="1523"/>
      <c r="AQ32" s="1523"/>
      <c r="AR32" s="1523"/>
      <c r="AS32" s="1523"/>
      <c r="AT32" s="1523"/>
      <c r="AU32" s="1523"/>
      <c r="AV32" s="1524"/>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96" t="s">
        <v>108</v>
      </c>
      <c r="B33" s="997"/>
      <c r="C33" s="997"/>
      <c r="D33" s="997"/>
      <c r="E33" s="997"/>
      <c r="F33" s="997"/>
      <c r="G33" s="997"/>
      <c r="H33" s="1032"/>
      <c r="I33" s="1032"/>
      <c r="J33" s="1032"/>
      <c r="K33" s="1032"/>
      <c r="L33" s="1032"/>
      <c r="M33" s="1032"/>
      <c r="N33" s="1032"/>
      <c r="O33" s="1032"/>
      <c r="P33" s="1032"/>
      <c r="Q33" s="1033"/>
      <c r="R33" s="42"/>
      <c r="S33" s="996" t="s">
        <v>108</v>
      </c>
      <c r="T33" s="997"/>
      <c r="U33" s="997"/>
      <c r="V33" s="997"/>
      <c r="W33" s="997"/>
      <c r="X33" s="997"/>
      <c r="Y33" s="997"/>
      <c r="Z33" s="1032"/>
      <c r="AA33" s="1032"/>
      <c r="AB33" s="1032"/>
      <c r="AC33" s="1032"/>
      <c r="AD33" s="1032"/>
      <c r="AE33" s="1032"/>
      <c r="AF33" s="1032"/>
      <c r="AG33" s="1032"/>
      <c r="AH33" s="1032"/>
      <c r="AI33" s="1033"/>
      <c r="AJ33" s="5"/>
      <c r="AK33" s="1525"/>
      <c r="AL33" s="1526"/>
      <c r="AM33" s="1526"/>
      <c r="AN33" s="1526"/>
      <c r="AO33" s="1526"/>
      <c r="AP33" s="1526"/>
      <c r="AQ33" s="1526"/>
      <c r="AR33" s="1526"/>
      <c r="AS33" s="1526"/>
      <c r="AT33" s="1526"/>
      <c r="AU33" s="1526"/>
      <c r="AV33" s="1527"/>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1017" t="s">
        <v>105</v>
      </c>
      <c r="B34" s="1018"/>
      <c r="C34" s="1018"/>
      <c r="D34" s="1018"/>
      <c r="E34" s="1018"/>
      <c r="F34" s="1018"/>
      <c r="G34" s="1019"/>
      <c r="H34" s="932"/>
      <c r="I34" s="932"/>
      <c r="J34" s="932"/>
      <c r="K34" s="932"/>
      <c r="L34" s="932"/>
      <c r="M34" s="932"/>
      <c r="N34" s="932"/>
      <c r="O34" s="932"/>
      <c r="P34" s="932"/>
      <c r="Q34" s="1080"/>
      <c r="R34" s="42"/>
      <c r="S34" s="1017" t="s">
        <v>105</v>
      </c>
      <c r="T34" s="1018"/>
      <c r="U34" s="1018"/>
      <c r="V34" s="1018"/>
      <c r="W34" s="1018"/>
      <c r="X34" s="1018"/>
      <c r="Y34" s="1019"/>
      <c r="Z34" s="932"/>
      <c r="AA34" s="932"/>
      <c r="AB34" s="932"/>
      <c r="AC34" s="932"/>
      <c r="AD34" s="932"/>
      <c r="AE34" s="932"/>
      <c r="AF34" s="932"/>
      <c r="AG34" s="932"/>
      <c r="AH34" s="932"/>
      <c r="AI34" s="1080"/>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96" t="s">
        <v>104</v>
      </c>
      <c r="B35" s="997"/>
      <c r="C35" s="997"/>
      <c r="D35" s="997"/>
      <c r="E35" s="997"/>
      <c r="F35" s="997"/>
      <c r="G35" s="997"/>
      <c r="H35" s="1076"/>
      <c r="I35" s="1077"/>
      <c r="J35" s="1077"/>
      <c r="K35" s="1077"/>
      <c r="L35" s="1077"/>
      <c r="M35" s="1077"/>
      <c r="N35" s="1077"/>
      <c r="O35" s="1077"/>
      <c r="P35" s="1077"/>
      <c r="Q35" s="1078"/>
      <c r="R35" s="42"/>
      <c r="S35" s="996" t="s">
        <v>104</v>
      </c>
      <c r="T35" s="997"/>
      <c r="U35" s="997"/>
      <c r="V35" s="997"/>
      <c r="W35" s="997"/>
      <c r="X35" s="997"/>
      <c r="Y35" s="997"/>
      <c r="Z35" s="1076"/>
      <c r="AA35" s="1077"/>
      <c r="AB35" s="1077"/>
      <c r="AC35" s="1077"/>
      <c r="AD35" s="1077"/>
      <c r="AE35" s="1077"/>
      <c r="AF35" s="1077"/>
      <c r="AG35" s="1077"/>
      <c r="AH35" s="1077"/>
      <c r="AI35" s="1078"/>
      <c r="AJ35" s="5"/>
      <c r="AK35" s="897" t="s">
        <v>442</v>
      </c>
      <c r="AL35" s="898"/>
      <c r="AM35" s="898"/>
      <c r="AN35" s="898"/>
      <c r="AO35" s="898"/>
      <c r="AP35" s="898"/>
      <c r="AQ35" s="898"/>
      <c r="AR35" s="898"/>
      <c r="AS35" s="898"/>
      <c r="AT35" s="898"/>
      <c r="AU35" s="898"/>
      <c r="AV35" s="898"/>
      <c r="AW35" s="898"/>
      <c r="AX35" s="898"/>
      <c r="AY35" s="898"/>
      <c r="AZ35" s="898"/>
      <c r="BA35" s="898"/>
      <c r="BB35" s="898"/>
      <c r="BC35" s="898"/>
      <c r="BD35" s="898"/>
      <c r="BE35" s="898"/>
      <c r="BF35" s="898"/>
      <c r="BG35" s="898"/>
      <c r="BH35" s="898"/>
      <c r="BI35" s="898"/>
      <c r="BJ35" s="898"/>
      <c r="BK35" s="898"/>
      <c r="BL35" s="898"/>
      <c r="BM35" s="898"/>
      <c r="BN35" s="898"/>
      <c r="BO35" s="898"/>
      <c r="BP35" s="898"/>
      <c r="BQ35" s="899"/>
      <c r="BR35" s="641"/>
      <c r="BS35" s="641"/>
      <c r="BT35" s="5"/>
      <c r="BU35" s="5"/>
      <c r="BV35" s="5"/>
      <c r="BW35" s="5"/>
      <c r="BX35" s="5"/>
      <c r="BY35" s="5"/>
      <c r="BZ35" s="5"/>
      <c r="CA35" s="5"/>
      <c r="CB35" s="5"/>
      <c r="CC35" s="644"/>
      <c r="CD35" s="644"/>
      <c r="CE35" s="644"/>
      <c r="CF35" s="644"/>
      <c r="CG35" s="644"/>
    </row>
    <row r="36" spans="1:85" ht="12" customHeight="1" thickTop="1" thickBot="1" x14ac:dyDescent="0.25">
      <c r="A36" s="1064"/>
      <c r="B36" s="1065"/>
      <c r="C36" s="1065"/>
      <c r="D36" s="1065"/>
      <c r="E36" s="1065"/>
      <c r="F36" s="1065"/>
      <c r="G36" s="1065"/>
      <c r="H36" s="1066" t="s">
        <v>102</v>
      </c>
      <c r="I36" s="1066"/>
      <c r="J36" s="1066"/>
      <c r="K36" s="1066"/>
      <c r="L36" s="1066"/>
      <c r="M36" s="1066" t="s">
        <v>101</v>
      </c>
      <c r="N36" s="1066"/>
      <c r="O36" s="1066"/>
      <c r="P36" s="1066"/>
      <c r="Q36" s="1067"/>
      <c r="R36" s="42"/>
      <c r="S36" s="1064"/>
      <c r="T36" s="1065"/>
      <c r="U36" s="1065"/>
      <c r="V36" s="1065"/>
      <c r="W36" s="1065"/>
      <c r="X36" s="1065"/>
      <c r="Y36" s="1065"/>
      <c r="Z36" s="1066" t="s">
        <v>102</v>
      </c>
      <c r="AA36" s="1066"/>
      <c r="AB36" s="1066"/>
      <c r="AC36" s="1066"/>
      <c r="AD36" s="1066"/>
      <c r="AE36" s="1066" t="s">
        <v>101</v>
      </c>
      <c r="AF36" s="1066"/>
      <c r="AG36" s="1066"/>
      <c r="AH36" s="1066"/>
      <c r="AI36" s="1067"/>
      <c r="AJ36" s="5"/>
      <c r="AK36" s="912"/>
      <c r="AL36" s="914"/>
      <c r="AM36" s="1530">
        <v>1</v>
      </c>
      <c r="AN36" s="1530"/>
      <c r="AO36" s="1197" t="s">
        <v>215</v>
      </c>
      <c r="AP36" s="1197"/>
      <c r="AQ36" s="1197"/>
      <c r="AR36" s="1197"/>
      <c r="AS36" s="1197"/>
      <c r="AT36" s="1197"/>
      <c r="AU36" s="1197"/>
      <c r="AV36" s="1197"/>
      <c r="AW36" s="1197"/>
      <c r="AX36" s="1197"/>
      <c r="AY36" s="1197"/>
      <c r="AZ36" s="1197"/>
      <c r="BA36" s="1197"/>
      <c r="BB36" s="1197"/>
      <c r="BC36" s="1197"/>
      <c r="BD36" s="1197"/>
      <c r="BE36" s="1197"/>
      <c r="BF36" s="1197"/>
      <c r="BG36" s="1197"/>
      <c r="BH36" s="1197"/>
      <c r="BI36" s="1197"/>
      <c r="BJ36" s="1197"/>
      <c r="BK36" s="1197"/>
      <c r="BL36" s="1197"/>
      <c r="BM36" s="1197"/>
      <c r="BN36" s="1197"/>
      <c r="BO36" s="1197"/>
      <c r="BP36" s="1197"/>
      <c r="BQ36" s="1318"/>
      <c r="BR36" s="5"/>
      <c r="BS36" s="5"/>
      <c r="BT36" s="5"/>
      <c r="BU36" s="5"/>
      <c r="BV36" s="5"/>
      <c r="BW36" s="5"/>
      <c r="BX36" s="5"/>
      <c r="BY36" s="5"/>
      <c r="BZ36" s="5"/>
      <c r="CA36" s="5"/>
      <c r="CB36" s="5"/>
    </row>
    <row r="37" spans="1:85" ht="12.75" customHeight="1" thickTop="1" x14ac:dyDescent="0.2">
      <c r="A37" s="1481" t="s">
        <v>32</v>
      </c>
      <c r="B37" s="1482"/>
      <c r="C37" s="1482"/>
      <c r="D37" s="1482"/>
      <c r="E37" s="1482"/>
      <c r="F37" s="1482"/>
      <c r="G37" s="1482"/>
      <c r="H37" s="1409"/>
      <c r="I37" s="1384"/>
      <c r="J37" s="1384"/>
      <c r="K37" s="1384"/>
      <c r="L37" s="1394"/>
      <c r="M37" s="1409"/>
      <c r="N37" s="1384"/>
      <c r="O37" s="1384"/>
      <c r="P37" s="1384"/>
      <c r="Q37" s="1394"/>
      <c r="R37" s="42"/>
      <c r="S37" s="1481" t="s">
        <v>32</v>
      </c>
      <c r="T37" s="1482"/>
      <c r="U37" s="1482"/>
      <c r="V37" s="1482"/>
      <c r="W37" s="1482"/>
      <c r="X37" s="1482"/>
      <c r="Y37" s="1482"/>
      <c r="Z37" s="1384"/>
      <c r="AA37" s="1384"/>
      <c r="AB37" s="1384"/>
      <c r="AC37" s="1384"/>
      <c r="AD37" s="1384"/>
      <c r="AE37" s="1409"/>
      <c r="AF37" s="1384"/>
      <c r="AG37" s="1384"/>
      <c r="AH37" s="1384"/>
      <c r="AI37" s="1394"/>
      <c r="AJ37" s="5"/>
      <c r="AK37" s="1252"/>
      <c r="AL37" s="1253"/>
      <c r="AM37" s="1087">
        <v>2</v>
      </c>
      <c r="AN37" s="1087"/>
      <c r="AO37" s="1069" t="s">
        <v>214</v>
      </c>
      <c r="AP37" s="1069"/>
      <c r="AQ37" s="1069"/>
      <c r="AR37" s="1069"/>
      <c r="AS37" s="1069"/>
      <c r="AT37" s="1069"/>
      <c r="AU37" s="1069"/>
      <c r="AV37" s="1069"/>
      <c r="AW37" s="1069"/>
      <c r="AX37" s="1069"/>
      <c r="AY37" s="1069"/>
      <c r="AZ37" s="1069"/>
      <c r="BA37" s="1069"/>
      <c r="BB37" s="1069"/>
      <c r="BC37" s="1069"/>
      <c r="BD37" s="1069"/>
      <c r="BE37" s="1069"/>
      <c r="BF37" s="1069"/>
      <c r="BG37" s="1069"/>
      <c r="BH37" s="1069"/>
      <c r="BI37" s="1069"/>
      <c r="BJ37" s="1069"/>
      <c r="BK37" s="1069"/>
      <c r="BL37" s="1069"/>
      <c r="BM37" s="1069"/>
      <c r="BN37" s="1069"/>
      <c r="BO37" s="1069"/>
      <c r="BP37" s="1069"/>
      <c r="BQ37" s="1254"/>
      <c r="BR37" s="5"/>
      <c r="BS37" s="5"/>
      <c r="BT37" s="5"/>
      <c r="BU37" s="5"/>
      <c r="BV37" s="5"/>
      <c r="BW37" s="5"/>
      <c r="BX37" s="5"/>
      <c r="BY37" s="5"/>
      <c r="BZ37" s="5"/>
      <c r="CA37" s="5"/>
      <c r="CB37" s="5"/>
    </row>
    <row r="38" spans="1:85" ht="12.75" customHeight="1" x14ac:dyDescent="0.2">
      <c r="A38" s="996" t="s">
        <v>100</v>
      </c>
      <c r="B38" s="997"/>
      <c r="C38" s="997"/>
      <c r="D38" s="997"/>
      <c r="E38" s="997"/>
      <c r="F38" s="997"/>
      <c r="G38" s="997"/>
      <c r="H38" s="926"/>
      <c r="I38" s="926"/>
      <c r="J38" s="926"/>
      <c r="K38" s="926"/>
      <c r="L38" s="926"/>
      <c r="M38" s="927" t="s">
        <v>99</v>
      </c>
      <c r="N38" s="928"/>
      <c r="O38" s="928"/>
      <c r="P38" s="928"/>
      <c r="Q38" s="1029"/>
      <c r="R38" s="42"/>
      <c r="S38" s="996" t="s">
        <v>100</v>
      </c>
      <c r="T38" s="997"/>
      <c r="U38" s="997"/>
      <c r="V38" s="997"/>
      <c r="W38" s="997"/>
      <c r="X38" s="997"/>
      <c r="Y38" s="997"/>
      <c r="Z38" s="926"/>
      <c r="AA38" s="926"/>
      <c r="AB38" s="926"/>
      <c r="AC38" s="926"/>
      <c r="AD38" s="926"/>
      <c r="AE38" s="927" t="s">
        <v>99</v>
      </c>
      <c r="AF38" s="928"/>
      <c r="AG38" s="928"/>
      <c r="AH38" s="928"/>
      <c r="AI38" s="1029"/>
      <c r="AJ38" s="5"/>
      <c r="AK38" s="1252"/>
      <c r="AL38" s="1253"/>
      <c r="AM38" s="1087">
        <v>3</v>
      </c>
      <c r="AN38" s="1087"/>
      <c r="AO38" s="1069" t="s">
        <v>213</v>
      </c>
      <c r="AP38" s="1069"/>
      <c r="AQ38" s="1069"/>
      <c r="AR38" s="1069"/>
      <c r="AS38" s="1069"/>
      <c r="AT38" s="1069"/>
      <c r="AU38" s="1069"/>
      <c r="AV38" s="1069"/>
      <c r="AW38" s="1069"/>
      <c r="AX38" s="1069"/>
      <c r="AY38" s="1069"/>
      <c r="AZ38" s="1069"/>
      <c r="BA38" s="1069"/>
      <c r="BB38" s="1069"/>
      <c r="BC38" s="1069"/>
      <c r="BD38" s="1069"/>
      <c r="BE38" s="1069"/>
      <c r="BF38" s="1069"/>
      <c r="BG38" s="1069"/>
      <c r="BH38" s="1069"/>
      <c r="BI38" s="1069"/>
      <c r="BJ38" s="1069"/>
      <c r="BK38" s="1069"/>
      <c r="BL38" s="1069"/>
      <c r="BM38" s="1069"/>
      <c r="BN38" s="1069"/>
      <c r="BO38" s="1069"/>
      <c r="BP38" s="1069"/>
      <c r="BQ38" s="1254"/>
      <c r="BR38" s="5"/>
      <c r="BS38" s="5"/>
      <c r="BT38" s="5"/>
      <c r="BU38" s="5"/>
      <c r="BV38" s="5"/>
      <c r="BW38" s="5"/>
      <c r="BX38" s="5"/>
      <c r="BY38" s="5"/>
      <c r="BZ38" s="5"/>
      <c r="CA38" s="5"/>
      <c r="CB38" s="5"/>
    </row>
    <row r="39" spans="1:85" ht="12" customHeight="1" x14ac:dyDescent="0.2">
      <c r="A39" s="996" t="s">
        <v>946</v>
      </c>
      <c r="B39" s="997"/>
      <c r="C39" s="997"/>
      <c r="D39" s="997"/>
      <c r="E39" s="997"/>
      <c r="F39" s="997"/>
      <c r="G39" s="997"/>
      <c r="H39" s="927" t="s">
        <v>99</v>
      </c>
      <c r="I39" s="928"/>
      <c r="J39" s="928"/>
      <c r="K39" s="928"/>
      <c r="L39" s="928"/>
      <c r="M39" s="928" t="str">
        <f>IF(H35&lt;&gt;"---",IF(H38*H35&lt;&gt;0,H38*H35, ""),"---")</f>
        <v/>
      </c>
      <c r="N39" s="928"/>
      <c r="O39" s="928"/>
      <c r="P39" s="928"/>
      <c r="Q39" s="1029"/>
      <c r="R39" s="42"/>
      <c r="S39" s="996" t="s">
        <v>946</v>
      </c>
      <c r="T39" s="997"/>
      <c r="U39" s="997"/>
      <c r="V39" s="997"/>
      <c r="W39" s="997"/>
      <c r="X39" s="997"/>
      <c r="Y39" s="997"/>
      <c r="Z39" s="927" t="s">
        <v>99</v>
      </c>
      <c r="AA39" s="928"/>
      <c r="AB39" s="928"/>
      <c r="AC39" s="928"/>
      <c r="AD39" s="928"/>
      <c r="AE39" s="928" t="str">
        <f>IF(Z35&lt;&gt;"---",IF(Z38*Z35&lt;&gt;0,Z38*Z35, ""),"---")</f>
        <v/>
      </c>
      <c r="AF39" s="928"/>
      <c r="AG39" s="928"/>
      <c r="AH39" s="928"/>
      <c r="AI39" s="1029"/>
      <c r="AJ39" s="5"/>
      <c r="AK39" s="1252"/>
      <c r="AL39" s="1253"/>
      <c r="AM39" s="1087">
        <v>4</v>
      </c>
      <c r="AN39" s="1087"/>
      <c r="AO39" s="1069" t="s">
        <v>212</v>
      </c>
      <c r="AP39" s="1069"/>
      <c r="AQ39" s="1069"/>
      <c r="AR39" s="1069"/>
      <c r="AS39" s="1069"/>
      <c r="AT39" s="1069"/>
      <c r="AU39" s="1069"/>
      <c r="AV39" s="1069"/>
      <c r="AW39" s="1069"/>
      <c r="AX39" s="1069"/>
      <c r="AY39" s="1069"/>
      <c r="AZ39" s="1069"/>
      <c r="BA39" s="1069"/>
      <c r="BB39" s="1069"/>
      <c r="BC39" s="1069"/>
      <c r="BD39" s="1069"/>
      <c r="BE39" s="1069"/>
      <c r="BF39" s="1069"/>
      <c r="BG39" s="1069"/>
      <c r="BH39" s="1069"/>
      <c r="BI39" s="1069"/>
      <c r="BJ39" s="1069"/>
      <c r="BK39" s="1069"/>
      <c r="BL39" s="1069"/>
      <c r="BM39" s="1069"/>
      <c r="BN39" s="1069"/>
      <c r="BO39" s="1069"/>
      <c r="BP39" s="1069"/>
      <c r="BQ39" s="1254"/>
      <c r="BR39" s="5"/>
      <c r="BS39" s="5"/>
      <c r="BT39" s="5"/>
      <c r="BU39" s="5"/>
      <c r="BV39" s="5"/>
      <c r="BW39" s="5"/>
      <c r="BX39" s="5"/>
      <c r="BY39" s="5"/>
      <c r="BZ39" s="5"/>
      <c r="CA39" s="5"/>
      <c r="CB39" s="5"/>
    </row>
    <row r="40" spans="1:85" ht="12" x14ac:dyDescent="0.2">
      <c r="A40" s="996" t="s">
        <v>947</v>
      </c>
      <c r="B40" s="997"/>
      <c r="C40" s="997"/>
      <c r="D40" s="997"/>
      <c r="E40" s="997"/>
      <c r="F40" s="997"/>
      <c r="G40" s="997"/>
      <c r="H40" s="927" t="s">
        <v>99</v>
      </c>
      <c r="I40" s="928"/>
      <c r="J40" s="928"/>
      <c r="K40" s="928"/>
      <c r="L40" s="928"/>
      <c r="M40" s="928" t="str">
        <f>IF(AT10="Single Phase",AN5,IF(AT10="Three Phase",IF(MOD(AN5,1)=0,AN5&amp;".0",AN5)&amp;", "&amp;IF(MOD(AN6,1)=0,AN6&amp;".0",AN6)&amp;", "&amp;IF(MOD(AN7,1)=0,AN7&amp;".0",AN7),""))</f>
        <v/>
      </c>
      <c r="N40" s="928"/>
      <c r="O40" s="928"/>
      <c r="P40" s="928"/>
      <c r="Q40" s="1029"/>
      <c r="R40" s="42"/>
      <c r="S40" s="996" t="s">
        <v>947</v>
      </c>
      <c r="T40" s="997"/>
      <c r="U40" s="997"/>
      <c r="V40" s="997"/>
      <c r="W40" s="997"/>
      <c r="X40" s="997"/>
      <c r="Y40" s="997"/>
      <c r="Z40" s="927" t="s">
        <v>99</v>
      </c>
      <c r="AA40" s="928"/>
      <c r="AB40" s="928"/>
      <c r="AC40" s="928"/>
      <c r="AD40" s="928"/>
      <c r="AE40" s="928" t="str">
        <f>IF(AT19="Single Phase",AN14,IF(AT19="Three Phase",IF(MOD(AN14,1)=0,AN14&amp;".0",AN14)&amp;", "&amp;IF(MOD(AN15,1)=0,AN15&amp;".0",AN15)&amp;", "&amp;IF(MOD(AN16,1)=0,AN16&amp;".0",AN16),""))</f>
        <v/>
      </c>
      <c r="AF40" s="928"/>
      <c r="AG40" s="928"/>
      <c r="AH40" s="928"/>
      <c r="AI40" s="1029"/>
      <c r="AJ40" s="5"/>
      <c r="AK40" s="1252"/>
      <c r="AL40" s="1253"/>
      <c r="AM40" s="1087">
        <v>5</v>
      </c>
      <c r="AN40" s="1087"/>
      <c r="AO40" s="1069" t="s">
        <v>211</v>
      </c>
      <c r="AP40" s="1069"/>
      <c r="AQ40" s="1069"/>
      <c r="AR40" s="1069"/>
      <c r="AS40" s="1069"/>
      <c r="AT40" s="1069"/>
      <c r="AU40" s="1069"/>
      <c r="AV40" s="1069"/>
      <c r="AW40" s="1069"/>
      <c r="AX40" s="1069"/>
      <c r="AY40" s="1069"/>
      <c r="AZ40" s="1069"/>
      <c r="BA40" s="1069"/>
      <c r="BB40" s="1069"/>
      <c r="BC40" s="1069"/>
      <c r="BD40" s="1069"/>
      <c r="BE40" s="1069"/>
      <c r="BF40" s="1069"/>
      <c r="BG40" s="1069"/>
      <c r="BH40" s="1069"/>
      <c r="BI40" s="1069"/>
      <c r="BJ40" s="1069"/>
      <c r="BK40" s="1069"/>
      <c r="BL40" s="1069"/>
      <c r="BM40" s="1069"/>
      <c r="BN40" s="1069"/>
      <c r="BO40" s="1069"/>
      <c r="BP40" s="1069"/>
      <c r="BQ40" s="1254"/>
      <c r="BR40" s="652"/>
      <c r="BS40" s="652"/>
      <c r="BT40" s="652"/>
      <c r="BU40" s="652"/>
      <c r="BV40" s="652"/>
      <c r="BW40" s="652"/>
      <c r="BX40" s="652"/>
      <c r="BY40" s="652"/>
      <c r="BZ40" s="652"/>
      <c r="CA40" s="652"/>
      <c r="CB40" s="5"/>
    </row>
    <row r="41" spans="1:85" ht="12.75" thickBot="1" x14ac:dyDescent="0.25">
      <c r="A41" s="985" t="s">
        <v>98</v>
      </c>
      <c r="B41" s="986"/>
      <c r="C41" s="986"/>
      <c r="D41" s="986"/>
      <c r="E41" s="986"/>
      <c r="F41" s="986"/>
      <c r="G41" s="986"/>
      <c r="H41" s="1531"/>
      <c r="I41" s="1531"/>
      <c r="J41" s="1531"/>
      <c r="K41" s="1531"/>
      <c r="L41" s="1531"/>
      <c r="M41" s="1156" t="str">
        <f>IF(AT10="Single Phase",AQ5,IF(AT10="Three Phase",AQ5 &amp;", " &amp;AQ6 &amp; ", " &amp;AQ7,""))</f>
        <v/>
      </c>
      <c r="N41" s="1532"/>
      <c r="O41" s="1532"/>
      <c r="P41" s="1532"/>
      <c r="Q41" s="1533"/>
      <c r="R41" s="42"/>
      <c r="S41" s="985" t="s">
        <v>98</v>
      </c>
      <c r="T41" s="986"/>
      <c r="U41" s="986"/>
      <c r="V41" s="986"/>
      <c r="W41" s="986"/>
      <c r="X41" s="986"/>
      <c r="Y41" s="986"/>
      <c r="Z41" s="1020"/>
      <c r="AA41" s="1020"/>
      <c r="AB41" s="1020"/>
      <c r="AC41" s="1020"/>
      <c r="AD41" s="1020"/>
      <c r="AE41" s="1156" t="str">
        <f>IF(AT19="Single Phase",AQ14,IF(AT19="Three Phase",AQ14 &amp;", " &amp;AQ15 &amp; ", " &amp;AQ16,""))</f>
        <v/>
      </c>
      <c r="AF41" s="1532"/>
      <c r="AG41" s="1532"/>
      <c r="AH41" s="1532"/>
      <c r="AI41" s="1533"/>
      <c r="AJ41" s="5"/>
      <c r="AK41" s="1252"/>
      <c r="AL41" s="1253"/>
      <c r="AM41" s="1087">
        <v>6</v>
      </c>
      <c r="AN41" s="1087"/>
      <c r="AO41" s="1069" t="s">
        <v>210</v>
      </c>
      <c r="AP41" s="1069"/>
      <c r="AQ41" s="1069"/>
      <c r="AR41" s="1069"/>
      <c r="AS41" s="1069"/>
      <c r="AT41" s="1069"/>
      <c r="AU41" s="1069"/>
      <c r="AV41" s="1069"/>
      <c r="AW41" s="1069"/>
      <c r="AX41" s="1069"/>
      <c r="AY41" s="1069"/>
      <c r="AZ41" s="1069"/>
      <c r="BA41" s="1069"/>
      <c r="BB41" s="1069"/>
      <c r="BC41" s="1069"/>
      <c r="BD41" s="1069"/>
      <c r="BE41" s="1069"/>
      <c r="BF41" s="1069"/>
      <c r="BG41" s="1069"/>
      <c r="BH41" s="1069"/>
      <c r="BI41" s="1069"/>
      <c r="BJ41" s="1069"/>
      <c r="BK41" s="1069"/>
      <c r="BL41" s="1069"/>
      <c r="BM41" s="1069"/>
      <c r="BN41" s="1069"/>
      <c r="BO41" s="1069"/>
      <c r="BP41" s="1069"/>
      <c r="BQ41" s="1254"/>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52"/>
      <c r="AL42" s="1253"/>
      <c r="AM42" s="1087">
        <v>7</v>
      </c>
      <c r="AN42" s="1087"/>
      <c r="AO42" s="1069" t="s">
        <v>209</v>
      </c>
      <c r="AP42" s="1069"/>
      <c r="AQ42" s="1069"/>
      <c r="AR42" s="1069"/>
      <c r="AS42" s="1069"/>
      <c r="AT42" s="1069"/>
      <c r="AU42" s="1069"/>
      <c r="AV42" s="1069"/>
      <c r="AW42" s="1069"/>
      <c r="AX42" s="1069"/>
      <c r="AY42" s="1069"/>
      <c r="AZ42" s="1069"/>
      <c r="BA42" s="1069"/>
      <c r="BB42" s="1069"/>
      <c r="BC42" s="1069"/>
      <c r="BD42" s="1069"/>
      <c r="BE42" s="1069"/>
      <c r="BF42" s="1069"/>
      <c r="BG42" s="1069"/>
      <c r="BH42" s="1069"/>
      <c r="BI42" s="1069"/>
      <c r="BJ42" s="1069"/>
      <c r="BK42" s="1069"/>
      <c r="BL42" s="1069"/>
      <c r="BM42" s="1069"/>
      <c r="BN42" s="1069"/>
      <c r="BO42" s="1069"/>
      <c r="BP42" s="1069"/>
      <c r="BQ42" s="1254"/>
      <c r="BR42" s="641"/>
      <c r="BS42" s="641"/>
      <c r="BT42" s="641"/>
      <c r="BU42" s="641"/>
      <c r="BV42" s="641"/>
      <c r="BW42" s="641"/>
      <c r="BX42" s="641"/>
      <c r="BY42" s="641"/>
      <c r="BZ42" s="641"/>
      <c r="CA42" s="641"/>
      <c r="CB42" s="5"/>
    </row>
    <row r="43" spans="1:85" ht="12" customHeight="1" thickBot="1" x14ac:dyDescent="0.25">
      <c r="A43" s="886" t="s">
        <v>130</v>
      </c>
      <c r="B43" s="887"/>
      <c r="C43" s="887"/>
      <c r="D43" s="887"/>
      <c r="E43" s="887"/>
      <c r="F43" s="887"/>
      <c r="G43" s="887"/>
      <c r="H43" s="887"/>
      <c r="I43" s="887"/>
      <c r="J43" s="887"/>
      <c r="K43" s="651" t="s">
        <v>113</v>
      </c>
      <c r="L43" s="887" t="str">
        <f>IF(G31&lt;&gt;0,G31,"")</f>
        <v/>
      </c>
      <c r="M43" s="887"/>
      <c r="N43" s="887"/>
      <c r="O43" s="887"/>
      <c r="P43" s="887"/>
      <c r="Q43" s="888"/>
      <c r="R43" s="42"/>
      <c r="S43" s="886" t="s">
        <v>130</v>
      </c>
      <c r="T43" s="887"/>
      <c r="U43" s="887"/>
      <c r="V43" s="887"/>
      <c r="W43" s="887"/>
      <c r="X43" s="887"/>
      <c r="Y43" s="887"/>
      <c r="Z43" s="887"/>
      <c r="AA43" s="887"/>
      <c r="AB43" s="887"/>
      <c r="AC43" s="651" t="s">
        <v>113</v>
      </c>
      <c r="AD43" s="887" t="str">
        <f>IF(Y31&lt;&gt;0,Y31,"")</f>
        <v/>
      </c>
      <c r="AE43" s="887"/>
      <c r="AF43" s="887"/>
      <c r="AG43" s="887"/>
      <c r="AH43" s="887"/>
      <c r="AI43" s="888"/>
      <c r="AJ43" s="5"/>
      <c r="AK43" s="1252"/>
      <c r="AL43" s="1253"/>
      <c r="AM43" s="1087">
        <v>8</v>
      </c>
      <c r="AN43" s="1087"/>
      <c r="AO43" s="1069" t="s">
        <v>208</v>
      </c>
      <c r="AP43" s="1069"/>
      <c r="AQ43" s="1069"/>
      <c r="AR43" s="1069"/>
      <c r="AS43" s="1069"/>
      <c r="AT43" s="1069"/>
      <c r="AU43" s="1069"/>
      <c r="AV43" s="1069"/>
      <c r="AW43" s="1069"/>
      <c r="AX43" s="1069"/>
      <c r="AY43" s="1069"/>
      <c r="AZ43" s="1069"/>
      <c r="BA43" s="1069"/>
      <c r="BB43" s="1069"/>
      <c r="BC43" s="1069"/>
      <c r="BD43" s="1069"/>
      <c r="BE43" s="1069"/>
      <c r="BF43" s="1069"/>
      <c r="BG43" s="1069"/>
      <c r="BH43" s="1069"/>
      <c r="BI43" s="1069"/>
      <c r="BJ43" s="1069"/>
      <c r="BK43" s="1069"/>
      <c r="BL43" s="1069"/>
      <c r="BM43" s="1069"/>
      <c r="BN43" s="1069"/>
      <c r="BO43" s="1069"/>
      <c r="BP43" s="1069"/>
      <c r="BQ43" s="1254"/>
      <c r="BR43" s="641"/>
      <c r="BS43" s="641"/>
      <c r="BT43" s="641"/>
      <c r="BU43" s="641"/>
      <c r="BV43" s="641"/>
      <c r="BW43" s="641"/>
      <c r="BX43" s="641"/>
      <c r="BY43" s="641"/>
      <c r="BZ43" s="641"/>
      <c r="CA43" s="641"/>
      <c r="CB43" s="5"/>
    </row>
    <row r="44" spans="1:85" ht="12" customHeight="1" thickTop="1" x14ac:dyDescent="0.2">
      <c r="A44" s="1481" t="s">
        <v>126</v>
      </c>
      <c r="B44" s="1482"/>
      <c r="C44" s="1482"/>
      <c r="D44" s="1482"/>
      <c r="E44" s="1482"/>
      <c r="F44" s="1482"/>
      <c r="G44" s="1482"/>
      <c r="H44" s="1351"/>
      <c r="I44" s="1352"/>
      <c r="J44" s="1352"/>
      <c r="K44" s="1352"/>
      <c r="L44" s="1352"/>
      <c r="M44" s="1352"/>
      <c r="N44" s="1352"/>
      <c r="O44" s="1352"/>
      <c r="P44" s="1352"/>
      <c r="Q44" s="1353"/>
      <c r="R44" s="42"/>
      <c r="S44" s="1481" t="s">
        <v>126</v>
      </c>
      <c r="T44" s="1482"/>
      <c r="U44" s="1482"/>
      <c r="V44" s="1482"/>
      <c r="W44" s="1482"/>
      <c r="X44" s="1482"/>
      <c r="Y44" s="1482"/>
      <c r="Z44" s="1351"/>
      <c r="AA44" s="1352"/>
      <c r="AB44" s="1352"/>
      <c r="AC44" s="1352"/>
      <c r="AD44" s="1352"/>
      <c r="AE44" s="1352"/>
      <c r="AF44" s="1352"/>
      <c r="AG44" s="1352"/>
      <c r="AH44" s="1352"/>
      <c r="AI44" s="1353"/>
      <c r="AJ44" s="5"/>
      <c r="AK44" s="1252"/>
      <c r="AL44" s="1253"/>
      <c r="AM44" s="1087">
        <v>9</v>
      </c>
      <c r="AN44" s="1087"/>
      <c r="AO44" s="1069" t="s">
        <v>207</v>
      </c>
      <c r="AP44" s="1069"/>
      <c r="AQ44" s="1069"/>
      <c r="AR44" s="1069"/>
      <c r="AS44" s="1069"/>
      <c r="AT44" s="1069"/>
      <c r="AU44" s="1069"/>
      <c r="AV44" s="1069"/>
      <c r="AW44" s="1069"/>
      <c r="AX44" s="1069"/>
      <c r="AY44" s="1069"/>
      <c r="AZ44" s="1069"/>
      <c r="BA44" s="1069"/>
      <c r="BB44" s="1069"/>
      <c r="BC44" s="1069"/>
      <c r="BD44" s="1069"/>
      <c r="BE44" s="1069"/>
      <c r="BF44" s="1069"/>
      <c r="BG44" s="1069"/>
      <c r="BH44" s="1069"/>
      <c r="BI44" s="1069"/>
      <c r="BJ44" s="1069"/>
      <c r="BK44" s="1069"/>
      <c r="BL44" s="1069"/>
      <c r="BM44" s="1069"/>
      <c r="BN44" s="1069"/>
      <c r="BO44" s="1069"/>
      <c r="BP44" s="1069"/>
      <c r="BQ44" s="1254"/>
      <c r="BR44" s="641"/>
      <c r="BS44" s="641"/>
      <c r="BT44" s="641"/>
      <c r="BU44" s="641"/>
      <c r="BV44" s="641"/>
      <c r="BW44" s="641"/>
      <c r="BX44" s="641"/>
      <c r="BY44" s="641"/>
      <c r="BZ44" s="641"/>
      <c r="CA44" s="641"/>
      <c r="CB44" s="5"/>
    </row>
    <row r="45" spans="1:85" ht="12" customHeight="1" x14ac:dyDescent="0.2">
      <c r="A45" s="1004" t="s">
        <v>123</v>
      </c>
      <c r="B45" s="1005"/>
      <c r="C45" s="1005"/>
      <c r="D45" s="1005"/>
      <c r="E45" s="1005"/>
      <c r="F45" s="1005"/>
      <c r="G45" s="1005"/>
      <c r="H45" s="1122"/>
      <c r="I45" s="1123"/>
      <c r="J45" s="1123"/>
      <c r="K45" s="1123"/>
      <c r="L45" s="1123"/>
      <c r="M45" s="1123"/>
      <c r="N45" s="1123"/>
      <c r="O45" s="1123"/>
      <c r="P45" s="1123"/>
      <c r="Q45" s="1284"/>
      <c r="R45" s="42"/>
      <c r="S45" s="1004" t="s">
        <v>123</v>
      </c>
      <c r="T45" s="1005"/>
      <c r="U45" s="1005"/>
      <c r="V45" s="1005"/>
      <c r="W45" s="1005"/>
      <c r="X45" s="1005"/>
      <c r="Y45" s="1005"/>
      <c r="Z45" s="1122"/>
      <c r="AA45" s="1123"/>
      <c r="AB45" s="1123"/>
      <c r="AC45" s="1123"/>
      <c r="AD45" s="1123"/>
      <c r="AE45" s="1123"/>
      <c r="AF45" s="1123"/>
      <c r="AG45" s="1123"/>
      <c r="AH45" s="1123"/>
      <c r="AI45" s="1284"/>
      <c r="AJ45" s="5"/>
      <c r="AK45" s="1252"/>
      <c r="AL45" s="1253"/>
      <c r="AM45" s="1087">
        <v>10</v>
      </c>
      <c r="AN45" s="1087"/>
      <c r="AO45" s="1069" t="s">
        <v>206</v>
      </c>
      <c r="AP45" s="1069"/>
      <c r="AQ45" s="1069"/>
      <c r="AR45" s="1069"/>
      <c r="AS45" s="1069"/>
      <c r="AT45" s="1069"/>
      <c r="AU45" s="1069"/>
      <c r="AV45" s="1069"/>
      <c r="AW45" s="1069"/>
      <c r="AX45" s="1069"/>
      <c r="AY45" s="1069"/>
      <c r="AZ45" s="1069"/>
      <c r="BA45" s="1069"/>
      <c r="BB45" s="1069"/>
      <c r="BC45" s="1069"/>
      <c r="BD45" s="1069"/>
      <c r="BE45" s="1069"/>
      <c r="BF45" s="1069"/>
      <c r="BG45" s="1069"/>
      <c r="BH45" s="1069"/>
      <c r="BI45" s="1069"/>
      <c r="BJ45" s="1069"/>
      <c r="BK45" s="1069"/>
      <c r="BL45" s="1069"/>
      <c r="BM45" s="1069"/>
      <c r="BN45" s="1069"/>
      <c r="BO45" s="1069"/>
      <c r="BP45" s="1069"/>
      <c r="BQ45" s="1254"/>
      <c r="BR45" s="641"/>
      <c r="BS45" s="641"/>
      <c r="BT45" s="641"/>
      <c r="BU45" s="641"/>
      <c r="BV45" s="641"/>
      <c r="BW45" s="641"/>
      <c r="BX45" s="641"/>
      <c r="BY45" s="641"/>
      <c r="BZ45" s="641"/>
      <c r="CA45" s="641"/>
      <c r="CB45" s="5"/>
    </row>
    <row r="46" spans="1:85" ht="12" customHeight="1" x14ac:dyDescent="0.2">
      <c r="A46" s="996" t="s">
        <v>121</v>
      </c>
      <c r="B46" s="997"/>
      <c r="C46" s="997"/>
      <c r="D46" s="997"/>
      <c r="E46" s="997"/>
      <c r="F46" s="997"/>
      <c r="G46" s="997"/>
      <c r="H46" s="1354"/>
      <c r="I46" s="1354"/>
      <c r="J46" s="1354"/>
      <c r="K46" s="1534" t="s">
        <v>116</v>
      </c>
      <c r="L46" s="1535"/>
      <c r="M46" s="1354"/>
      <c r="N46" s="1354"/>
      <c r="O46" s="1354"/>
      <c r="P46" s="1534" t="s">
        <v>115</v>
      </c>
      <c r="Q46" s="1536"/>
      <c r="R46" s="42"/>
      <c r="S46" s="996" t="s">
        <v>121</v>
      </c>
      <c r="T46" s="997"/>
      <c r="U46" s="997"/>
      <c r="V46" s="997"/>
      <c r="W46" s="997"/>
      <c r="X46" s="997"/>
      <c r="Y46" s="997"/>
      <c r="Z46" s="1354"/>
      <c r="AA46" s="1354"/>
      <c r="AB46" s="1354"/>
      <c r="AC46" s="1534" t="s">
        <v>116</v>
      </c>
      <c r="AD46" s="1535"/>
      <c r="AE46" s="1354"/>
      <c r="AF46" s="1354"/>
      <c r="AG46" s="1354"/>
      <c r="AH46" s="1534" t="s">
        <v>115</v>
      </c>
      <c r="AI46" s="1536"/>
      <c r="AJ46" s="5"/>
      <c r="AK46" s="1252"/>
      <c r="AL46" s="1253"/>
      <c r="AM46" s="1087">
        <v>11</v>
      </c>
      <c r="AN46" s="1087"/>
      <c r="AO46" s="1069" t="s">
        <v>205</v>
      </c>
      <c r="AP46" s="1069"/>
      <c r="AQ46" s="1069"/>
      <c r="AR46" s="1069"/>
      <c r="AS46" s="1069"/>
      <c r="AT46" s="1069"/>
      <c r="AU46" s="1069"/>
      <c r="AV46" s="1069"/>
      <c r="AW46" s="1069"/>
      <c r="AX46" s="1069"/>
      <c r="AY46" s="1069"/>
      <c r="AZ46" s="1069"/>
      <c r="BA46" s="1069"/>
      <c r="BB46" s="1069"/>
      <c r="BC46" s="1069"/>
      <c r="BD46" s="1069"/>
      <c r="BE46" s="1069"/>
      <c r="BF46" s="1069"/>
      <c r="BG46" s="1069"/>
      <c r="BH46" s="1069"/>
      <c r="BI46" s="1069"/>
      <c r="BJ46" s="1069"/>
      <c r="BK46" s="1069"/>
      <c r="BL46" s="1069"/>
      <c r="BM46" s="1069"/>
      <c r="BN46" s="1069"/>
      <c r="BO46" s="1069"/>
      <c r="BP46" s="1069"/>
      <c r="BQ46" s="1254"/>
      <c r="BR46" s="641"/>
      <c r="BS46" s="641"/>
      <c r="BT46" s="641"/>
      <c r="BU46" s="641"/>
      <c r="BV46" s="641"/>
      <c r="BW46" s="641"/>
      <c r="BX46" s="641"/>
      <c r="BY46" s="641"/>
      <c r="BZ46" s="641"/>
      <c r="CA46" s="641"/>
      <c r="CB46" s="5"/>
    </row>
    <row r="47" spans="1:85" ht="12" customHeight="1" x14ac:dyDescent="0.2">
      <c r="A47" s="996" t="s">
        <v>118</v>
      </c>
      <c r="B47" s="997"/>
      <c r="C47" s="997"/>
      <c r="D47" s="997"/>
      <c r="E47" s="997"/>
      <c r="F47" s="997"/>
      <c r="G47" s="997"/>
      <c r="H47" s="1122"/>
      <c r="I47" s="1123"/>
      <c r="J47" s="1123"/>
      <c r="K47" s="1123"/>
      <c r="L47" s="1123"/>
      <c r="M47" s="1123"/>
      <c r="N47" s="1123"/>
      <c r="O47" s="1123"/>
      <c r="P47" s="1123"/>
      <c r="Q47" s="1284"/>
      <c r="R47" s="42"/>
      <c r="S47" s="996" t="s">
        <v>118</v>
      </c>
      <c r="T47" s="997"/>
      <c r="U47" s="997"/>
      <c r="V47" s="997"/>
      <c r="W47" s="997"/>
      <c r="X47" s="997"/>
      <c r="Y47" s="997"/>
      <c r="Z47" s="1122"/>
      <c r="AA47" s="1123"/>
      <c r="AB47" s="1123"/>
      <c r="AC47" s="1123"/>
      <c r="AD47" s="1123"/>
      <c r="AE47" s="1123"/>
      <c r="AF47" s="1123"/>
      <c r="AG47" s="1123"/>
      <c r="AH47" s="1123"/>
      <c r="AI47" s="1284"/>
      <c r="AJ47" s="5"/>
      <c r="AK47" s="1252"/>
      <c r="AL47" s="1253"/>
      <c r="AM47" s="1087">
        <v>12</v>
      </c>
      <c r="AN47" s="1087"/>
      <c r="AO47" s="1069" t="s">
        <v>204</v>
      </c>
      <c r="AP47" s="1069"/>
      <c r="AQ47" s="1069"/>
      <c r="AR47" s="1069"/>
      <c r="AS47" s="1069"/>
      <c r="AT47" s="1069"/>
      <c r="AU47" s="1069"/>
      <c r="AV47" s="1069"/>
      <c r="AW47" s="1069"/>
      <c r="AX47" s="1069"/>
      <c r="AY47" s="1069"/>
      <c r="AZ47" s="1069"/>
      <c r="BA47" s="1069"/>
      <c r="BB47" s="1069"/>
      <c r="BC47" s="1069"/>
      <c r="BD47" s="1069"/>
      <c r="BE47" s="1069"/>
      <c r="BF47" s="1069"/>
      <c r="BG47" s="1069"/>
      <c r="BH47" s="1069"/>
      <c r="BI47" s="1069"/>
      <c r="BJ47" s="1069"/>
      <c r="BK47" s="1069"/>
      <c r="BL47" s="1069"/>
      <c r="BM47" s="1069"/>
      <c r="BN47" s="1069"/>
      <c r="BO47" s="1069"/>
      <c r="BP47" s="1069"/>
      <c r="BQ47" s="1254"/>
      <c r="BR47" s="641"/>
      <c r="BS47" s="641"/>
      <c r="BT47" s="641"/>
      <c r="BU47" s="641"/>
      <c r="BV47" s="641"/>
      <c r="BW47" s="641"/>
      <c r="BX47" s="641"/>
      <c r="BY47" s="641"/>
      <c r="BZ47" s="641"/>
      <c r="CA47" s="641"/>
      <c r="CB47" s="5"/>
    </row>
    <row r="48" spans="1:85" ht="12" customHeight="1" x14ac:dyDescent="0.2">
      <c r="A48" s="996" t="s">
        <v>117</v>
      </c>
      <c r="B48" s="997"/>
      <c r="C48" s="997"/>
      <c r="D48" s="997"/>
      <c r="E48" s="997"/>
      <c r="F48" s="997"/>
      <c r="G48" s="997"/>
      <c r="H48" s="1354"/>
      <c r="I48" s="1354"/>
      <c r="J48" s="1354"/>
      <c r="K48" s="1534" t="s">
        <v>116</v>
      </c>
      <c r="L48" s="1535"/>
      <c r="M48" s="1354"/>
      <c r="N48" s="1354"/>
      <c r="O48" s="1354"/>
      <c r="P48" s="1534" t="s">
        <v>115</v>
      </c>
      <c r="Q48" s="1536"/>
      <c r="R48" s="42"/>
      <c r="S48" s="996" t="s">
        <v>117</v>
      </c>
      <c r="T48" s="997"/>
      <c r="U48" s="997"/>
      <c r="V48" s="997"/>
      <c r="W48" s="997"/>
      <c r="X48" s="997"/>
      <c r="Y48" s="997"/>
      <c r="Z48" s="1354"/>
      <c r="AA48" s="1354"/>
      <c r="AB48" s="1354"/>
      <c r="AC48" s="1534" t="s">
        <v>116</v>
      </c>
      <c r="AD48" s="1535"/>
      <c r="AE48" s="1354"/>
      <c r="AF48" s="1354"/>
      <c r="AG48" s="1354"/>
      <c r="AH48" s="1534" t="s">
        <v>115</v>
      </c>
      <c r="AI48" s="1536"/>
      <c r="AJ48" s="5"/>
      <c r="AK48" s="1252"/>
      <c r="AL48" s="1253"/>
      <c r="AM48" s="1087">
        <v>13</v>
      </c>
      <c r="AN48" s="1087"/>
      <c r="AO48" s="1069" t="s">
        <v>203</v>
      </c>
      <c r="AP48" s="1069"/>
      <c r="AQ48" s="1069"/>
      <c r="AR48" s="1069"/>
      <c r="AS48" s="1069"/>
      <c r="AT48" s="1069"/>
      <c r="AU48" s="1069"/>
      <c r="AV48" s="1069"/>
      <c r="AW48" s="1069"/>
      <c r="AX48" s="1069"/>
      <c r="AY48" s="1069"/>
      <c r="AZ48" s="1069"/>
      <c r="BA48" s="1069"/>
      <c r="BB48" s="1069"/>
      <c r="BC48" s="1069"/>
      <c r="BD48" s="1069"/>
      <c r="BE48" s="1069"/>
      <c r="BF48" s="1069"/>
      <c r="BG48" s="1069"/>
      <c r="BH48" s="1069"/>
      <c r="BI48" s="1069"/>
      <c r="BJ48" s="1069"/>
      <c r="BK48" s="1069"/>
      <c r="BL48" s="1069"/>
      <c r="BM48" s="1069"/>
      <c r="BN48" s="1069"/>
      <c r="BO48" s="1069"/>
      <c r="BP48" s="1069"/>
      <c r="BQ48" s="1254"/>
      <c r="BR48" s="641"/>
      <c r="BS48" s="641"/>
      <c r="BT48" s="641"/>
      <c r="BU48" s="641"/>
      <c r="BV48" s="641"/>
      <c r="BW48" s="641"/>
      <c r="BX48" s="641"/>
      <c r="BY48" s="641"/>
      <c r="BZ48" s="641"/>
      <c r="CA48" s="641"/>
      <c r="CB48" s="5"/>
    </row>
    <row r="49" spans="1:80" ht="12" customHeight="1" x14ac:dyDescent="0.2">
      <c r="A49" s="996" t="s">
        <v>112</v>
      </c>
      <c r="B49" s="997"/>
      <c r="C49" s="997"/>
      <c r="D49" s="997"/>
      <c r="E49" s="997"/>
      <c r="F49" s="997"/>
      <c r="G49" s="997"/>
      <c r="H49" s="1122"/>
      <c r="I49" s="1123"/>
      <c r="J49" s="1123"/>
      <c r="K49" s="1123"/>
      <c r="L49" s="1123"/>
      <c r="M49" s="1123"/>
      <c r="N49" s="1123"/>
      <c r="O49" s="1123"/>
      <c r="P49" s="1123"/>
      <c r="Q49" s="1284"/>
      <c r="R49" s="42"/>
      <c r="S49" s="996" t="s">
        <v>112</v>
      </c>
      <c r="T49" s="997"/>
      <c r="U49" s="997"/>
      <c r="V49" s="997"/>
      <c r="W49" s="997"/>
      <c r="X49" s="997"/>
      <c r="Y49" s="997"/>
      <c r="Z49" s="1122"/>
      <c r="AA49" s="1123"/>
      <c r="AB49" s="1123"/>
      <c r="AC49" s="1123"/>
      <c r="AD49" s="1123"/>
      <c r="AE49" s="1123"/>
      <c r="AF49" s="1123"/>
      <c r="AG49" s="1123"/>
      <c r="AH49" s="1123"/>
      <c r="AI49" s="1284"/>
      <c r="AJ49" s="5"/>
      <c r="AK49" s="1252"/>
      <c r="AL49" s="1253"/>
      <c r="AM49" s="1087">
        <v>14</v>
      </c>
      <c r="AN49" s="1087"/>
      <c r="AO49" s="1069" t="s">
        <v>202</v>
      </c>
      <c r="AP49" s="1069"/>
      <c r="AQ49" s="1069"/>
      <c r="AR49" s="1069"/>
      <c r="AS49" s="1069"/>
      <c r="AT49" s="1069"/>
      <c r="AU49" s="1069"/>
      <c r="AV49" s="1069"/>
      <c r="AW49" s="1069"/>
      <c r="AX49" s="1069"/>
      <c r="AY49" s="1069"/>
      <c r="AZ49" s="1069"/>
      <c r="BA49" s="1069"/>
      <c r="BB49" s="1069"/>
      <c r="BC49" s="1069"/>
      <c r="BD49" s="1069"/>
      <c r="BE49" s="1069"/>
      <c r="BF49" s="1069"/>
      <c r="BG49" s="1069"/>
      <c r="BH49" s="1069"/>
      <c r="BI49" s="1069"/>
      <c r="BJ49" s="1069"/>
      <c r="BK49" s="1069"/>
      <c r="BL49" s="1069"/>
      <c r="BM49" s="1069"/>
      <c r="BN49" s="1069"/>
      <c r="BO49" s="1069"/>
      <c r="BP49" s="1069"/>
      <c r="BQ49" s="1254"/>
      <c r="BR49" s="641"/>
      <c r="BS49" s="641"/>
      <c r="BT49" s="641"/>
      <c r="BU49" s="641"/>
      <c r="BV49" s="641"/>
      <c r="BW49" s="641"/>
      <c r="BX49" s="641"/>
      <c r="BY49" s="641"/>
      <c r="BZ49" s="641"/>
      <c r="CA49" s="641"/>
      <c r="CB49" s="5"/>
    </row>
    <row r="50" spans="1:80" ht="12" customHeight="1" x14ac:dyDescent="0.2">
      <c r="A50" s="996" t="s">
        <v>110</v>
      </c>
      <c r="B50" s="997"/>
      <c r="C50" s="997"/>
      <c r="D50" s="997"/>
      <c r="E50" s="997"/>
      <c r="F50" s="997"/>
      <c r="G50" s="997"/>
      <c r="H50" s="1147"/>
      <c r="I50" s="1148"/>
      <c r="J50" s="1148"/>
      <c r="K50" s="1148"/>
      <c r="L50" s="1101" t="s">
        <v>109</v>
      </c>
      <c r="M50" s="1101"/>
      <c r="N50" s="1537"/>
      <c r="O50" s="1537"/>
      <c r="P50" s="1537"/>
      <c r="Q50" s="1538"/>
      <c r="R50" s="42"/>
      <c r="S50" s="996" t="s">
        <v>110</v>
      </c>
      <c r="T50" s="997"/>
      <c r="U50" s="997"/>
      <c r="V50" s="997"/>
      <c r="W50" s="997"/>
      <c r="X50" s="997"/>
      <c r="Y50" s="997"/>
      <c r="Z50" s="1147"/>
      <c r="AA50" s="1148"/>
      <c r="AB50" s="1148"/>
      <c r="AC50" s="1148"/>
      <c r="AD50" s="1101" t="s">
        <v>109</v>
      </c>
      <c r="AE50" s="1101"/>
      <c r="AF50" s="1149"/>
      <c r="AG50" s="1149"/>
      <c r="AH50" s="1149"/>
      <c r="AI50" s="1357"/>
      <c r="AJ50" s="5"/>
      <c r="AK50" s="1252"/>
      <c r="AL50" s="1253"/>
      <c r="AM50" s="1087">
        <v>15</v>
      </c>
      <c r="AN50" s="1087"/>
      <c r="AO50" s="1069" t="s">
        <v>201</v>
      </c>
      <c r="AP50" s="1069"/>
      <c r="AQ50" s="1069"/>
      <c r="AR50" s="1069"/>
      <c r="AS50" s="1069"/>
      <c r="AT50" s="1069"/>
      <c r="AU50" s="1069"/>
      <c r="AV50" s="1069"/>
      <c r="AW50" s="1069"/>
      <c r="AX50" s="1069"/>
      <c r="AY50" s="1069"/>
      <c r="AZ50" s="1069"/>
      <c r="BA50" s="1069"/>
      <c r="BB50" s="1069"/>
      <c r="BC50" s="1069"/>
      <c r="BD50" s="1069"/>
      <c r="BE50" s="1069"/>
      <c r="BF50" s="1069"/>
      <c r="BG50" s="1069"/>
      <c r="BH50" s="1069"/>
      <c r="BI50" s="1069"/>
      <c r="BJ50" s="1069"/>
      <c r="BK50" s="1069"/>
      <c r="BL50" s="1069"/>
      <c r="BM50" s="1069"/>
      <c r="BN50" s="1069"/>
      <c r="BO50" s="1069"/>
      <c r="BP50" s="1069"/>
      <c r="BQ50" s="1254"/>
      <c r="BR50" s="641"/>
      <c r="BS50" s="641"/>
      <c r="BT50" s="641"/>
      <c r="BU50" s="641"/>
      <c r="BV50" s="641"/>
      <c r="BW50" s="641"/>
      <c r="BX50" s="641"/>
      <c r="BY50" s="641"/>
      <c r="BZ50" s="641"/>
      <c r="CA50" s="641"/>
      <c r="CB50" s="5"/>
    </row>
    <row r="51" spans="1:80" ht="12" customHeight="1" thickBot="1" x14ac:dyDescent="0.25">
      <c r="A51" s="985" t="s">
        <v>107</v>
      </c>
      <c r="B51" s="986"/>
      <c r="C51" s="986"/>
      <c r="D51" s="986"/>
      <c r="E51" s="986"/>
      <c r="F51" s="986"/>
      <c r="G51" s="986"/>
      <c r="H51" s="1038"/>
      <c r="I51" s="1362"/>
      <c r="J51" s="1362"/>
      <c r="K51" s="1362"/>
      <c r="L51" s="1362"/>
      <c r="M51" s="989" t="s">
        <v>106</v>
      </c>
      <c r="N51" s="989"/>
      <c r="O51" s="989"/>
      <c r="P51" s="989"/>
      <c r="Q51" s="990"/>
      <c r="R51" s="42"/>
      <c r="S51" s="985" t="s">
        <v>107</v>
      </c>
      <c r="T51" s="986"/>
      <c r="U51" s="986"/>
      <c r="V51" s="986"/>
      <c r="W51" s="986"/>
      <c r="X51" s="986"/>
      <c r="Y51" s="986"/>
      <c r="Z51" s="1038"/>
      <c r="AA51" s="1362"/>
      <c r="AB51" s="1362"/>
      <c r="AC51" s="1362"/>
      <c r="AD51" s="1362"/>
      <c r="AE51" s="989" t="s">
        <v>106</v>
      </c>
      <c r="AF51" s="989"/>
      <c r="AG51" s="989"/>
      <c r="AH51" s="989"/>
      <c r="AI51" s="990"/>
      <c r="AJ51" s="5"/>
      <c r="AK51" s="1252"/>
      <c r="AL51" s="1253"/>
      <c r="AM51" s="1087">
        <v>16</v>
      </c>
      <c r="AN51" s="1087"/>
      <c r="AO51" s="1069" t="s">
        <v>200</v>
      </c>
      <c r="AP51" s="1069"/>
      <c r="AQ51" s="1069"/>
      <c r="AR51" s="1069"/>
      <c r="AS51" s="1069"/>
      <c r="AT51" s="1069"/>
      <c r="AU51" s="1069"/>
      <c r="AV51" s="1069"/>
      <c r="AW51" s="1069"/>
      <c r="AX51" s="1069"/>
      <c r="AY51" s="1069"/>
      <c r="AZ51" s="1069"/>
      <c r="BA51" s="1069"/>
      <c r="BB51" s="1069"/>
      <c r="BC51" s="1069"/>
      <c r="BD51" s="1069"/>
      <c r="BE51" s="1069"/>
      <c r="BF51" s="1069"/>
      <c r="BG51" s="1069"/>
      <c r="BH51" s="1069"/>
      <c r="BI51" s="1069"/>
      <c r="BJ51" s="1069"/>
      <c r="BK51" s="1069"/>
      <c r="BL51" s="1069"/>
      <c r="BM51" s="1069"/>
      <c r="BN51" s="1069"/>
      <c r="BO51" s="1069"/>
      <c r="BP51" s="1069"/>
      <c r="BQ51" s="1254"/>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52"/>
      <c r="AL52" s="1253"/>
      <c r="AM52" s="1087">
        <v>17</v>
      </c>
      <c r="AN52" s="1087"/>
      <c r="AO52" s="1069" t="s">
        <v>199</v>
      </c>
      <c r="AP52" s="1069"/>
      <c r="AQ52" s="1069"/>
      <c r="AR52" s="1069"/>
      <c r="AS52" s="1069"/>
      <c r="AT52" s="1069"/>
      <c r="AU52" s="1069"/>
      <c r="AV52" s="1069"/>
      <c r="AW52" s="1069"/>
      <c r="AX52" s="1069"/>
      <c r="AY52" s="1069"/>
      <c r="AZ52" s="1069"/>
      <c r="BA52" s="1069"/>
      <c r="BB52" s="1069"/>
      <c r="BC52" s="1069"/>
      <c r="BD52" s="1069"/>
      <c r="BE52" s="1069"/>
      <c r="BF52" s="1069"/>
      <c r="BG52" s="1069"/>
      <c r="BH52" s="1069"/>
      <c r="BI52" s="1069"/>
      <c r="BJ52" s="1069"/>
      <c r="BK52" s="1069"/>
      <c r="BL52" s="1069"/>
      <c r="BM52" s="1069"/>
      <c r="BN52" s="1069"/>
      <c r="BO52" s="1069"/>
      <c r="BP52" s="1069"/>
      <c r="BQ52" s="1254"/>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252"/>
      <c r="AL53" s="1253"/>
      <c r="AM53" s="1087">
        <v>18</v>
      </c>
      <c r="AN53" s="1087"/>
      <c r="AO53" s="1069" t="s">
        <v>198</v>
      </c>
      <c r="AP53" s="1069"/>
      <c r="AQ53" s="1069"/>
      <c r="AR53" s="1069"/>
      <c r="AS53" s="1069"/>
      <c r="AT53" s="1069"/>
      <c r="AU53" s="1069"/>
      <c r="AV53" s="1069"/>
      <c r="AW53" s="1069"/>
      <c r="AX53" s="1069"/>
      <c r="AY53" s="1069"/>
      <c r="AZ53" s="1069"/>
      <c r="BA53" s="1069"/>
      <c r="BB53" s="1069"/>
      <c r="BC53" s="1069"/>
      <c r="BD53" s="1069"/>
      <c r="BE53" s="1069"/>
      <c r="BF53" s="1069"/>
      <c r="BG53" s="1069"/>
      <c r="BH53" s="1069"/>
      <c r="BI53" s="1069"/>
      <c r="BJ53" s="1069"/>
      <c r="BK53" s="1069"/>
      <c r="BL53" s="1069"/>
      <c r="BM53" s="1069"/>
      <c r="BN53" s="1069"/>
      <c r="BO53" s="1069"/>
      <c r="BP53" s="1069"/>
      <c r="BQ53" s="1254"/>
      <c r="BR53" s="641"/>
      <c r="BS53" s="641"/>
      <c r="BT53" s="641"/>
      <c r="BU53" s="641"/>
      <c r="BV53" s="641"/>
      <c r="BW53" s="641"/>
      <c r="BX53" s="641"/>
      <c r="BY53" s="641"/>
      <c r="BZ53" s="641"/>
      <c r="CA53" s="641"/>
      <c r="CB53" s="5"/>
    </row>
    <row r="54" spans="1:80" ht="12" customHeight="1" x14ac:dyDescent="0.2">
      <c r="A54" s="35"/>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1252"/>
      <c r="AL54" s="1253"/>
      <c r="AM54" s="1087">
        <v>19</v>
      </c>
      <c r="AN54" s="1087"/>
      <c r="AO54" s="1069" t="s">
        <v>197</v>
      </c>
      <c r="AP54" s="1069"/>
      <c r="AQ54" s="1069"/>
      <c r="AR54" s="1069"/>
      <c r="AS54" s="1069"/>
      <c r="AT54" s="1069"/>
      <c r="AU54" s="1069"/>
      <c r="AV54" s="1069"/>
      <c r="AW54" s="1069"/>
      <c r="AX54" s="1069"/>
      <c r="AY54" s="1069"/>
      <c r="AZ54" s="1069"/>
      <c r="BA54" s="1069"/>
      <c r="BB54" s="1069"/>
      <c r="BC54" s="1069"/>
      <c r="BD54" s="1069"/>
      <c r="BE54" s="1069"/>
      <c r="BF54" s="1069"/>
      <c r="BG54" s="1069"/>
      <c r="BH54" s="1069"/>
      <c r="BI54" s="1069"/>
      <c r="BJ54" s="1069"/>
      <c r="BK54" s="1069"/>
      <c r="BL54" s="1069"/>
      <c r="BM54" s="1069"/>
      <c r="BN54" s="1069"/>
      <c r="BO54" s="1069"/>
      <c r="BP54" s="1069"/>
      <c r="BQ54" s="1254"/>
      <c r="BR54" s="641"/>
      <c r="BS54" s="641"/>
      <c r="BT54" s="641"/>
      <c r="BU54" s="641"/>
      <c r="BV54" s="641"/>
      <c r="BW54" s="641"/>
      <c r="BX54" s="641"/>
      <c r="BY54" s="641"/>
      <c r="BZ54" s="641"/>
      <c r="CA54" s="641"/>
      <c r="CB54" s="5"/>
    </row>
    <row r="55" spans="1:80" ht="12" customHeight="1" x14ac:dyDescent="0.2">
      <c r="A55" s="35"/>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1252"/>
      <c r="AL55" s="1253"/>
      <c r="AM55" s="1087">
        <v>20</v>
      </c>
      <c r="AN55" s="1087"/>
      <c r="AO55" s="1069" t="s">
        <v>196</v>
      </c>
      <c r="AP55" s="1069"/>
      <c r="AQ55" s="1069"/>
      <c r="AR55" s="1069"/>
      <c r="AS55" s="1069"/>
      <c r="AT55" s="1069"/>
      <c r="AU55" s="1069"/>
      <c r="AV55" s="1069"/>
      <c r="AW55" s="1069"/>
      <c r="AX55" s="1069"/>
      <c r="AY55" s="1069"/>
      <c r="AZ55" s="1069"/>
      <c r="BA55" s="1069"/>
      <c r="BB55" s="1069"/>
      <c r="BC55" s="1069"/>
      <c r="BD55" s="1069"/>
      <c r="BE55" s="1069"/>
      <c r="BF55" s="1069"/>
      <c r="BG55" s="1069"/>
      <c r="BH55" s="1069"/>
      <c r="BI55" s="1069"/>
      <c r="BJ55" s="1069"/>
      <c r="BK55" s="1069"/>
      <c r="BL55" s="1069"/>
      <c r="BM55" s="1069"/>
      <c r="BN55" s="1069"/>
      <c r="BO55" s="1069"/>
      <c r="BP55" s="1069"/>
      <c r="BQ55" s="1254"/>
      <c r="BR55" s="641"/>
      <c r="BS55" s="641"/>
      <c r="BT55" s="641"/>
      <c r="BU55" s="641"/>
      <c r="BV55" s="641"/>
      <c r="BW55" s="641"/>
      <c r="BX55" s="641"/>
      <c r="BY55" s="641"/>
      <c r="BZ55" s="641"/>
      <c r="CA55" s="641"/>
      <c r="CB55" s="5"/>
    </row>
    <row r="56" spans="1:80" ht="12" customHeight="1" thickBot="1" x14ac:dyDescent="0.25">
      <c r="A56" s="35"/>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1540" t="s">
        <v>195</v>
      </c>
      <c r="AL56" s="1278"/>
      <c r="AM56" s="1278"/>
      <c r="AN56" s="1278"/>
      <c r="AO56" s="1278"/>
      <c r="AP56" s="1278"/>
      <c r="AQ56" s="1278"/>
      <c r="AR56" s="1278"/>
      <c r="AS56" s="1278"/>
      <c r="AT56" s="1278"/>
      <c r="AU56" s="1278"/>
      <c r="AV56" s="1278"/>
      <c r="AW56" s="1278"/>
      <c r="AX56" s="1278"/>
      <c r="AY56" s="1278"/>
      <c r="AZ56" s="1278"/>
      <c r="BA56" s="1278"/>
      <c r="BB56" s="1278"/>
      <c r="BC56" s="1278"/>
      <c r="BD56" s="1278"/>
      <c r="BE56" s="1278"/>
      <c r="BF56" s="1278"/>
      <c r="BG56" s="1278"/>
      <c r="BH56" s="1278"/>
      <c r="BI56" s="1278"/>
      <c r="BJ56" s="1278"/>
      <c r="BK56" s="1278"/>
      <c r="BL56" s="1278"/>
      <c r="BM56" s="1278"/>
      <c r="BN56" s="1278"/>
      <c r="BO56" s="1278"/>
      <c r="BP56" s="1278"/>
      <c r="BQ56" s="1279"/>
      <c r="BR56" s="641"/>
      <c r="BS56" s="641"/>
      <c r="BT56" s="641"/>
      <c r="BU56" s="641"/>
      <c r="BV56" s="641"/>
      <c r="BW56" s="641"/>
      <c r="BX56" s="641"/>
      <c r="BY56" s="641"/>
      <c r="BZ56" s="641"/>
      <c r="CA56" s="641"/>
      <c r="CB56" s="5"/>
    </row>
    <row r="57" spans="1:80" ht="12" customHeight="1" x14ac:dyDescent="0.2">
      <c r="A57" s="35"/>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539"/>
      <c r="C61" s="1539"/>
      <c r="D61" s="1539"/>
      <c r="E61" s="1539"/>
      <c r="F61" s="1539"/>
      <c r="G61" s="1539"/>
      <c r="H61" s="1539"/>
      <c r="I61" s="1539"/>
      <c r="J61" s="1539"/>
      <c r="K61" s="1539"/>
      <c r="L61" s="1539"/>
      <c r="M61" s="1539"/>
      <c r="N61" s="1539"/>
      <c r="O61" s="1539"/>
      <c r="P61" s="1539"/>
      <c r="Q61" s="1539"/>
      <c r="R61" s="1539"/>
      <c r="S61" s="1539"/>
      <c r="T61" s="1539"/>
      <c r="U61" s="1539"/>
      <c r="V61" s="1539"/>
      <c r="W61" s="1539"/>
      <c r="X61" s="1539"/>
      <c r="Y61" s="1539"/>
      <c r="Z61" s="1539"/>
      <c r="AA61" s="1539"/>
      <c r="AB61" s="1539"/>
      <c r="AC61" s="1539"/>
      <c r="AD61" s="1539"/>
      <c r="AE61" s="1539"/>
      <c r="AF61" s="1539"/>
      <c r="AG61" s="1539"/>
      <c r="AH61" s="1539"/>
      <c r="AI61" s="1539"/>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6" priority="90">
      <formula>LEN(TRIM(E7))=0</formula>
    </cfRule>
  </conditionalFormatting>
  <conditionalFormatting sqref="M38:Q41">
    <cfRule type="containsText" dxfId="1745" priority="89" operator="containsText" text="CALC.">
      <formula>NOT(ISERROR(SEARCH("CALC.",M38)))</formula>
    </cfRule>
  </conditionalFormatting>
  <conditionalFormatting sqref="A45:Q51">
    <cfRule type="expression" dxfId="1744" priority="88">
      <formula>$H$44="Direct Drive"</formula>
    </cfRule>
  </conditionalFormatting>
  <conditionalFormatting sqref="A47:G47 A49:G49 A46:O46 A48:O48 A50:M50 A45:G45">
    <cfRule type="expression" dxfId="1743" priority="87">
      <formula>$H$44="Direct Drive"</formula>
    </cfRule>
  </conditionalFormatting>
  <conditionalFormatting sqref="A51:G51">
    <cfRule type="expression" dxfId="1742" priority="86">
      <formula>$H$44="Direct Drive"</formula>
    </cfRule>
  </conditionalFormatting>
  <conditionalFormatting sqref="H45:Q45 P46:Q46 H47:Q47 P48:Q48 H49:Q49 N50:Q50">
    <cfRule type="expression" dxfId="1741" priority="85">
      <formula>$H$44="Direct Drive"</formula>
    </cfRule>
  </conditionalFormatting>
  <conditionalFormatting sqref="G31">
    <cfRule type="containsBlanks" dxfId="1740" priority="84">
      <formula>LEN(TRIM(G31))=0</formula>
    </cfRule>
  </conditionalFormatting>
  <conditionalFormatting sqref="Z41:AD41 Z38:AD38 Z37:AI37 Z32:AI35 Z51:AD51 AF50:AI50 Z50:AC50 Z49:AI49 Z47:AI47 Z46:AB46 AE46:AG46 AE48:AG48 Z48:AB48 Z44:AI45">
    <cfRule type="containsBlanks" dxfId="1739" priority="83">
      <formula>LEN(TRIM(Z32))=0</formula>
    </cfRule>
  </conditionalFormatting>
  <conditionalFormatting sqref="AE38:AI39">
    <cfRule type="containsText" dxfId="1738" priority="82" operator="containsText" text="CALC.">
      <formula>NOT(ISERROR(SEARCH("CALC.",AE38)))</formula>
    </cfRule>
  </conditionalFormatting>
  <conditionalFormatting sqref="S47:Y47 S49:Y49 S46:AG46 S48:AG48 S50:AE50 S45:Y45">
    <cfRule type="expression" dxfId="1737" priority="80">
      <formula>$Z$44="Direct Drive"</formula>
    </cfRule>
  </conditionalFormatting>
  <conditionalFormatting sqref="Z45:AI45 AH46:AI46 Z47:AI47 AH48:AI48 Z49:AI49 AF50:AI50">
    <cfRule type="expression" dxfId="1736" priority="78">
      <formula>$Z$44="Direct Drive"</formula>
    </cfRule>
  </conditionalFormatting>
  <conditionalFormatting sqref="Y31">
    <cfRule type="containsBlanks" dxfId="1735" priority="77">
      <formula>LEN(TRIM(Y31))=0</formula>
    </cfRule>
  </conditionalFormatting>
  <conditionalFormatting sqref="S51:Y51">
    <cfRule type="expression" dxfId="1734" priority="79">
      <formula>$Z$44="Direct Drive"</formula>
    </cfRule>
  </conditionalFormatting>
  <conditionalFormatting sqref="S45:AI51">
    <cfRule type="expression" dxfId="1733" priority="81">
      <formula>$Z$44="Direct Drive"</formula>
    </cfRule>
  </conditionalFormatting>
  <conditionalFormatting sqref="S29:T29">
    <cfRule type="containsBlanks" dxfId="1732" priority="75">
      <formula>LEN(TRIM(S29))=0</formula>
    </cfRule>
  </conditionalFormatting>
  <conditionalFormatting sqref="S27:T28">
    <cfRule type="containsBlanks" dxfId="1731" priority="76">
      <formula>LEN(TRIM(S27))=0</formula>
    </cfRule>
  </conditionalFormatting>
  <conditionalFormatting sqref="G25:I25">
    <cfRule type="expression" dxfId="1730" priority="73">
      <formula>$P$22&gt;$H$33</formula>
    </cfRule>
    <cfRule type="containsText" dxfId="1729" priority="74" operator="containsText" text="CALC.">
      <formula>NOT(ISERROR(SEARCH("CALC.",G25)))</formula>
    </cfRule>
  </conditionalFormatting>
  <conditionalFormatting sqref="AG25:AI25">
    <cfRule type="expression" dxfId="1728" priority="71">
      <formula>$P$22&gt;$H$33</formula>
    </cfRule>
    <cfRule type="containsText" dxfId="1727" priority="72" operator="containsText" text="CALC.">
      <formula>NOT(ISERROR(SEARCH("CALC.",AG25)))</formula>
    </cfRule>
  </conditionalFormatting>
  <conditionalFormatting sqref="AZ5:BO7">
    <cfRule type="notContainsBlanks" dxfId="1726" priority="70">
      <formula>LEN(TRIM(AZ5))&gt;0</formula>
    </cfRule>
  </conditionalFormatting>
  <conditionalFormatting sqref="AN5:AS7 AT6 AT8 AT10">
    <cfRule type="containsBlanks" dxfId="1725" priority="69">
      <formula>LEN(TRIM(AN5))=0</formula>
    </cfRule>
  </conditionalFormatting>
  <conditionalFormatting sqref="AN8:AS8">
    <cfRule type="containsText" dxfId="1724" priority="68" operator="containsText" text="CALC.">
      <formula>NOT(ISERROR(SEARCH("CALC.",AN8)))</formula>
    </cfRule>
  </conditionalFormatting>
  <conditionalFormatting sqref="AK6:AS8 AZ4:BO10 AT4:AY8">
    <cfRule type="expression" dxfId="1723" priority="67">
      <formula>$AT$10="Single Phase"</formula>
    </cfRule>
  </conditionalFormatting>
  <conditionalFormatting sqref="AT25:AW25">
    <cfRule type="expression" dxfId="1722" priority="66">
      <formula>IF($AT$24&lt;&gt;"CALC.",$M$36&lt;$AT$24)</formula>
    </cfRule>
  </conditionalFormatting>
  <conditionalFormatting sqref="AT24:AW25 AT23:AV23 AT22:AW22">
    <cfRule type="containsText" dxfId="1721" priority="65" operator="containsText" text="CALC.">
      <formula>NOT(ISERROR(SEARCH("CALC.",AT22)))</formula>
    </cfRule>
  </conditionalFormatting>
  <conditionalFormatting sqref="AK22:AW27">
    <cfRule type="expression" dxfId="1720" priority="64">
      <formula>$Z$25="Direct Drive"</formula>
    </cfRule>
  </conditionalFormatting>
  <conditionalFormatting sqref="AK22:AS25">
    <cfRule type="expression" dxfId="1719" priority="63">
      <formula>$Z$25="Direct Drive"</formula>
    </cfRule>
  </conditionalFormatting>
  <conditionalFormatting sqref="AT22:AW25">
    <cfRule type="expression" dxfId="1718" priority="62">
      <formula>$Z$25="Direct Drive"</formula>
    </cfRule>
  </conditionalFormatting>
  <conditionalFormatting sqref="AZ14:BO16">
    <cfRule type="notContainsBlanks" dxfId="1717" priority="61">
      <formula>LEN(TRIM(AZ14))&gt;0</formula>
    </cfRule>
  </conditionalFormatting>
  <conditionalFormatting sqref="AN14:AS16 AT19">
    <cfRule type="containsBlanks" dxfId="1716" priority="60">
      <formula>LEN(TRIM(AN14))=0</formula>
    </cfRule>
  </conditionalFormatting>
  <conditionalFormatting sqref="AN17:AS17">
    <cfRule type="containsText" dxfId="1715" priority="59" operator="containsText" text="CALC.">
      <formula>NOT(ISERROR(SEARCH("CALC.",AN17)))</formula>
    </cfRule>
  </conditionalFormatting>
  <conditionalFormatting sqref="AK15:AS17 AZ13:BO19 AT13:AY14 AT16:AY16">
    <cfRule type="expression" dxfId="1714" priority="58">
      <formula>$AT$19="Single Phase"</formula>
    </cfRule>
  </conditionalFormatting>
  <conditionalFormatting sqref="BH22:BK25">
    <cfRule type="expression" dxfId="1713" priority="53">
      <formula>$Z$25="Direct Drive"</formula>
    </cfRule>
  </conditionalFormatting>
  <conditionalFormatting sqref="BH25:BK25">
    <cfRule type="expression" dxfId="1712" priority="57">
      <formula>IF($AT$24&lt;&gt;"CALC.",$M$36&lt;$AT$24)</formula>
    </cfRule>
  </conditionalFormatting>
  <conditionalFormatting sqref="BH24:BK25 BH23:BJ23 BH22:BK22">
    <cfRule type="containsText" dxfId="1711" priority="56" operator="containsText" text="CALC.">
      <formula>NOT(ISERROR(SEARCH("CALC.",BH22)))</formula>
    </cfRule>
  </conditionalFormatting>
  <conditionalFormatting sqref="AY22:BK27">
    <cfRule type="expression" dxfId="1710" priority="55">
      <formula>$Z$25="Direct Drive"</formula>
    </cfRule>
  </conditionalFormatting>
  <conditionalFormatting sqref="AY22:BG25">
    <cfRule type="expression" dxfId="1709" priority="54">
      <formula>$Z$25="Direct Drive"</formula>
    </cfRule>
  </conditionalFormatting>
  <conditionalFormatting sqref="AK30">
    <cfRule type="notContainsBlanks" dxfId="1708" priority="52">
      <formula>LEN(TRIM(AK30))&gt;0</formula>
    </cfRule>
  </conditionalFormatting>
  <conditionalFormatting sqref="AK36:BQ55">
    <cfRule type="expression" dxfId="1707" priority="51">
      <formula>NOT(ISBLANK($AU36))</formula>
    </cfRule>
  </conditionalFormatting>
  <conditionalFormatting sqref="AE40:AI41">
    <cfRule type="containsText" dxfId="1706" priority="50" operator="containsText" text="CALC.">
      <formula>NOT(ISERROR(SEARCH("CALC.",AE40)))</formula>
    </cfRule>
  </conditionalFormatting>
  <conditionalFormatting sqref="Z17:AI17 AE16:AG16 AE12:AI14 Z16:AB16 Z13:AD14 Z12">
    <cfRule type="containsBlanks" dxfId="1705" priority="49">
      <formula>LEN(TRIM(Z12))=0</formula>
    </cfRule>
  </conditionalFormatting>
  <conditionalFormatting sqref="Z13:AD14 Z16:AD16">
    <cfRule type="expression" dxfId="1704" priority="48">
      <formula>$Z$12="N/A"</formula>
    </cfRule>
  </conditionalFormatting>
  <conditionalFormatting sqref="Z17:AD17">
    <cfRule type="expression" dxfId="1703" priority="47">
      <formula>$Z$12="N/A"</formula>
    </cfRule>
  </conditionalFormatting>
  <conditionalFormatting sqref="AE13:AI14 AE16:AI16">
    <cfRule type="expression" dxfId="1702" priority="46">
      <formula>$AE$12="N/A"</formula>
    </cfRule>
  </conditionalFormatting>
  <conditionalFormatting sqref="AE17:AI17">
    <cfRule type="expression" dxfId="1701" priority="45">
      <formula>$AE$12="N/A"</formula>
    </cfRule>
  </conditionalFormatting>
  <conditionalFormatting sqref="D26">
    <cfRule type="containsBlanks" dxfId="1700" priority="44">
      <formula>LEN(TRIM(D26))=0</formula>
    </cfRule>
  </conditionalFormatting>
  <conditionalFormatting sqref="G26">
    <cfRule type="containsBlanks" dxfId="1699" priority="43">
      <formula>LEN(TRIM(G26))=0</formula>
    </cfRule>
  </conditionalFormatting>
  <conditionalFormatting sqref="AD26">
    <cfRule type="containsBlanks" dxfId="1698" priority="42">
      <formula>LEN(TRIM(AD26))=0</formula>
    </cfRule>
  </conditionalFormatting>
  <conditionalFormatting sqref="AG26">
    <cfRule type="containsBlanks" dxfId="1697" priority="41">
      <formula>LEN(TRIM(AG26))=0</formula>
    </cfRule>
  </conditionalFormatting>
  <conditionalFormatting sqref="D21:F21">
    <cfRule type="containsBlanks" dxfId="1696" priority="40">
      <formula>LEN(TRIM(D21))=0</formula>
    </cfRule>
  </conditionalFormatting>
  <conditionalFormatting sqref="G21:I21">
    <cfRule type="containsBlanks" dxfId="1695" priority="39">
      <formula>LEN(TRIM(G21))=0</formula>
    </cfRule>
  </conditionalFormatting>
  <conditionalFormatting sqref="D22:F22">
    <cfRule type="containsBlanks" dxfId="1694" priority="38">
      <formula>LEN(TRIM(D22))=0</formula>
    </cfRule>
  </conditionalFormatting>
  <conditionalFormatting sqref="G22:I22">
    <cfRule type="containsBlanks" dxfId="1693" priority="37">
      <formula>LEN(TRIM(G22))=0</formula>
    </cfRule>
  </conditionalFormatting>
  <conditionalFormatting sqref="D23:F23">
    <cfRule type="containsBlanks" dxfId="1692" priority="36">
      <formula>LEN(TRIM(D23))=0</formula>
    </cfRule>
  </conditionalFormatting>
  <conditionalFormatting sqref="G23:I23">
    <cfRule type="containsBlanks" dxfId="1691" priority="35">
      <formula>LEN(TRIM(G23))=0</formula>
    </cfRule>
  </conditionalFormatting>
  <conditionalFormatting sqref="D24:F24">
    <cfRule type="containsBlanks" dxfId="1690" priority="34">
      <formula>LEN(TRIM(D24))=0</formula>
    </cfRule>
  </conditionalFormatting>
  <conditionalFormatting sqref="G24:I24">
    <cfRule type="containsBlanks" dxfId="1689" priority="33">
      <formula>LEN(TRIM(G24))=0</formula>
    </cfRule>
  </conditionalFormatting>
  <conditionalFormatting sqref="D25:F25">
    <cfRule type="containsBlanks" dxfId="1688" priority="32">
      <formula>LEN(TRIM(D25))=0</formula>
    </cfRule>
  </conditionalFormatting>
  <conditionalFormatting sqref="AD21:AF21">
    <cfRule type="containsBlanks" dxfId="1687" priority="31">
      <formula>LEN(TRIM(AD21))=0</formula>
    </cfRule>
  </conditionalFormatting>
  <conditionalFormatting sqref="AG21:AI21">
    <cfRule type="containsBlanks" dxfId="1686" priority="30">
      <formula>LEN(TRIM(AG21))=0</formula>
    </cfRule>
  </conditionalFormatting>
  <conditionalFormatting sqref="AD22:AF22">
    <cfRule type="containsBlanks" dxfId="1685" priority="29">
      <formula>LEN(TRIM(AD22))=0</formula>
    </cfRule>
  </conditionalFormatting>
  <conditionalFormatting sqref="AG22:AI22">
    <cfRule type="containsBlanks" dxfId="1684" priority="28">
      <formula>LEN(TRIM(AG22))=0</formula>
    </cfRule>
  </conditionalFormatting>
  <conditionalFormatting sqref="AD23:AF23">
    <cfRule type="containsBlanks" dxfId="1683" priority="27">
      <formula>LEN(TRIM(AD23))=0</formula>
    </cfRule>
  </conditionalFormatting>
  <conditionalFormatting sqref="AG23:AI23">
    <cfRule type="containsBlanks" dxfId="1682" priority="26">
      <formula>LEN(TRIM(AG23))=0</formula>
    </cfRule>
  </conditionalFormatting>
  <conditionalFormatting sqref="AD24:AF24">
    <cfRule type="containsBlanks" dxfId="1681" priority="25">
      <formula>LEN(TRIM(AD24))=0</formula>
    </cfRule>
  </conditionalFormatting>
  <conditionalFormatting sqref="AG24:AI24">
    <cfRule type="containsBlanks" dxfId="1680" priority="24">
      <formula>LEN(TRIM(AG24))=0</formula>
    </cfRule>
  </conditionalFormatting>
  <conditionalFormatting sqref="AD25:AF25">
    <cfRule type="containsBlanks" dxfId="1679" priority="23">
      <formula>LEN(TRIM(AD25))=0</formula>
    </cfRule>
  </conditionalFormatting>
  <conditionalFormatting sqref="Q21:S21">
    <cfRule type="containsBlanks" dxfId="1678" priority="22">
      <formula>LEN(TRIM(Q21))=0</formula>
    </cfRule>
  </conditionalFormatting>
  <conditionalFormatting sqref="T21:V21">
    <cfRule type="containsBlanks" dxfId="1677" priority="21">
      <formula>LEN(TRIM(T21))=0</formula>
    </cfRule>
  </conditionalFormatting>
  <conditionalFormatting sqref="Q22:S22">
    <cfRule type="containsBlanks" dxfId="1676" priority="20">
      <formula>LEN(TRIM(Q22))=0</formula>
    </cfRule>
  </conditionalFormatting>
  <conditionalFormatting sqref="T22:V22">
    <cfRule type="containsBlanks" dxfId="1675" priority="19">
      <formula>LEN(TRIM(T22))=0</formula>
    </cfRule>
  </conditionalFormatting>
  <conditionalFormatting sqref="Q23:S23">
    <cfRule type="containsBlanks" dxfId="1674" priority="18">
      <formula>LEN(TRIM(Q23))=0</formula>
    </cfRule>
  </conditionalFormatting>
  <conditionalFormatting sqref="T23:V23">
    <cfRule type="containsBlanks" dxfId="1673" priority="17">
      <formula>LEN(TRIM(T23))=0</formula>
    </cfRule>
  </conditionalFormatting>
  <conditionalFormatting sqref="Q24:S24">
    <cfRule type="containsBlanks" dxfId="1672" priority="16">
      <formula>LEN(TRIM(Q24))=0</formula>
    </cfRule>
  </conditionalFormatting>
  <conditionalFormatting sqref="T24:V24">
    <cfRule type="containsBlanks" dxfId="1671" priority="15">
      <formula>LEN(TRIM(T24))=0</formula>
    </cfRule>
  </conditionalFormatting>
  <conditionalFormatting sqref="Z15:AI15">
    <cfRule type="containsBlanks" dxfId="1670" priority="14">
      <formula>LEN(TRIM(Z15))=0</formula>
    </cfRule>
  </conditionalFormatting>
  <conditionalFormatting sqref="Z15:AD15">
    <cfRule type="expression" dxfId="1669" priority="13">
      <formula>$Z$12="N/A"</formula>
    </cfRule>
  </conditionalFormatting>
  <conditionalFormatting sqref="AE15:AI15">
    <cfRule type="expression" dxfId="1668" priority="12">
      <formula>$AE$12="N/A"</formula>
    </cfRule>
  </conditionalFormatting>
  <conditionalFormatting sqref="G15:P15">
    <cfRule type="containsBlanks" dxfId="1667" priority="11">
      <formula>LEN(TRIM(G15))=0</formula>
    </cfRule>
  </conditionalFormatting>
  <conditionalFormatting sqref="AF29:AH29">
    <cfRule type="containsBlanks" dxfId="1666" priority="10">
      <formula>LEN(TRIM(AF29))=0</formula>
    </cfRule>
  </conditionalFormatting>
  <conditionalFormatting sqref="AF29:AI29">
    <cfRule type="expression" dxfId="1665" priority="9">
      <formula>$X$29="FIXED SPEED"</formula>
    </cfRule>
  </conditionalFormatting>
  <conditionalFormatting sqref="X29">
    <cfRule type="containsBlanks" dxfId="1664" priority="8">
      <formula>LEN(TRIM(X29))=0</formula>
    </cfRule>
  </conditionalFormatting>
  <conditionalFormatting sqref="I29:K29">
    <cfRule type="containsBlanks" dxfId="1663" priority="7">
      <formula>LEN(TRIM(I29))=0</formula>
    </cfRule>
  </conditionalFormatting>
  <conditionalFormatting sqref="I29:L29">
    <cfRule type="expression" dxfId="1662" priority="6">
      <formula>$A$29="FIXED SPEED"</formula>
    </cfRule>
  </conditionalFormatting>
  <conditionalFormatting sqref="A29">
    <cfRule type="containsBlanks" dxfId="1661" priority="5">
      <formula>LEN(TRIM(A29))=0</formula>
    </cfRule>
  </conditionalFormatting>
  <conditionalFormatting sqref="AT15">
    <cfRule type="containsBlanks" dxfId="1660" priority="4">
      <formula>LEN(TRIM(AT15))=0</formula>
    </cfRule>
  </conditionalFormatting>
  <conditionalFormatting sqref="AT15:AY15">
    <cfRule type="expression" dxfId="1659" priority="3">
      <formula>$AT$10="Single Phase"</formula>
    </cfRule>
  </conditionalFormatting>
  <conditionalFormatting sqref="AT17">
    <cfRule type="containsBlanks" dxfId="1658" priority="2">
      <formula>LEN(TRIM(AT17))=0</formula>
    </cfRule>
  </conditionalFormatting>
  <conditionalFormatting sqref="AT17:AY17">
    <cfRule type="expression" dxfId="1657"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7" t="s">
        <v>49</v>
      </c>
      <c r="AK2" s="917"/>
      <c r="AL2" s="917"/>
      <c r="AM2" s="917"/>
      <c r="AN2" s="917"/>
      <c r="AO2" s="917"/>
      <c r="AP2" s="917"/>
      <c r="AQ2" s="917"/>
      <c r="AR2" s="917"/>
      <c r="AS2" s="917"/>
      <c r="AT2" s="917"/>
      <c r="AU2" s="917"/>
      <c r="AV2" s="917"/>
      <c r="AW2" s="917"/>
      <c r="AX2" s="917"/>
      <c r="AY2" s="917"/>
      <c r="AZ2" s="917"/>
      <c r="BA2" s="917"/>
      <c r="BB2" s="917"/>
      <c r="BC2" s="917"/>
      <c r="BD2" s="917"/>
      <c r="BE2" s="917"/>
      <c r="BF2" s="917"/>
      <c r="BG2" s="917"/>
      <c r="BH2" s="917"/>
      <c r="BI2" s="917"/>
      <c r="BJ2" s="917"/>
      <c r="BK2" s="917"/>
      <c r="BL2" s="917"/>
      <c r="BM2" s="917"/>
      <c r="BN2" s="917"/>
      <c r="BO2" s="917"/>
      <c r="BP2" s="917"/>
      <c r="BQ2" s="917"/>
      <c r="BR2" s="917"/>
      <c r="BS2" s="917"/>
      <c r="BT2" s="917"/>
      <c r="BU2" s="917"/>
      <c r="BV2" s="917"/>
      <c r="BW2" s="917"/>
      <c r="BX2" s="917"/>
      <c r="BY2" s="917"/>
      <c r="BZ2" s="917"/>
      <c r="CA2" s="917"/>
      <c r="CB2" s="91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8"/>
      <c r="N5" s="918"/>
      <c r="O5" s="918"/>
      <c r="P5" s="918"/>
      <c r="Q5" s="918"/>
      <c r="R5" s="918"/>
      <c r="S5" s="918"/>
      <c r="T5" s="918"/>
      <c r="U5" s="918"/>
      <c r="V5" s="918"/>
      <c r="W5" s="918"/>
      <c r="X5" s="918"/>
      <c r="Y5" s="918"/>
      <c r="Z5" s="918"/>
      <c r="AA5" s="918"/>
      <c r="AB5" s="918"/>
      <c r="AC5" s="918"/>
      <c r="AD5" s="918"/>
      <c r="AE5" s="918"/>
      <c r="AF5" s="918"/>
      <c r="AG5" s="918"/>
      <c r="AH5" s="918"/>
      <c r="AI5" s="918"/>
      <c r="AJ5" s="5"/>
      <c r="AK5" s="1541" t="s">
        <v>789</v>
      </c>
      <c r="AL5" s="1542"/>
      <c r="AM5" s="1542"/>
      <c r="AN5" s="1542"/>
      <c r="AO5" s="1542"/>
      <c r="AP5" s="1542"/>
      <c r="AQ5" s="1542"/>
      <c r="AR5" s="1542"/>
      <c r="AS5" s="1543"/>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44"/>
      <c r="AL6" s="1545"/>
      <c r="AM6" s="1545"/>
      <c r="AN6" s="1545"/>
      <c r="AO6" s="1545"/>
      <c r="AP6" s="1545"/>
      <c r="AQ6" s="1545"/>
      <c r="AR6" s="1545"/>
      <c r="AS6" s="1546"/>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7" t="s">
        <v>843</v>
      </c>
      <c r="AL7" s="1530"/>
      <c r="AM7" s="1262"/>
      <c r="AN7" s="1263"/>
      <c r="AO7" s="1263"/>
      <c r="AP7" s="1263"/>
      <c r="AQ7" s="1263"/>
      <c r="AR7" s="1263"/>
      <c r="AS7" s="1264"/>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6" t="s">
        <v>97</v>
      </c>
      <c r="B8" s="887"/>
      <c r="C8" s="887"/>
      <c r="D8" s="887"/>
      <c r="E8" s="887"/>
      <c r="F8" s="887"/>
      <c r="G8" s="887"/>
      <c r="H8" s="887"/>
      <c r="I8" s="887"/>
      <c r="J8" s="887"/>
      <c r="K8" s="887"/>
      <c r="L8" s="887"/>
      <c r="M8" s="887"/>
      <c r="N8" s="887"/>
      <c r="O8" s="887"/>
      <c r="P8" s="887"/>
      <c r="Q8" s="887"/>
      <c r="R8" s="887"/>
      <c r="S8" s="887"/>
      <c r="T8" s="887"/>
      <c r="U8" s="887"/>
      <c r="V8" s="887"/>
      <c r="W8" s="887"/>
      <c r="X8" s="887"/>
      <c r="Y8" s="887"/>
      <c r="Z8" s="887"/>
      <c r="AA8" s="887"/>
      <c r="AB8" s="887"/>
      <c r="AC8" s="887"/>
      <c r="AD8" s="887"/>
      <c r="AE8" s="887"/>
      <c r="AF8" s="887"/>
      <c r="AG8" s="887"/>
      <c r="AH8" s="887"/>
      <c r="AI8" s="888"/>
      <c r="AJ8" s="5"/>
      <c r="AK8" s="1548" t="s">
        <v>844</v>
      </c>
      <c r="AL8" s="1087"/>
      <c r="AM8" s="1269"/>
      <c r="AN8" s="1269"/>
      <c r="AO8" s="1269"/>
      <c r="AP8" s="1269"/>
      <c r="AQ8" s="1269"/>
      <c r="AR8" s="1269"/>
      <c r="AS8" s="1270"/>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49" t="s">
        <v>96</v>
      </c>
      <c r="B9" s="1550"/>
      <c r="C9" s="1551"/>
      <c r="D9" s="1552" t="str">
        <f>IF(AM7&lt;&gt;"","A","")</f>
        <v/>
      </c>
      <c r="E9" s="1553"/>
      <c r="F9" s="1554" t="str">
        <f>IF(AM7&lt;&gt;"",AM7,"")</f>
        <v/>
      </c>
      <c r="G9" s="1557" t="str">
        <f>IF(AM7&lt;&gt;"","B","")</f>
        <v/>
      </c>
      <c r="H9" s="1558"/>
      <c r="I9" s="1555" t="str">
        <f>IF(AM8&lt;&gt;"",AM8,"")</f>
        <v/>
      </c>
      <c r="J9" s="1557" t="str">
        <f>IF(AM8&lt;&gt;"","C","")</f>
        <v/>
      </c>
      <c r="K9" s="1558"/>
      <c r="L9" s="1555" t="str">
        <f>IF(AM9&lt;&gt;"",AM9,"")</f>
        <v/>
      </c>
      <c r="M9" s="1557" t="str">
        <f>IF(AM9&lt;&gt;"","D","")</f>
        <v/>
      </c>
      <c r="N9" s="1558"/>
      <c r="O9" s="1555" t="str">
        <f>IF(AM10&lt;&gt;"",AM10,"")</f>
        <v/>
      </c>
      <c r="P9" s="1557" t="str">
        <f>IF(AM10&lt;&gt;"","E","")</f>
        <v/>
      </c>
      <c r="Q9" s="1558"/>
      <c r="R9" s="1555" t="str">
        <f>IF(AM11&lt;&gt;"",AM11,"")</f>
        <v/>
      </c>
      <c r="S9" s="1557" t="str">
        <f>IF(AM11&lt;&gt;"","F","")</f>
        <v/>
      </c>
      <c r="T9" s="1558"/>
      <c r="U9" s="1555" t="str">
        <f>IF(AM12&lt;&gt;"",AM12,"")</f>
        <v/>
      </c>
      <c r="V9" s="1557" t="str">
        <f>IF(AM12&lt;&gt;"","G","")</f>
        <v/>
      </c>
      <c r="W9" s="1558"/>
      <c r="X9" s="1555" t="str">
        <f>IF(AM13&lt;&gt;"",AM13,"")</f>
        <v/>
      </c>
      <c r="Y9" s="1557" t="str">
        <f>IF(AM13&lt;&gt;"","H","")</f>
        <v/>
      </c>
      <c r="Z9" s="1558"/>
      <c r="AA9" s="1555" t="str">
        <f>IF(AM14&lt;&gt;"",AM14,"")</f>
        <v/>
      </c>
      <c r="AB9" s="1557" t="str">
        <f>IF(AM14&lt;&gt;"","I","")</f>
        <v/>
      </c>
      <c r="AC9" s="1558"/>
      <c r="AD9" s="1555" t="str">
        <f>IF(AM15&lt;&gt;"",AM15,"")</f>
        <v/>
      </c>
      <c r="AE9" s="1557" t="str">
        <f>IF(AM15&lt;&gt;"","J","")</f>
        <v/>
      </c>
      <c r="AF9" s="1558"/>
      <c r="AG9" s="1554" t="str">
        <f>IF(AM16&lt;&gt;"",AM16,"")</f>
        <v/>
      </c>
      <c r="AH9" s="1557" t="str">
        <f>IF(AM16&lt;&gt;"","K","")</f>
        <v/>
      </c>
      <c r="AI9" s="1564"/>
      <c r="AJ9" s="5"/>
      <c r="AK9" s="1548" t="s">
        <v>845</v>
      </c>
      <c r="AL9" s="1087"/>
      <c r="AM9" s="1269"/>
      <c r="AN9" s="1269"/>
      <c r="AO9" s="1269"/>
      <c r="AP9" s="1269"/>
      <c r="AQ9" s="1269"/>
      <c r="AR9" s="1269"/>
      <c r="AS9" s="1270"/>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89"/>
      <c r="E10" s="1290"/>
      <c r="F10" s="1555"/>
      <c r="G10" s="1289"/>
      <c r="H10" s="1290"/>
      <c r="I10" s="1555"/>
      <c r="J10" s="1289"/>
      <c r="K10" s="1290"/>
      <c r="L10" s="1555"/>
      <c r="M10" s="1289"/>
      <c r="N10" s="1290"/>
      <c r="O10" s="1555"/>
      <c r="P10" s="1289"/>
      <c r="Q10" s="1290"/>
      <c r="R10" s="1555"/>
      <c r="S10" s="1289"/>
      <c r="T10" s="1290"/>
      <c r="U10" s="1555"/>
      <c r="V10" s="1289"/>
      <c r="W10" s="1290"/>
      <c r="X10" s="1555"/>
      <c r="Y10" s="1289"/>
      <c r="Z10" s="1290"/>
      <c r="AA10" s="1555"/>
      <c r="AB10" s="1289"/>
      <c r="AC10" s="1290"/>
      <c r="AD10" s="1555"/>
      <c r="AE10" s="1289"/>
      <c r="AF10" s="1290"/>
      <c r="AG10" s="1555"/>
      <c r="AH10" s="1289"/>
      <c r="AI10" s="1446"/>
      <c r="AJ10" s="5"/>
      <c r="AK10" s="1548" t="s">
        <v>846</v>
      </c>
      <c r="AL10" s="1087"/>
      <c r="AM10" s="1269"/>
      <c r="AN10" s="1269"/>
      <c r="AO10" s="1269"/>
      <c r="AP10" s="1269"/>
      <c r="AQ10" s="1269"/>
      <c r="AR10" s="1269"/>
      <c r="AS10" s="1270"/>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89"/>
      <c r="E11" s="1290"/>
      <c r="F11" s="1555"/>
      <c r="G11" s="1289"/>
      <c r="H11" s="1290"/>
      <c r="I11" s="1555"/>
      <c r="J11" s="1289"/>
      <c r="K11" s="1290"/>
      <c r="L11" s="1555"/>
      <c r="M11" s="1289"/>
      <c r="N11" s="1290"/>
      <c r="O11" s="1555"/>
      <c r="P11" s="1289"/>
      <c r="Q11" s="1290"/>
      <c r="R11" s="1555"/>
      <c r="S11" s="1289"/>
      <c r="T11" s="1290"/>
      <c r="U11" s="1555"/>
      <c r="V11" s="1289"/>
      <c r="W11" s="1290"/>
      <c r="X11" s="1555"/>
      <c r="Y11" s="1289"/>
      <c r="Z11" s="1290"/>
      <c r="AA11" s="1555"/>
      <c r="AB11" s="1289"/>
      <c r="AC11" s="1290"/>
      <c r="AD11" s="1555"/>
      <c r="AE11" s="1289"/>
      <c r="AF11" s="1290"/>
      <c r="AG11" s="1555"/>
      <c r="AH11" s="1289"/>
      <c r="AI11" s="1446"/>
      <c r="AJ11" s="5"/>
      <c r="AK11" s="1548" t="s">
        <v>847</v>
      </c>
      <c r="AL11" s="1087"/>
      <c r="AM11" s="1269"/>
      <c r="AN11" s="1269"/>
      <c r="AO11" s="1269"/>
      <c r="AP11" s="1269"/>
      <c r="AQ11" s="1269"/>
      <c r="AR11" s="1269"/>
      <c r="AS11" s="1270"/>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89"/>
      <c r="E12" s="1290"/>
      <c r="F12" s="1555"/>
      <c r="G12" s="1289"/>
      <c r="H12" s="1290"/>
      <c r="I12" s="1555"/>
      <c r="J12" s="1289"/>
      <c r="K12" s="1290"/>
      <c r="L12" s="1555"/>
      <c r="M12" s="1289"/>
      <c r="N12" s="1290"/>
      <c r="O12" s="1555"/>
      <c r="P12" s="1289"/>
      <c r="Q12" s="1290"/>
      <c r="R12" s="1555"/>
      <c r="S12" s="1289"/>
      <c r="T12" s="1290"/>
      <c r="U12" s="1555"/>
      <c r="V12" s="1289"/>
      <c r="W12" s="1290"/>
      <c r="X12" s="1555"/>
      <c r="Y12" s="1289"/>
      <c r="Z12" s="1290"/>
      <c r="AA12" s="1555"/>
      <c r="AB12" s="1289"/>
      <c r="AC12" s="1290"/>
      <c r="AD12" s="1555"/>
      <c r="AE12" s="1289"/>
      <c r="AF12" s="1290"/>
      <c r="AG12" s="1555"/>
      <c r="AH12" s="1289"/>
      <c r="AI12" s="1446"/>
      <c r="AJ12" s="5"/>
      <c r="AK12" s="1548" t="s">
        <v>848</v>
      </c>
      <c r="AL12" s="1087"/>
      <c r="AM12" s="1269"/>
      <c r="AN12" s="1269"/>
      <c r="AO12" s="1269"/>
      <c r="AP12" s="1269"/>
      <c r="AQ12" s="1269"/>
      <c r="AR12" s="1269"/>
      <c r="AS12" s="1270"/>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61" t="s">
        <v>95</v>
      </c>
      <c r="B13" s="1562"/>
      <c r="C13" s="1563"/>
      <c r="D13" s="1291"/>
      <c r="E13" s="1292"/>
      <c r="F13" s="1556"/>
      <c r="G13" s="1291"/>
      <c r="H13" s="1292"/>
      <c r="I13" s="1556"/>
      <c r="J13" s="1291"/>
      <c r="K13" s="1292"/>
      <c r="L13" s="1556"/>
      <c r="M13" s="1291"/>
      <c r="N13" s="1292"/>
      <c r="O13" s="1556"/>
      <c r="P13" s="1291"/>
      <c r="Q13" s="1292"/>
      <c r="R13" s="1556"/>
      <c r="S13" s="1291"/>
      <c r="T13" s="1292"/>
      <c r="U13" s="1556"/>
      <c r="V13" s="1291"/>
      <c r="W13" s="1292"/>
      <c r="X13" s="1556"/>
      <c r="Y13" s="1291"/>
      <c r="Z13" s="1292"/>
      <c r="AA13" s="1556"/>
      <c r="AB13" s="1291"/>
      <c r="AC13" s="1292"/>
      <c r="AD13" s="1556"/>
      <c r="AE13" s="1291"/>
      <c r="AF13" s="1292"/>
      <c r="AG13" s="1556"/>
      <c r="AH13" s="1291"/>
      <c r="AI13" s="1447"/>
      <c r="AJ13" s="5"/>
      <c r="AK13" s="1548" t="s">
        <v>849</v>
      </c>
      <c r="AL13" s="1087"/>
      <c r="AM13" s="1269"/>
      <c r="AN13" s="1269"/>
      <c r="AO13" s="1269"/>
      <c r="AP13" s="1269"/>
      <c r="AQ13" s="1269"/>
      <c r="AR13" s="1269"/>
      <c r="AS13" s="1270"/>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8" t="s">
        <v>850</v>
      </c>
      <c r="AL14" s="1087"/>
      <c r="AM14" s="1269"/>
      <c r="AN14" s="1269"/>
      <c r="AO14" s="1269"/>
      <c r="AP14" s="1269"/>
      <c r="AQ14" s="1269"/>
      <c r="AR14" s="1269"/>
      <c r="AS14" s="1270"/>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8" t="s">
        <v>851</v>
      </c>
      <c r="AL15" s="1087"/>
      <c r="AM15" s="1269"/>
      <c r="AN15" s="1269"/>
      <c r="AO15" s="1269"/>
      <c r="AP15" s="1269"/>
      <c r="AQ15" s="1269"/>
      <c r="AR15" s="1269"/>
      <c r="AS15" s="1270"/>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964"/>
      <c r="C16" s="964"/>
      <c r="D16" s="964"/>
      <c r="E16" s="964"/>
      <c r="F16" s="964"/>
      <c r="G16" s="964"/>
      <c r="H16" s="964"/>
      <c r="I16" s="964"/>
      <c r="J16" s="964"/>
      <c r="K16" s="964"/>
      <c r="L16" s="964"/>
      <c r="M16" s="964"/>
      <c r="N16" s="964"/>
      <c r="O16" s="964"/>
      <c r="P16" s="964"/>
      <c r="Q16" s="964"/>
      <c r="R16" s="964"/>
      <c r="S16" s="964"/>
      <c r="T16" s="964"/>
      <c r="U16" s="964"/>
      <c r="V16" s="964"/>
      <c r="W16" s="964"/>
      <c r="X16" s="964"/>
      <c r="Y16" s="964"/>
      <c r="Z16" s="964"/>
      <c r="AA16" s="964"/>
      <c r="AB16" s="964"/>
      <c r="AC16" s="964"/>
      <c r="AD16" s="964"/>
      <c r="AE16" s="964"/>
      <c r="AF16" s="964"/>
      <c r="AG16" s="964"/>
      <c r="AH16" s="964"/>
      <c r="AI16" s="964"/>
      <c r="AJ16" s="5"/>
      <c r="AK16" s="1559" t="s">
        <v>852</v>
      </c>
      <c r="AL16" s="1560"/>
      <c r="AM16" s="1282"/>
      <c r="AN16" s="1282"/>
      <c r="AO16" s="1282"/>
      <c r="AP16" s="1282"/>
      <c r="AQ16" s="1282"/>
      <c r="AR16" s="1282"/>
      <c r="AS16" s="1283"/>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964"/>
      <c r="C17" s="964"/>
      <c r="D17" s="964"/>
      <c r="E17" s="964"/>
      <c r="F17" s="964"/>
      <c r="G17" s="964"/>
      <c r="H17" s="964"/>
      <c r="I17" s="964"/>
      <c r="J17" s="964"/>
      <c r="K17" s="964"/>
      <c r="L17" s="964"/>
      <c r="M17" s="964"/>
      <c r="N17" s="964"/>
      <c r="O17" s="964"/>
      <c r="P17" s="964"/>
      <c r="Q17" s="964"/>
      <c r="R17" s="964"/>
      <c r="S17" s="964"/>
      <c r="T17" s="964"/>
      <c r="U17" s="964"/>
      <c r="V17" s="964"/>
      <c r="W17" s="964"/>
      <c r="X17" s="964"/>
      <c r="Y17" s="964"/>
      <c r="Z17" s="964"/>
      <c r="AA17" s="964"/>
      <c r="AB17" s="964"/>
      <c r="AC17" s="964"/>
      <c r="AD17" s="964"/>
      <c r="AE17" s="964"/>
      <c r="AF17" s="964"/>
      <c r="AG17" s="964"/>
      <c r="AH17" s="964"/>
      <c r="AI17" s="964"/>
      <c r="AJ17" s="5"/>
      <c r="AK17" s="1565"/>
      <c r="AL17" s="1565"/>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964"/>
      <c r="C18" s="964"/>
      <c r="D18" s="964"/>
      <c r="E18" s="964"/>
      <c r="F18" s="964"/>
      <c r="G18" s="964"/>
      <c r="H18" s="964"/>
      <c r="I18" s="964"/>
      <c r="J18" s="964"/>
      <c r="K18" s="964"/>
      <c r="L18" s="964"/>
      <c r="M18" s="964"/>
      <c r="N18" s="964"/>
      <c r="O18" s="964"/>
      <c r="P18" s="964"/>
      <c r="Q18" s="964"/>
      <c r="R18" s="964"/>
      <c r="S18" s="964"/>
      <c r="T18" s="964"/>
      <c r="U18" s="964"/>
      <c r="V18" s="964"/>
      <c r="W18" s="964"/>
      <c r="X18" s="964"/>
      <c r="Y18" s="964"/>
      <c r="Z18" s="964"/>
      <c r="AA18" s="964"/>
      <c r="AB18" s="964"/>
      <c r="AC18" s="964"/>
      <c r="AD18" s="964"/>
      <c r="AE18" s="964"/>
      <c r="AF18" s="964"/>
      <c r="AG18" s="964"/>
      <c r="AH18" s="964"/>
      <c r="AI18" s="964"/>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964"/>
      <c r="C19" s="964"/>
      <c r="D19" s="964"/>
      <c r="E19" s="964"/>
      <c r="F19" s="964"/>
      <c r="G19" s="964"/>
      <c r="H19" s="964"/>
      <c r="I19" s="964"/>
      <c r="J19" s="964"/>
      <c r="K19" s="964"/>
      <c r="L19" s="964"/>
      <c r="M19" s="964"/>
      <c r="N19" s="964"/>
      <c r="O19" s="964"/>
      <c r="P19" s="964"/>
      <c r="Q19" s="964"/>
      <c r="R19" s="964"/>
      <c r="S19" s="964"/>
      <c r="T19" s="964"/>
      <c r="U19" s="964"/>
      <c r="V19" s="964"/>
      <c r="W19" s="964"/>
      <c r="X19" s="964"/>
      <c r="Y19" s="964"/>
      <c r="Z19" s="964"/>
      <c r="AA19" s="964"/>
      <c r="AB19" s="964"/>
      <c r="AC19" s="964"/>
      <c r="AD19" s="964"/>
      <c r="AE19" s="964"/>
      <c r="AF19" s="964"/>
      <c r="AG19" s="964"/>
      <c r="AH19" s="964"/>
      <c r="AI19" s="964"/>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964"/>
      <c r="C20" s="964"/>
      <c r="D20" s="964"/>
      <c r="E20" s="964"/>
      <c r="F20" s="964"/>
      <c r="G20" s="964"/>
      <c r="H20" s="964"/>
      <c r="I20" s="964"/>
      <c r="J20" s="964"/>
      <c r="K20" s="964"/>
      <c r="L20" s="964"/>
      <c r="M20" s="964"/>
      <c r="N20" s="964"/>
      <c r="O20" s="964"/>
      <c r="P20" s="964"/>
      <c r="Q20" s="964"/>
      <c r="R20" s="964"/>
      <c r="S20" s="964"/>
      <c r="T20" s="964"/>
      <c r="U20" s="964"/>
      <c r="V20" s="964"/>
      <c r="W20" s="964"/>
      <c r="X20" s="964"/>
      <c r="Y20" s="964"/>
      <c r="Z20" s="964"/>
      <c r="AA20" s="964"/>
      <c r="AB20" s="964"/>
      <c r="AC20" s="964"/>
      <c r="AD20" s="964"/>
      <c r="AE20" s="964"/>
      <c r="AF20" s="964"/>
      <c r="AG20" s="964"/>
      <c r="AH20" s="964"/>
      <c r="AI20" s="964"/>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964"/>
      <c r="C21" s="964"/>
      <c r="D21" s="964"/>
      <c r="E21" s="964"/>
      <c r="F21" s="964"/>
      <c r="G21" s="964"/>
      <c r="H21" s="964"/>
      <c r="I21" s="964"/>
      <c r="J21" s="964"/>
      <c r="K21" s="964"/>
      <c r="L21" s="964"/>
      <c r="M21" s="964"/>
      <c r="N21" s="964"/>
      <c r="O21" s="964"/>
      <c r="P21" s="964"/>
      <c r="Q21" s="964"/>
      <c r="R21" s="964"/>
      <c r="S21" s="964"/>
      <c r="T21" s="964"/>
      <c r="U21" s="964"/>
      <c r="V21" s="964"/>
      <c r="W21" s="964"/>
      <c r="X21" s="964"/>
      <c r="Y21" s="964"/>
      <c r="Z21" s="964"/>
      <c r="AA21" s="964"/>
      <c r="AB21" s="964"/>
      <c r="AC21" s="964"/>
      <c r="AD21" s="964"/>
      <c r="AE21" s="964"/>
      <c r="AF21" s="964"/>
      <c r="AG21" s="964"/>
      <c r="AH21" s="964"/>
      <c r="AI21" s="964"/>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964"/>
      <c r="C22" s="964"/>
      <c r="D22" s="964"/>
      <c r="E22" s="964"/>
      <c r="F22" s="964"/>
      <c r="G22" s="964"/>
      <c r="H22" s="964"/>
      <c r="I22" s="964"/>
      <c r="J22" s="964"/>
      <c r="K22" s="964"/>
      <c r="L22" s="964"/>
      <c r="M22" s="964"/>
      <c r="N22" s="964"/>
      <c r="O22" s="964"/>
      <c r="P22" s="964"/>
      <c r="Q22" s="964"/>
      <c r="R22" s="964"/>
      <c r="S22" s="964"/>
      <c r="T22" s="964"/>
      <c r="U22" s="964"/>
      <c r="V22" s="964"/>
      <c r="W22" s="964"/>
      <c r="X22" s="964"/>
      <c r="Y22" s="964"/>
      <c r="Z22" s="964"/>
      <c r="AA22" s="964"/>
      <c r="AB22" s="964"/>
      <c r="AC22" s="964"/>
      <c r="AD22" s="964"/>
      <c r="AE22" s="964"/>
      <c r="AF22" s="964"/>
      <c r="AG22" s="964"/>
      <c r="AH22" s="964"/>
      <c r="AI22" s="964"/>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64"/>
      <c r="C23" s="964"/>
      <c r="D23" s="964"/>
      <c r="E23" s="964"/>
      <c r="F23" s="964"/>
      <c r="G23" s="964"/>
      <c r="H23" s="964"/>
      <c r="I23" s="964"/>
      <c r="J23" s="964"/>
      <c r="K23" s="964"/>
      <c r="L23" s="964"/>
      <c r="M23" s="964"/>
      <c r="N23" s="964"/>
      <c r="O23" s="964"/>
      <c r="P23" s="964"/>
      <c r="Q23" s="964"/>
      <c r="R23" s="964"/>
      <c r="S23" s="964"/>
      <c r="T23" s="964"/>
      <c r="U23" s="964"/>
      <c r="V23" s="964"/>
      <c r="W23" s="964"/>
      <c r="X23" s="964"/>
      <c r="Y23" s="964"/>
      <c r="Z23" s="964"/>
      <c r="AA23" s="964"/>
      <c r="AB23" s="964"/>
      <c r="AC23" s="964"/>
      <c r="AD23" s="964"/>
      <c r="AE23" s="964"/>
      <c r="AF23" s="964"/>
      <c r="AG23" s="964"/>
      <c r="AH23" s="964"/>
      <c r="AI23" s="964"/>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64"/>
      <c r="C24" s="964"/>
      <c r="D24" s="964"/>
      <c r="E24" s="964"/>
      <c r="F24" s="964"/>
      <c r="G24" s="964"/>
      <c r="H24" s="964"/>
      <c r="I24" s="964"/>
      <c r="J24" s="964"/>
      <c r="K24" s="964"/>
      <c r="L24" s="964"/>
      <c r="M24" s="964"/>
      <c r="N24" s="964"/>
      <c r="O24" s="964"/>
      <c r="P24" s="964"/>
      <c r="Q24" s="964"/>
      <c r="R24" s="964"/>
      <c r="S24" s="964"/>
      <c r="T24" s="964"/>
      <c r="U24" s="964"/>
      <c r="V24" s="964"/>
      <c r="W24" s="964"/>
      <c r="X24" s="964"/>
      <c r="Y24" s="964"/>
      <c r="Z24" s="964"/>
      <c r="AA24" s="964"/>
      <c r="AB24" s="964"/>
      <c r="AC24" s="964"/>
      <c r="AD24" s="964"/>
      <c r="AE24" s="964"/>
      <c r="AF24" s="964"/>
      <c r="AG24" s="964"/>
      <c r="AH24" s="964"/>
      <c r="AI24" s="964"/>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64"/>
      <c r="C25" s="964"/>
      <c r="D25" s="964"/>
      <c r="E25" s="964"/>
      <c r="F25" s="964"/>
      <c r="G25" s="964"/>
      <c r="H25" s="964"/>
      <c r="I25" s="964"/>
      <c r="J25" s="964"/>
      <c r="K25" s="964"/>
      <c r="L25" s="964"/>
      <c r="M25" s="964"/>
      <c r="N25" s="964"/>
      <c r="O25" s="964"/>
      <c r="P25" s="964"/>
      <c r="Q25" s="964"/>
      <c r="R25" s="964"/>
      <c r="S25" s="964"/>
      <c r="T25" s="964"/>
      <c r="U25" s="964"/>
      <c r="V25" s="964"/>
      <c r="W25" s="964"/>
      <c r="X25" s="964"/>
      <c r="Y25" s="964"/>
      <c r="Z25" s="964"/>
      <c r="AA25" s="964"/>
      <c r="AB25" s="964"/>
      <c r="AC25" s="964"/>
      <c r="AD25" s="964"/>
      <c r="AE25" s="964"/>
      <c r="AF25" s="964"/>
      <c r="AG25" s="964"/>
      <c r="AH25" s="964"/>
      <c r="AI25" s="964"/>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64"/>
      <c r="C26" s="964"/>
      <c r="D26" s="964"/>
      <c r="E26" s="964"/>
      <c r="F26" s="964"/>
      <c r="G26" s="964"/>
      <c r="H26" s="964"/>
      <c r="I26" s="964"/>
      <c r="J26" s="964"/>
      <c r="K26" s="964"/>
      <c r="L26" s="964"/>
      <c r="M26" s="964"/>
      <c r="N26" s="964"/>
      <c r="O26" s="964"/>
      <c r="P26" s="964"/>
      <c r="Q26" s="964"/>
      <c r="R26" s="964"/>
      <c r="S26" s="964"/>
      <c r="T26" s="964"/>
      <c r="U26" s="964"/>
      <c r="V26" s="964"/>
      <c r="W26" s="964"/>
      <c r="X26" s="964"/>
      <c r="Y26" s="964"/>
      <c r="Z26" s="964"/>
      <c r="AA26" s="964"/>
      <c r="AB26" s="964"/>
      <c r="AC26" s="964"/>
      <c r="AD26" s="964"/>
      <c r="AE26" s="964"/>
      <c r="AF26" s="964"/>
      <c r="AG26" s="964"/>
      <c r="AH26" s="964"/>
      <c r="AI26" s="964"/>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64"/>
      <c r="C27" s="964"/>
      <c r="D27" s="964"/>
      <c r="E27" s="964"/>
      <c r="F27" s="964"/>
      <c r="G27" s="964"/>
      <c r="H27" s="964"/>
      <c r="I27" s="964"/>
      <c r="J27" s="964"/>
      <c r="K27" s="964"/>
      <c r="L27" s="964"/>
      <c r="M27" s="964"/>
      <c r="N27" s="964"/>
      <c r="O27" s="964"/>
      <c r="P27" s="964"/>
      <c r="Q27" s="964"/>
      <c r="R27" s="964"/>
      <c r="S27" s="964"/>
      <c r="T27" s="964"/>
      <c r="U27" s="964"/>
      <c r="V27" s="964"/>
      <c r="W27" s="964"/>
      <c r="X27" s="964"/>
      <c r="Y27" s="964"/>
      <c r="Z27" s="964"/>
      <c r="AA27" s="964"/>
      <c r="AB27" s="964"/>
      <c r="AC27" s="964"/>
      <c r="AD27" s="964"/>
      <c r="AE27" s="964"/>
      <c r="AF27" s="964"/>
      <c r="AG27" s="964"/>
      <c r="AH27" s="964"/>
      <c r="AI27" s="964"/>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964"/>
      <c r="C28" s="964"/>
      <c r="D28" s="964"/>
      <c r="E28" s="964"/>
      <c r="F28" s="964"/>
      <c r="G28" s="964"/>
      <c r="H28" s="964"/>
      <c r="I28" s="964"/>
      <c r="J28" s="964"/>
      <c r="K28" s="964"/>
      <c r="L28" s="964"/>
      <c r="M28" s="964"/>
      <c r="N28" s="964"/>
      <c r="O28" s="964"/>
      <c r="P28" s="964"/>
      <c r="Q28" s="964"/>
      <c r="R28" s="964"/>
      <c r="S28" s="964"/>
      <c r="T28" s="964"/>
      <c r="U28" s="964"/>
      <c r="V28" s="964"/>
      <c r="W28" s="964"/>
      <c r="X28" s="964"/>
      <c r="Y28" s="964"/>
      <c r="Z28" s="964"/>
      <c r="AA28" s="964"/>
      <c r="AB28" s="964"/>
      <c r="AC28" s="964"/>
      <c r="AD28" s="964"/>
      <c r="AE28" s="964"/>
      <c r="AF28" s="964"/>
      <c r="AG28" s="964"/>
      <c r="AH28" s="964"/>
      <c r="AI28" s="964"/>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64"/>
      <c r="C29" s="964"/>
      <c r="D29" s="964"/>
      <c r="E29" s="964"/>
      <c r="F29" s="964"/>
      <c r="G29" s="964"/>
      <c r="H29" s="964"/>
      <c r="I29" s="964"/>
      <c r="J29" s="964"/>
      <c r="K29" s="964"/>
      <c r="L29" s="964"/>
      <c r="M29" s="964"/>
      <c r="N29" s="964"/>
      <c r="O29" s="964"/>
      <c r="P29" s="964"/>
      <c r="Q29" s="964"/>
      <c r="R29" s="964"/>
      <c r="S29" s="964"/>
      <c r="T29" s="964"/>
      <c r="U29" s="964"/>
      <c r="V29" s="964"/>
      <c r="W29" s="964"/>
      <c r="X29" s="964"/>
      <c r="Y29" s="964"/>
      <c r="Z29" s="964"/>
      <c r="AA29" s="964"/>
      <c r="AB29" s="964"/>
      <c r="AC29" s="964"/>
      <c r="AD29" s="964"/>
      <c r="AE29" s="964"/>
      <c r="AF29" s="964"/>
      <c r="AG29" s="964"/>
      <c r="AH29" s="964"/>
      <c r="AI29" s="964"/>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964"/>
      <c r="C30" s="964"/>
      <c r="D30" s="964"/>
      <c r="E30" s="964"/>
      <c r="F30" s="964"/>
      <c r="G30" s="964"/>
      <c r="H30" s="964"/>
      <c r="I30" s="964"/>
      <c r="J30" s="964"/>
      <c r="K30" s="964"/>
      <c r="L30" s="964"/>
      <c r="M30" s="964"/>
      <c r="N30" s="964"/>
      <c r="O30" s="964"/>
      <c r="P30" s="964"/>
      <c r="Q30" s="964"/>
      <c r="R30" s="964"/>
      <c r="S30" s="964"/>
      <c r="T30" s="964"/>
      <c r="U30" s="964"/>
      <c r="V30" s="964"/>
      <c r="W30" s="964"/>
      <c r="X30" s="964"/>
      <c r="Y30" s="964"/>
      <c r="Z30" s="964"/>
      <c r="AA30" s="964"/>
      <c r="AB30" s="964"/>
      <c r="AC30" s="964"/>
      <c r="AD30" s="964"/>
      <c r="AE30" s="964"/>
      <c r="AF30" s="964"/>
      <c r="AG30" s="964"/>
      <c r="AH30" s="964"/>
      <c r="AI30" s="964"/>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64"/>
      <c r="C31" s="964"/>
      <c r="D31" s="964"/>
      <c r="E31" s="964"/>
      <c r="F31" s="964"/>
      <c r="G31" s="964"/>
      <c r="H31" s="964"/>
      <c r="I31" s="964"/>
      <c r="J31" s="964"/>
      <c r="K31" s="964"/>
      <c r="L31" s="964"/>
      <c r="M31" s="964"/>
      <c r="N31" s="964"/>
      <c r="O31" s="964"/>
      <c r="P31" s="964"/>
      <c r="Q31" s="964"/>
      <c r="R31" s="964"/>
      <c r="S31" s="964"/>
      <c r="T31" s="964"/>
      <c r="U31" s="964"/>
      <c r="V31" s="964"/>
      <c r="W31" s="964"/>
      <c r="X31" s="964"/>
      <c r="Y31" s="964"/>
      <c r="Z31" s="964"/>
      <c r="AA31" s="964"/>
      <c r="AB31" s="964"/>
      <c r="AC31" s="964"/>
      <c r="AD31" s="964"/>
      <c r="AE31" s="964"/>
      <c r="AF31" s="964"/>
      <c r="AG31" s="964"/>
      <c r="AH31" s="964"/>
      <c r="AI31" s="964"/>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964"/>
      <c r="C32" s="964"/>
      <c r="D32" s="964"/>
      <c r="E32" s="964"/>
      <c r="F32" s="964"/>
      <c r="G32" s="964"/>
      <c r="H32" s="964"/>
      <c r="I32" s="964"/>
      <c r="J32" s="964"/>
      <c r="K32" s="964"/>
      <c r="L32" s="964"/>
      <c r="M32" s="964"/>
      <c r="N32" s="964"/>
      <c r="O32" s="964"/>
      <c r="P32" s="964"/>
      <c r="Q32" s="964"/>
      <c r="R32" s="964"/>
      <c r="S32" s="964"/>
      <c r="T32" s="964"/>
      <c r="U32" s="964"/>
      <c r="V32" s="964"/>
      <c r="W32" s="964"/>
      <c r="X32" s="964"/>
      <c r="Y32" s="964"/>
      <c r="Z32" s="964"/>
      <c r="AA32" s="964"/>
      <c r="AB32" s="964"/>
      <c r="AC32" s="964"/>
      <c r="AD32" s="964"/>
      <c r="AE32" s="964"/>
      <c r="AF32" s="964"/>
      <c r="AG32" s="964"/>
      <c r="AH32" s="964"/>
      <c r="AI32" s="964"/>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64"/>
      <c r="C33" s="964"/>
      <c r="D33" s="964"/>
      <c r="E33" s="964"/>
      <c r="F33" s="964"/>
      <c r="G33" s="964"/>
      <c r="H33" s="964"/>
      <c r="I33" s="964"/>
      <c r="J33" s="964"/>
      <c r="K33" s="964"/>
      <c r="L33" s="964"/>
      <c r="M33" s="964"/>
      <c r="N33" s="964"/>
      <c r="O33" s="964"/>
      <c r="P33" s="964"/>
      <c r="Q33" s="964"/>
      <c r="R33" s="964"/>
      <c r="S33" s="964"/>
      <c r="T33" s="964"/>
      <c r="U33" s="964"/>
      <c r="V33" s="964"/>
      <c r="W33" s="964"/>
      <c r="X33" s="964"/>
      <c r="Y33" s="964"/>
      <c r="Z33" s="964"/>
      <c r="AA33" s="964"/>
      <c r="AB33" s="964"/>
      <c r="AC33" s="964"/>
      <c r="AD33" s="964"/>
      <c r="AE33" s="964"/>
      <c r="AF33" s="964"/>
      <c r="AG33" s="964"/>
      <c r="AH33" s="964"/>
      <c r="AI33" s="964"/>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964"/>
      <c r="AF34" s="964"/>
      <c r="AG34" s="964"/>
      <c r="AH34" s="964"/>
      <c r="AI34" s="964"/>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64"/>
      <c r="C41" s="964"/>
      <c r="D41" s="964"/>
      <c r="E41" s="964"/>
      <c r="F41" s="964"/>
      <c r="G41" s="964"/>
      <c r="H41" s="964"/>
      <c r="I41" s="964"/>
      <c r="J41" s="964"/>
      <c r="K41" s="964"/>
      <c r="L41" s="964"/>
      <c r="M41" s="964"/>
      <c r="N41" s="964"/>
      <c r="O41" s="964"/>
      <c r="P41" s="964"/>
      <c r="Q41" s="964"/>
      <c r="R41" s="964"/>
      <c r="S41" s="964"/>
      <c r="T41" s="964"/>
      <c r="U41" s="964"/>
      <c r="V41" s="964"/>
      <c r="W41" s="964"/>
      <c r="X41" s="964"/>
      <c r="Y41" s="964"/>
      <c r="Z41" s="964"/>
      <c r="AA41" s="964"/>
      <c r="AB41" s="964"/>
      <c r="AC41" s="964"/>
      <c r="AD41" s="964"/>
      <c r="AE41" s="964"/>
      <c r="AF41" s="964"/>
      <c r="AG41" s="964"/>
      <c r="AH41" s="964"/>
      <c r="AI41" s="964"/>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64"/>
      <c r="C42" s="964"/>
      <c r="D42" s="964"/>
      <c r="E42" s="964"/>
      <c r="F42" s="964"/>
      <c r="G42" s="964"/>
      <c r="H42" s="964"/>
      <c r="I42" s="964"/>
      <c r="J42" s="964"/>
      <c r="K42" s="964"/>
      <c r="L42" s="964"/>
      <c r="M42" s="964"/>
      <c r="N42" s="964"/>
      <c r="O42" s="964"/>
      <c r="P42" s="964"/>
      <c r="Q42" s="964"/>
      <c r="R42" s="964"/>
      <c r="S42" s="964"/>
      <c r="T42" s="964"/>
      <c r="U42" s="964"/>
      <c r="V42" s="964"/>
      <c r="W42" s="964"/>
      <c r="X42" s="964"/>
      <c r="Y42" s="964"/>
      <c r="Z42" s="964"/>
      <c r="AA42" s="964"/>
      <c r="AB42" s="964"/>
      <c r="AC42" s="964"/>
      <c r="AD42" s="964"/>
      <c r="AE42" s="964"/>
      <c r="AF42" s="964"/>
      <c r="AG42" s="964"/>
      <c r="AH42" s="964"/>
      <c r="AI42" s="964"/>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64"/>
      <c r="C43" s="964"/>
      <c r="D43" s="964"/>
      <c r="E43" s="964"/>
      <c r="F43" s="964"/>
      <c r="G43" s="964"/>
      <c r="H43" s="964"/>
      <c r="I43" s="964"/>
      <c r="J43" s="964"/>
      <c r="K43" s="964"/>
      <c r="L43" s="964"/>
      <c r="M43" s="964"/>
      <c r="N43" s="964"/>
      <c r="O43" s="964"/>
      <c r="P43" s="964"/>
      <c r="Q43" s="964"/>
      <c r="R43" s="964"/>
      <c r="S43" s="964"/>
      <c r="T43" s="964"/>
      <c r="U43" s="964"/>
      <c r="V43" s="964"/>
      <c r="W43" s="964"/>
      <c r="X43" s="964"/>
      <c r="Y43" s="964"/>
      <c r="Z43" s="964"/>
      <c r="AA43" s="964"/>
      <c r="AB43" s="964"/>
      <c r="AC43" s="964"/>
      <c r="AD43" s="964"/>
      <c r="AE43" s="964"/>
      <c r="AF43" s="964"/>
      <c r="AG43" s="964"/>
      <c r="AH43" s="964"/>
      <c r="AI43" s="964"/>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64"/>
      <c r="C44" s="964"/>
      <c r="D44" s="964"/>
      <c r="E44" s="964"/>
      <c r="F44" s="964"/>
      <c r="G44" s="964"/>
      <c r="H44" s="964"/>
      <c r="I44" s="964"/>
      <c r="J44" s="964"/>
      <c r="K44" s="964"/>
      <c r="L44" s="964"/>
      <c r="M44" s="964"/>
      <c r="N44" s="964"/>
      <c r="O44" s="964"/>
      <c r="P44" s="964"/>
      <c r="Q44" s="964"/>
      <c r="R44" s="964"/>
      <c r="S44" s="964"/>
      <c r="T44" s="964"/>
      <c r="U44" s="964"/>
      <c r="V44" s="964"/>
      <c r="W44" s="964"/>
      <c r="X44" s="964"/>
      <c r="Y44" s="964"/>
      <c r="Z44" s="964"/>
      <c r="AA44" s="964"/>
      <c r="AB44" s="964"/>
      <c r="AC44" s="964"/>
      <c r="AD44" s="964"/>
      <c r="AE44" s="964"/>
      <c r="AF44" s="964"/>
      <c r="AG44" s="964"/>
      <c r="AH44" s="964"/>
      <c r="AI44" s="964"/>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64"/>
      <c r="C45" s="964"/>
      <c r="D45" s="964"/>
      <c r="E45" s="964"/>
      <c r="F45" s="964"/>
      <c r="G45" s="964"/>
      <c r="H45" s="964"/>
      <c r="I45" s="964"/>
      <c r="J45" s="964"/>
      <c r="K45" s="964"/>
      <c r="L45" s="964"/>
      <c r="M45" s="964"/>
      <c r="N45" s="964"/>
      <c r="O45" s="964"/>
      <c r="P45" s="964"/>
      <c r="Q45" s="964"/>
      <c r="R45" s="964"/>
      <c r="S45" s="964"/>
      <c r="T45" s="964"/>
      <c r="U45" s="964"/>
      <c r="V45" s="964"/>
      <c r="W45" s="964"/>
      <c r="X45" s="964"/>
      <c r="Y45" s="964"/>
      <c r="Z45" s="964"/>
      <c r="AA45" s="964"/>
      <c r="AB45" s="964"/>
      <c r="AC45" s="964"/>
      <c r="AD45" s="964"/>
      <c r="AE45" s="964"/>
      <c r="AF45" s="964"/>
      <c r="AG45" s="964"/>
      <c r="AH45" s="964"/>
      <c r="AI45" s="964"/>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64"/>
      <c r="C46" s="964"/>
      <c r="D46" s="964"/>
      <c r="E46" s="964"/>
      <c r="F46" s="964"/>
      <c r="G46" s="964"/>
      <c r="H46" s="964"/>
      <c r="I46" s="964"/>
      <c r="J46" s="964"/>
      <c r="K46" s="964"/>
      <c r="L46" s="964"/>
      <c r="M46" s="964"/>
      <c r="N46" s="964"/>
      <c r="O46" s="964"/>
      <c r="P46" s="964"/>
      <c r="Q46" s="964"/>
      <c r="R46" s="964"/>
      <c r="S46" s="964"/>
      <c r="T46" s="964"/>
      <c r="U46" s="964"/>
      <c r="V46" s="964"/>
      <c r="W46" s="964"/>
      <c r="X46" s="964"/>
      <c r="Y46" s="964"/>
      <c r="Z46" s="964"/>
      <c r="AA46" s="964"/>
      <c r="AB46" s="964"/>
      <c r="AC46" s="964"/>
      <c r="AD46" s="964"/>
      <c r="AE46" s="964"/>
      <c r="AF46" s="964"/>
      <c r="AG46" s="964"/>
      <c r="AH46" s="964"/>
      <c r="AI46" s="964"/>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64"/>
      <c r="C47" s="964"/>
      <c r="D47" s="964"/>
      <c r="E47" s="964"/>
      <c r="F47" s="964"/>
      <c r="G47" s="964"/>
      <c r="H47" s="964"/>
      <c r="I47" s="964"/>
      <c r="J47" s="964"/>
      <c r="K47" s="964"/>
      <c r="L47" s="964"/>
      <c r="M47" s="964"/>
      <c r="N47" s="964"/>
      <c r="O47" s="964"/>
      <c r="P47" s="964"/>
      <c r="Q47" s="964"/>
      <c r="R47" s="964"/>
      <c r="S47" s="964"/>
      <c r="T47" s="964"/>
      <c r="U47" s="964"/>
      <c r="V47" s="964"/>
      <c r="W47" s="964"/>
      <c r="X47" s="964"/>
      <c r="Y47" s="964"/>
      <c r="Z47" s="964"/>
      <c r="AA47" s="964"/>
      <c r="AB47" s="964"/>
      <c r="AC47" s="964"/>
      <c r="AD47" s="964"/>
      <c r="AE47" s="964"/>
      <c r="AF47" s="964"/>
      <c r="AG47" s="964"/>
      <c r="AH47" s="964"/>
      <c r="AI47" s="964"/>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64"/>
      <c r="C48" s="964"/>
      <c r="D48" s="964"/>
      <c r="E48" s="964"/>
      <c r="F48" s="964"/>
      <c r="G48" s="964"/>
      <c r="H48" s="964"/>
      <c r="I48" s="964"/>
      <c r="J48" s="964"/>
      <c r="K48" s="964"/>
      <c r="L48" s="964"/>
      <c r="M48" s="964"/>
      <c r="N48" s="964"/>
      <c r="O48" s="964"/>
      <c r="P48" s="964"/>
      <c r="Q48" s="964"/>
      <c r="R48" s="964"/>
      <c r="S48" s="964"/>
      <c r="T48" s="964"/>
      <c r="U48" s="964"/>
      <c r="V48" s="964"/>
      <c r="W48" s="964"/>
      <c r="X48" s="964"/>
      <c r="Y48" s="964"/>
      <c r="Z48" s="964"/>
      <c r="AA48" s="964"/>
      <c r="AB48" s="964"/>
      <c r="AC48" s="964"/>
      <c r="AD48" s="964"/>
      <c r="AE48" s="964"/>
      <c r="AF48" s="964"/>
      <c r="AG48" s="964"/>
      <c r="AH48" s="964"/>
      <c r="AI48" s="964"/>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64"/>
      <c r="C49" s="964"/>
      <c r="D49" s="964"/>
      <c r="E49" s="964"/>
      <c r="F49" s="964"/>
      <c r="G49" s="964"/>
      <c r="H49" s="964"/>
      <c r="I49" s="964"/>
      <c r="J49" s="964"/>
      <c r="K49" s="964"/>
      <c r="L49" s="964"/>
      <c r="M49" s="964"/>
      <c r="N49" s="964"/>
      <c r="O49" s="964"/>
      <c r="P49" s="964"/>
      <c r="Q49" s="964"/>
      <c r="R49" s="964"/>
      <c r="S49" s="964"/>
      <c r="T49" s="964"/>
      <c r="U49" s="964"/>
      <c r="V49" s="964"/>
      <c r="W49" s="964"/>
      <c r="X49" s="964"/>
      <c r="Y49" s="964"/>
      <c r="Z49" s="964"/>
      <c r="AA49" s="964"/>
      <c r="AB49" s="964"/>
      <c r="AC49" s="964"/>
      <c r="AD49" s="964"/>
      <c r="AE49" s="964"/>
      <c r="AF49" s="964"/>
      <c r="AG49" s="964"/>
      <c r="AH49" s="964"/>
      <c r="AI49" s="964"/>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64"/>
      <c r="C50" s="964"/>
      <c r="D50" s="964"/>
      <c r="E50" s="964"/>
      <c r="F50" s="964"/>
      <c r="G50" s="964"/>
      <c r="H50" s="964"/>
      <c r="I50" s="964"/>
      <c r="J50" s="964"/>
      <c r="K50" s="964"/>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6" priority="10">
      <formula>LEN(TRIM(E62))=0</formula>
    </cfRule>
  </conditionalFormatting>
  <conditionalFormatting sqref="F9:AG13">
    <cfRule type="containsBlanks" dxfId="1655" priority="9">
      <formula>LEN(TRIM(F9))=0</formula>
    </cfRule>
  </conditionalFormatting>
  <conditionalFormatting sqref="D10:E13">
    <cfRule type="containsBlanks" dxfId="1654" priority="8">
      <formula>LEN(TRIM(D10))=0</formula>
    </cfRule>
  </conditionalFormatting>
  <conditionalFormatting sqref="AH10:AI13 AE10:AF13 AB10:AC13 Y10:Z13 V10:W13 S10:T13 P10:Q13 M10:N13 J10:K13 G10:H13 D10:E13">
    <cfRule type="expression" dxfId="1653" priority="7">
      <formula>D$43&lt;&gt;""</formula>
    </cfRule>
  </conditionalFormatting>
  <conditionalFormatting sqref="D10:E13 G10:H13 J10:K13 M10:N13 P10:Q13 S10:T13 V10:W13 Y10:Z13 AB10:AC13 AE10:AF13 AH10:AI13">
    <cfRule type="notContainsBlanks" dxfId="1652" priority="6">
      <formula>LEN(TRIM(D10))&gt;0</formula>
    </cfRule>
  </conditionalFormatting>
  <conditionalFormatting sqref="F9:F13 I9:I13 L9:L13 O9:O13 R9:R13 U9:U13 X9:X13 AA9:AA13 AD9:AD13 AG9:AG13">
    <cfRule type="notContainsBlanks" dxfId="1651" priority="5">
      <formula>LEN(TRIM(F9))&gt;0</formula>
    </cfRule>
  </conditionalFormatting>
  <conditionalFormatting sqref="D9:E9">
    <cfRule type="containsBlanks" dxfId="1650" priority="4">
      <formula>LEN(TRIM(D9))=0</formula>
    </cfRule>
  </conditionalFormatting>
  <conditionalFormatting sqref="D9:E9">
    <cfRule type="containsBlanks" dxfId="1649" priority="3">
      <formula>LEN(TRIM(D9))=0</formula>
    </cfRule>
  </conditionalFormatting>
  <conditionalFormatting sqref="AH9:AI13">
    <cfRule type="containsBlanks" dxfId="1648" priority="2">
      <formula>LEN(TRIM(AH9))=0</formula>
    </cfRule>
  </conditionalFormatting>
  <conditionalFormatting sqref="AM7:AS16">
    <cfRule type="notContainsBlanks" dxfId="1647"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17" t="s">
        <v>49</v>
      </c>
      <c r="AK2" s="917"/>
      <c r="AL2" s="917"/>
      <c r="AM2" s="917"/>
      <c r="AN2" s="917"/>
      <c r="AO2" s="917"/>
      <c r="AP2" s="917"/>
      <c r="AQ2" s="917"/>
      <c r="AR2" s="917"/>
      <c r="AS2" s="917"/>
      <c r="AT2" s="917"/>
      <c r="AU2" s="917"/>
      <c r="AV2" s="917"/>
      <c r="AW2" s="917"/>
      <c r="AX2" s="917"/>
      <c r="AY2" s="917"/>
      <c r="AZ2" s="917"/>
      <c r="BA2" s="917"/>
      <c r="BB2" s="917"/>
      <c r="BC2" s="917"/>
      <c r="BD2" s="917"/>
      <c r="BE2" s="917"/>
      <c r="BF2" s="917"/>
      <c r="BG2" s="917"/>
      <c r="BH2" s="917"/>
      <c r="BI2" s="917"/>
      <c r="BJ2" s="917"/>
      <c r="BK2" s="917"/>
      <c r="BL2" s="917"/>
      <c r="BM2" s="917"/>
      <c r="BN2" s="917"/>
      <c r="BO2" s="917"/>
      <c r="BP2" s="917"/>
      <c r="BQ2" s="917"/>
      <c r="BR2" s="917"/>
      <c r="BS2" s="917"/>
      <c r="BT2" s="917"/>
      <c r="BU2" s="917"/>
      <c r="BV2" s="917"/>
      <c r="BW2" s="917"/>
      <c r="BX2" s="917"/>
      <c r="BY2" s="917"/>
      <c r="BZ2" s="917"/>
      <c r="CA2" s="917"/>
      <c r="CB2" s="91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18"/>
      <c r="N5" s="918"/>
      <c r="O5" s="918"/>
      <c r="P5" s="918"/>
      <c r="Q5" s="918"/>
      <c r="R5" s="918"/>
      <c r="S5" s="918"/>
      <c r="T5" s="918"/>
      <c r="U5" s="918"/>
      <c r="V5" s="918"/>
      <c r="W5" s="918"/>
      <c r="X5" s="918"/>
      <c r="Y5" s="918"/>
      <c r="Z5" s="918"/>
      <c r="AA5" s="918"/>
      <c r="AB5" s="918"/>
      <c r="AC5" s="918"/>
      <c r="AD5" s="918"/>
      <c r="AE5" s="918"/>
      <c r="AF5" s="918"/>
      <c r="AG5" s="918"/>
      <c r="AH5" s="918"/>
      <c r="AI5" s="918"/>
      <c r="AJ5" s="5"/>
      <c r="AK5" s="1566" t="s">
        <v>931</v>
      </c>
      <c r="AL5" s="1567"/>
      <c r="AM5" s="1567"/>
      <c r="AN5" s="1567"/>
      <c r="AO5" s="1567"/>
      <c r="AP5" s="1567"/>
      <c r="AQ5" s="1567"/>
      <c r="AR5" s="1567"/>
      <c r="AS5" s="1568"/>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9"/>
      <c r="AL6" s="1570"/>
      <c r="AM6" s="1570"/>
      <c r="AN6" s="1570"/>
      <c r="AO6" s="1570"/>
      <c r="AP6" s="1570"/>
      <c r="AQ6" s="1570"/>
      <c r="AR6" s="1570"/>
      <c r="AS6" s="1571"/>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47" t="s">
        <v>843</v>
      </c>
      <c r="AL7" s="1530"/>
      <c r="AM7" s="1262"/>
      <c r="AN7" s="1263"/>
      <c r="AO7" s="1263"/>
      <c r="AP7" s="1263"/>
      <c r="AQ7" s="1263"/>
      <c r="AR7" s="1263"/>
      <c r="AS7" s="1264"/>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6" t="s">
        <v>905</v>
      </c>
      <c r="B8" s="887"/>
      <c r="C8" s="887"/>
      <c r="D8" s="887"/>
      <c r="E8" s="887"/>
      <c r="F8" s="887"/>
      <c r="G8" s="887"/>
      <c r="H8" s="887"/>
      <c r="I8" s="887"/>
      <c r="J8" s="887"/>
      <c r="K8" s="887"/>
      <c r="L8" s="887"/>
      <c r="M8" s="887"/>
      <c r="N8" s="887"/>
      <c r="O8" s="887"/>
      <c r="P8" s="887"/>
      <c r="Q8" s="887"/>
      <c r="R8" s="887"/>
      <c r="S8" s="887"/>
      <c r="T8" s="887"/>
      <c r="U8" s="887"/>
      <c r="V8" s="887"/>
      <c r="W8" s="887"/>
      <c r="X8" s="887"/>
      <c r="Y8" s="887"/>
      <c r="Z8" s="887"/>
      <c r="AA8" s="887"/>
      <c r="AB8" s="887"/>
      <c r="AC8" s="887"/>
      <c r="AD8" s="887"/>
      <c r="AE8" s="887"/>
      <c r="AF8" s="887"/>
      <c r="AG8" s="887"/>
      <c r="AH8" s="887"/>
      <c r="AI8" s="888"/>
      <c r="AJ8" s="5"/>
      <c r="AK8" s="1548" t="s">
        <v>844</v>
      </c>
      <c r="AL8" s="1087"/>
      <c r="AM8" s="1269"/>
      <c r="AN8" s="1269"/>
      <c r="AO8" s="1269"/>
      <c r="AP8" s="1269"/>
      <c r="AQ8" s="1269"/>
      <c r="AR8" s="1269"/>
      <c r="AS8" s="1270"/>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49" t="s">
        <v>96</v>
      </c>
      <c r="B9" s="1550"/>
      <c r="C9" s="1551"/>
      <c r="D9" s="1552" t="str">
        <f>IF(AM7&lt;&gt;"","A","")</f>
        <v/>
      </c>
      <c r="E9" s="1553"/>
      <c r="F9" s="1554" t="str">
        <f>IF(AM7&lt;&gt;"",AM7,"")</f>
        <v/>
      </c>
      <c r="G9" s="1557" t="str">
        <f>IF(AM7&lt;&gt;"","B","")</f>
        <v/>
      </c>
      <c r="H9" s="1558"/>
      <c r="I9" s="1555" t="str">
        <f>IF(AM8&lt;&gt;"",AM8,"")</f>
        <v/>
      </c>
      <c r="J9" s="1557" t="str">
        <f>IF(AM8&lt;&gt;"","C","")</f>
        <v/>
      </c>
      <c r="K9" s="1558"/>
      <c r="L9" s="1555" t="str">
        <f>IF(AM9&lt;&gt;"",AM9,"")</f>
        <v/>
      </c>
      <c r="M9" s="1557" t="str">
        <f>IF(AM9&lt;&gt;"","D","")</f>
        <v/>
      </c>
      <c r="N9" s="1558"/>
      <c r="O9" s="1555" t="str">
        <f>IF(AM10&lt;&gt;"",AM10,"")</f>
        <v/>
      </c>
      <c r="P9" s="1557" t="str">
        <f>IF(AM10&lt;&gt;"","E","")</f>
        <v/>
      </c>
      <c r="Q9" s="1558"/>
      <c r="R9" s="1555" t="str">
        <f>IF(AM11&lt;&gt;"",AM11,"")</f>
        <v/>
      </c>
      <c r="S9" s="1557" t="str">
        <f>IF(AM11&lt;&gt;"","F","")</f>
        <v/>
      </c>
      <c r="T9" s="1558"/>
      <c r="U9" s="1555" t="str">
        <f>IF(AM12&lt;&gt;"",AM12,"")</f>
        <v/>
      </c>
      <c r="V9" s="1557" t="str">
        <f>IF(AM12&lt;&gt;"","G","")</f>
        <v/>
      </c>
      <c r="W9" s="1558"/>
      <c r="X9" s="1555" t="str">
        <f>IF(AM13&lt;&gt;"",AM13,"")</f>
        <v/>
      </c>
      <c r="Y9" s="1557" t="str">
        <f>IF(AM13&lt;&gt;"","H","")</f>
        <v/>
      </c>
      <c r="Z9" s="1558"/>
      <c r="AA9" s="1555" t="str">
        <f>IF(AM14&lt;&gt;"",AM14,"")</f>
        <v/>
      </c>
      <c r="AB9" s="1557" t="str">
        <f>IF(AM14&lt;&gt;"","I","")</f>
        <v/>
      </c>
      <c r="AC9" s="1558"/>
      <c r="AD9" s="1555" t="str">
        <f>IF(AM15&lt;&gt;"",AM15,"")</f>
        <v/>
      </c>
      <c r="AE9" s="1557" t="str">
        <f>IF(AM15&lt;&gt;"","J","")</f>
        <v/>
      </c>
      <c r="AF9" s="1558"/>
      <c r="AG9" s="1554" t="str">
        <f>IF(AM16&lt;&gt;"",AM16,"")</f>
        <v/>
      </c>
      <c r="AH9" s="1557" t="str">
        <f>IF(AM16&lt;&gt;"","K","")</f>
        <v/>
      </c>
      <c r="AI9" s="1564"/>
      <c r="AJ9" s="5"/>
      <c r="AK9" s="1548" t="s">
        <v>845</v>
      </c>
      <c r="AL9" s="1087"/>
      <c r="AM9" s="1269"/>
      <c r="AN9" s="1269"/>
      <c r="AO9" s="1269"/>
      <c r="AP9" s="1269"/>
      <c r="AQ9" s="1269"/>
      <c r="AR9" s="1269"/>
      <c r="AS9" s="1270"/>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89"/>
      <c r="E10" s="1290"/>
      <c r="F10" s="1555"/>
      <c r="G10" s="1289"/>
      <c r="H10" s="1290"/>
      <c r="I10" s="1555"/>
      <c r="J10" s="1289"/>
      <c r="K10" s="1290"/>
      <c r="L10" s="1555"/>
      <c r="M10" s="1289"/>
      <c r="N10" s="1290"/>
      <c r="O10" s="1555"/>
      <c r="P10" s="1289"/>
      <c r="Q10" s="1290"/>
      <c r="R10" s="1555"/>
      <c r="S10" s="1289"/>
      <c r="T10" s="1290"/>
      <c r="U10" s="1555"/>
      <c r="V10" s="1289"/>
      <c r="W10" s="1290"/>
      <c r="X10" s="1555"/>
      <c r="Y10" s="1289"/>
      <c r="Z10" s="1290"/>
      <c r="AA10" s="1555"/>
      <c r="AB10" s="1289"/>
      <c r="AC10" s="1290"/>
      <c r="AD10" s="1555"/>
      <c r="AE10" s="1289"/>
      <c r="AF10" s="1290"/>
      <c r="AG10" s="1555"/>
      <c r="AH10" s="1289"/>
      <c r="AI10" s="1446"/>
      <c r="AJ10" s="5"/>
      <c r="AK10" s="1548" t="s">
        <v>846</v>
      </c>
      <c r="AL10" s="1087"/>
      <c r="AM10" s="1269"/>
      <c r="AN10" s="1269"/>
      <c r="AO10" s="1269"/>
      <c r="AP10" s="1269"/>
      <c r="AQ10" s="1269"/>
      <c r="AR10" s="1269"/>
      <c r="AS10" s="1270"/>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89"/>
      <c r="E11" s="1290"/>
      <c r="F11" s="1555"/>
      <c r="G11" s="1289"/>
      <c r="H11" s="1290"/>
      <c r="I11" s="1555"/>
      <c r="J11" s="1289"/>
      <c r="K11" s="1290"/>
      <c r="L11" s="1555"/>
      <c r="M11" s="1289"/>
      <c r="N11" s="1290"/>
      <c r="O11" s="1555"/>
      <c r="P11" s="1289"/>
      <c r="Q11" s="1290"/>
      <c r="R11" s="1555"/>
      <c r="S11" s="1289"/>
      <c r="T11" s="1290"/>
      <c r="U11" s="1555"/>
      <c r="V11" s="1289"/>
      <c r="W11" s="1290"/>
      <c r="X11" s="1555"/>
      <c r="Y11" s="1289"/>
      <c r="Z11" s="1290"/>
      <c r="AA11" s="1555"/>
      <c r="AB11" s="1289"/>
      <c r="AC11" s="1290"/>
      <c r="AD11" s="1555"/>
      <c r="AE11" s="1289"/>
      <c r="AF11" s="1290"/>
      <c r="AG11" s="1555"/>
      <c r="AH11" s="1289"/>
      <c r="AI11" s="1446"/>
      <c r="AJ11" s="5"/>
      <c r="AK11" s="1548" t="s">
        <v>847</v>
      </c>
      <c r="AL11" s="1087"/>
      <c r="AM11" s="1269"/>
      <c r="AN11" s="1269"/>
      <c r="AO11" s="1269"/>
      <c r="AP11" s="1269"/>
      <c r="AQ11" s="1269"/>
      <c r="AR11" s="1269"/>
      <c r="AS11" s="1270"/>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89"/>
      <c r="E12" s="1290"/>
      <c r="F12" s="1555"/>
      <c r="G12" s="1289"/>
      <c r="H12" s="1290"/>
      <c r="I12" s="1555"/>
      <c r="J12" s="1289"/>
      <c r="K12" s="1290"/>
      <c r="L12" s="1555"/>
      <c r="M12" s="1289"/>
      <c r="N12" s="1290"/>
      <c r="O12" s="1555"/>
      <c r="P12" s="1289"/>
      <c r="Q12" s="1290"/>
      <c r="R12" s="1555"/>
      <c r="S12" s="1289"/>
      <c r="T12" s="1290"/>
      <c r="U12" s="1555"/>
      <c r="V12" s="1289"/>
      <c r="W12" s="1290"/>
      <c r="X12" s="1555"/>
      <c r="Y12" s="1289"/>
      <c r="Z12" s="1290"/>
      <c r="AA12" s="1555"/>
      <c r="AB12" s="1289"/>
      <c r="AC12" s="1290"/>
      <c r="AD12" s="1555"/>
      <c r="AE12" s="1289"/>
      <c r="AF12" s="1290"/>
      <c r="AG12" s="1555"/>
      <c r="AH12" s="1289"/>
      <c r="AI12" s="1446"/>
      <c r="AJ12" s="5"/>
      <c r="AK12" s="1548" t="s">
        <v>848</v>
      </c>
      <c r="AL12" s="1087"/>
      <c r="AM12" s="1269"/>
      <c r="AN12" s="1269"/>
      <c r="AO12" s="1269"/>
      <c r="AP12" s="1269"/>
      <c r="AQ12" s="1269"/>
      <c r="AR12" s="1269"/>
      <c r="AS12" s="1270"/>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61" t="s">
        <v>95</v>
      </c>
      <c r="B13" s="1562"/>
      <c r="C13" s="1563"/>
      <c r="D13" s="1291"/>
      <c r="E13" s="1292"/>
      <c r="F13" s="1556"/>
      <c r="G13" s="1291"/>
      <c r="H13" s="1292"/>
      <c r="I13" s="1556"/>
      <c r="J13" s="1291"/>
      <c r="K13" s="1292"/>
      <c r="L13" s="1556"/>
      <c r="M13" s="1291"/>
      <c r="N13" s="1292"/>
      <c r="O13" s="1556"/>
      <c r="P13" s="1291"/>
      <c r="Q13" s="1292"/>
      <c r="R13" s="1556"/>
      <c r="S13" s="1291"/>
      <c r="T13" s="1292"/>
      <c r="U13" s="1556"/>
      <c r="V13" s="1291"/>
      <c r="W13" s="1292"/>
      <c r="X13" s="1556"/>
      <c r="Y13" s="1291"/>
      <c r="Z13" s="1292"/>
      <c r="AA13" s="1556"/>
      <c r="AB13" s="1291"/>
      <c r="AC13" s="1292"/>
      <c r="AD13" s="1556"/>
      <c r="AE13" s="1291"/>
      <c r="AF13" s="1292"/>
      <c r="AG13" s="1556"/>
      <c r="AH13" s="1291"/>
      <c r="AI13" s="1447"/>
      <c r="AJ13" s="5"/>
      <c r="AK13" s="1548" t="s">
        <v>849</v>
      </c>
      <c r="AL13" s="1087"/>
      <c r="AM13" s="1269"/>
      <c r="AN13" s="1269"/>
      <c r="AO13" s="1269"/>
      <c r="AP13" s="1269"/>
      <c r="AQ13" s="1269"/>
      <c r="AR13" s="1269"/>
      <c r="AS13" s="1270"/>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8" t="s">
        <v>850</v>
      </c>
      <c r="AL14" s="1087"/>
      <c r="AM14" s="1269"/>
      <c r="AN14" s="1269"/>
      <c r="AO14" s="1269"/>
      <c r="AP14" s="1269"/>
      <c r="AQ14" s="1269"/>
      <c r="AR14" s="1269"/>
      <c r="AS14" s="1270"/>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886" t="s">
        <v>906</v>
      </c>
      <c r="B15" s="887"/>
      <c r="C15" s="887"/>
      <c r="D15" s="887"/>
      <c r="E15" s="887"/>
      <c r="F15" s="887"/>
      <c r="G15" s="887"/>
      <c r="H15" s="887"/>
      <c r="I15" s="887"/>
      <c r="J15" s="887"/>
      <c r="K15" s="887"/>
      <c r="L15" s="887"/>
      <c r="M15" s="887"/>
      <c r="N15" s="887"/>
      <c r="O15" s="887"/>
      <c r="P15" s="887"/>
      <c r="Q15" s="887"/>
      <c r="R15" s="887"/>
      <c r="S15" s="887"/>
      <c r="T15" s="887"/>
      <c r="U15" s="887"/>
      <c r="V15" s="887"/>
      <c r="W15" s="887"/>
      <c r="X15" s="887"/>
      <c r="Y15" s="887"/>
      <c r="Z15" s="887"/>
      <c r="AA15" s="887"/>
      <c r="AB15" s="887"/>
      <c r="AC15" s="887"/>
      <c r="AD15" s="887"/>
      <c r="AE15" s="887"/>
      <c r="AF15" s="887"/>
      <c r="AG15" s="887"/>
      <c r="AH15" s="887"/>
      <c r="AI15" s="888"/>
      <c r="AJ15" s="5"/>
      <c r="AK15" s="1548" t="s">
        <v>851</v>
      </c>
      <c r="AL15" s="1087"/>
      <c r="AM15" s="1269"/>
      <c r="AN15" s="1269"/>
      <c r="AO15" s="1269"/>
      <c r="AP15" s="1269"/>
      <c r="AQ15" s="1269"/>
      <c r="AR15" s="1269"/>
      <c r="AS15" s="1270"/>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49" t="s">
        <v>96</v>
      </c>
      <c r="B16" s="1550"/>
      <c r="C16" s="1551"/>
      <c r="D16" s="1552" t="str">
        <f>IF(AM19&lt;&gt;"","A","")</f>
        <v/>
      </c>
      <c r="E16" s="1553"/>
      <c r="F16" s="1554" t="str">
        <f>IF(AM19&lt;&gt;"",AM19,"")</f>
        <v/>
      </c>
      <c r="G16" s="1557" t="str">
        <f>IF(AM19&lt;&gt;"","B","")</f>
        <v/>
      </c>
      <c r="H16" s="1558"/>
      <c r="I16" s="1555" t="str">
        <f>IF(AM20&lt;&gt;"",AM20,"")</f>
        <v/>
      </c>
      <c r="J16" s="1557" t="str">
        <f>IF(AM20&lt;&gt;"","C","")</f>
        <v/>
      </c>
      <c r="K16" s="1558"/>
      <c r="L16" s="1555" t="str">
        <f>IF(AM21&lt;&gt;"",AM21,"")</f>
        <v/>
      </c>
      <c r="M16" s="1557" t="str">
        <f>IF(AM21&lt;&gt;"","D","")</f>
        <v/>
      </c>
      <c r="N16" s="1558"/>
      <c r="O16" s="1555" t="str">
        <f>IF(AM22&lt;&gt;"",AM22,"")</f>
        <v/>
      </c>
      <c r="P16" s="1557" t="str">
        <f>IF(AM22&lt;&gt;"","E","")</f>
        <v/>
      </c>
      <c r="Q16" s="1558"/>
      <c r="R16" s="1555" t="str">
        <f>IF(AM23&lt;&gt;"",AM23,"")</f>
        <v/>
      </c>
      <c r="S16" s="1557" t="str">
        <f>IF(AM23&lt;&gt;"","F","")</f>
        <v/>
      </c>
      <c r="T16" s="1558"/>
      <c r="U16" s="1555" t="str">
        <f>IF(AM24&lt;&gt;"",AM24,"")</f>
        <v/>
      </c>
      <c r="V16" s="1557" t="str">
        <f>IF(AM24&lt;&gt;"","G","")</f>
        <v/>
      </c>
      <c r="W16" s="1558"/>
      <c r="X16" s="1555" t="str">
        <f>IF(AM25&lt;&gt;"",AM25,"")</f>
        <v/>
      </c>
      <c r="Y16" s="1557" t="str">
        <f>IF(AM25&lt;&gt;"","H","")</f>
        <v/>
      </c>
      <c r="Z16" s="1558"/>
      <c r="AA16" s="1555" t="str">
        <f>IF(AM26&lt;&gt;"",AM26,"")</f>
        <v/>
      </c>
      <c r="AB16" s="1557" t="str">
        <f>IF(AM26&lt;&gt;"","I","")</f>
        <v/>
      </c>
      <c r="AC16" s="1558"/>
      <c r="AD16" s="1555" t="str">
        <f>IF(AM27&lt;&gt;"",AM27,"")</f>
        <v/>
      </c>
      <c r="AE16" s="1557" t="str">
        <f>IF(AM27&lt;&gt;"","J","")</f>
        <v/>
      </c>
      <c r="AF16" s="1558"/>
      <c r="AG16" s="1554" t="str">
        <f>IF(AM28&lt;&gt;"",AM28,"")</f>
        <v/>
      </c>
      <c r="AH16" s="1557" t="str">
        <f>IF(AM28&lt;&gt;"","K","")</f>
        <v/>
      </c>
      <c r="AI16" s="1564"/>
      <c r="AJ16" s="5"/>
      <c r="AK16" s="1559" t="s">
        <v>852</v>
      </c>
      <c r="AL16" s="1560"/>
      <c r="AM16" s="1282"/>
      <c r="AN16" s="1282"/>
      <c r="AO16" s="1282"/>
      <c r="AP16" s="1282"/>
      <c r="AQ16" s="1282"/>
      <c r="AR16" s="1282"/>
      <c r="AS16" s="1283"/>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89"/>
      <c r="E17" s="1290"/>
      <c r="F17" s="1555"/>
      <c r="G17" s="1289"/>
      <c r="H17" s="1290"/>
      <c r="I17" s="1555"/>
      <c r="J17" s="1289"/>
      <c r="K17" s="1290"/>
      <c r="L17" s="1555"/>
      <c r="M17" s="1289"/>
      <c r="N17" s="1290"/>
      <c r="O17" s="1555"/>
      <c r="P17" s="1289"/>
      <c r="Q17" s="1290"/>
      <c r="R17" s="1555"/>
      <c r="S17" s="1289"/>
      <c r="T17" s="1290"/>
      <c r="U17" s="1555"/>
      <c r="V17" s="1289"/>
      <c r="W17" s="1290"/>
      <c r="X17" s="1555"/>
      <c r="Y17" s="1289"/>
      <c r="Z17" s="1290"/>
      <c r="AA17" s="1555"/>
      <c r="AB17" s="1289"/>
      <c r="AC17" s="1290"/>
      <c r="AD17" s="1555"/>
      <c r="AE17" s="1289"/>
      <c r="AF17" s="1290"/>
      <c r="AG17" s="1555"/>
      <c r="AH17" s="1289"/>
      <c r="AI17" s="1446"/>
      <c r="AJ17" s="5"/>
      <c r="AK17" s="1566" t="s">
        <v>932</v>
      </c>
      <c r="AL17" s="1567"/>
      <c r="AM17" s="1567"/>
      <c r="AN17" s="1567"/>
      <c r="AO17" s="1567"/>
      <c r="AP17" s="1567"/>
      <c r="AQ17" s="1567"/>
      <c r="AR17" s="1567"/>
      <c r="AS17" s="1568"/>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89"/>
      <c r="E18" s="1290"/>
      <c r="F18" s="1555"/>
      <c r="G18" s="1289"/>
      <c r="H18" s="1290"/>
      <c r="I18" s="1555"/>
      <c r="J18" s="1289"/>
      <c r="K18" s="1290"/>
      <c r="L18" s="1555"/>
      <c r="M18" s="1289"/>
      <c r="N18" s="1290"/>
      <c r="O18" s="1555"/>
      <c r="P18" s="1289"/>
      <c r="Q18" s="1290"/>
      <c r="R18" s="1555"/>
      <c r="S18" s="1289"/>
      <c r="T18" s="1290"/>
      <c r="U18" s="1555"/>
      <c r="V18" s="1289"/>
      <c r="W18" s="1290"/>
      <c r="X18" s="1555"/>
      <c r="Y18" s="1289"/>
      <c r="Z18" s="1290"/>
      <c r="AA18" s="1555"/>
      <c r="AB18" s="1289"/>
      <c r="AC18" s="1290"/>
      <c r="AD18" s="1555"/>
      <c r="AE18" s="1289"/>
      <c r="AF18" s="1290"/>
      <c r="AG18" s="1555"/>
      <c r="AH18" s="1289"/>
      <c r="AI18" s="1446"/>
      <c r="AJ18" s="5"/>
      <c r="AK18" s="1569"/>
      <c r="AL18" s="1570"/>
      <c r="AM18" s="1570"/>
      <c r="AN18" s="1570"/>
      <c r="AO18" s="1570"/>
      <c r="AP18" s="1570"/>
      <c r="AQ18" s="1570"/>
      <c r="AR18" s="1570"/>
      <c r="AS18" s="1571"/>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89"/>
      <c r="E19" s="1290"/>
      <c r="F19" s="1555"/>
      <c r="G19" s="1289"/>
      <c r="H19" s="1290"/>
      <c r="I19" s="1555"/>
      <c r="J19" s="1289"/>
      <c r="K19" s="1290"/>
      <c r="L19" s="1555"/>
      <c r="M19" s="1289"/>
      <c r="N19" s="1290"/>
      <c r="O19" s="1555"/>
      <c r="P19" s="1289"/>
      <c r="Q19" s="1290"/>
      <c r="R19" s="1555"/>
      <c r="S19" s="1289"/>
      <c r="T19" s="1290"/>
      <c r="U19" s="1555"/>
      <c r="V19" s="1289"/>
      <c r="W19" s="1290"/>
      <c r="X19" s="1555"/>
      <c r="Y19" s="1289"/>
      <c r="Z19" s="1290"/>
      <c r="AA19" s="1555"/>
      <c r="AB19" s="1289"/>
      <c r="AC19" s="1290"/>
      <c r="AD19" s="1555"/>
      <c r="AE19" s="1289"/>
      <c r="AF19" s="1290"/>
      <c r="AG19" s="1555"/>
      <c r="AH19" s="1289"/>
      <c r="AI19" s="1446"/>
      <c r="AJ19" s="5"/>
      <c r="AK19" s="1547" t="s">
        <v>843</v>
      </c>
      <c r="AL19" s="1530"/>
      <c r="AM19" s="1262"/>
      <c r="AN19" s="1263"/>
      <c r="AO19" s="1263"/>
      <c r="AP19" s="1263"/>
      <c r="AQ19" s="1263"/>
      <c r="AR19" s="1263"/>
      <c r="AS19" s="1264"/>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61" t="s">
        <v>95</v>
      </c>
      <c r="B20" s="1562"/>
      <c r="C20" s="1563"/>
      <c r="D20" s="1291"/>
      <c r="E20" s="1292"/>
      <c r="F20" s="1556"/>
      <c r="G20" s="1291"/>
      <c r="H20" s="1292"/>
      <c r="I20" s="1556"/>
      <c r="J20" s="1291"/>
      <c r="K20" s="1292"/>
      <c r="L20" s="1556"/>
      <c r="M20" s="1291"/>
      <c r="N20" s="1292"/>
      <c r="O20" s="1556"/>
      <c r="P20" s="1291"/>
      <c r="Q20" s="1292"/>
      <c r="R20" s="1556"/>
      <c r="S20" s="1291"/>
      <c r="T20" s="1292"/>
      <c r="U20" s="1556"/>
      <c r="V20" s="1291"/>
      <c r="W20" s="1292"/>
      <c r="X20" s="1556"/>
      <c r="Y20" s="1291"/>
      <c r="Z20" s="1292"/>
      <c r="AA20" s="1556"/>
      <c r="AB20" s="1291"/>
      <c r="AC20" s="1292"/>
      <c r="AD20" s="1556"/>
      <c r="AE20" s="1291"/>
      <c r="AF20" s="1292"/>
      <c r="AG20" s="1556"/>
      <c r="AH20" s="1291"/>
      <c r="AI20" s="1447"/>
      <c r="AJ20" s="5"/>
      <c r="AK20" s="1548" t="s">
        <v>844</v>
      </c>
      <c r="AL20" s="1087"/>
      <c r="AM20" s="1269"/>
      <c r="AN20" s="1269"/>
      <c r="AO20" s="1269"/>
      <c r="AP20" s="1269"/>
      <c r="AQ20" s="1269"/>
      <c r="AR20" s="1269"/>
      <c r="AS20" s="1270"/>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964"/>
      <c r="C21" s="964"/>
      <c r="D21" s="964"/>
      <c r="E21" s="964"/>
      <c r="F21" s="964"/>
      <c r="G21" s="964"/>
      <c r="H21" s="964"/>
      <c r="I21" s="964"/>
      <c r="J21" s="964"/>
      <c r="K21" s="964"/>
      <c r="L21" s="964"/>
      <c r="M21" s="964"/>
      <c r="N21" s="964"/>
      <c r="O21" s="964"/>
      <c r="P21" s="964"/>
      <c r="Q21" s="964"/>
      <c r="R21" s="964"/>
      <c r="S21" s="964"/>
      <c r="T21" s="964"/>
      <c r="U21" s="964"/>
      <c r="V21" s="964"/>
      <c r="W21" s="964"/>
      <c r="X21" s="964"/>
      <c r="Y21" s="964"/>
      <c r="Z21" s="964"/>
      <c r="AA21" s="964"/>
      <c r="AB21" s="964"/>
      <c r="AC21" s="964"/>
      <c r="AD21" s="964"/>
      <c r="AE21" s="964"/>
      <c r="AF21" s="964"/>
      <c r="AG21" s="964"/>
      <c r="AH21" s="964"/>
      <c r="AI21" s="964"/>
      <c r="AJ21" s="5"/>
      <c r="AK21" s="1548" t="s">
        <v>845</v>
      </c>
      <c r="AL21" s="1087"/>
      <c r="AM21" s="1269"/>
      <c r="AN21" s="1269"/>
      <c r="AO21" s="1269"/>
      <c r="AP21" s="1269"/>
      <c r="AQ21" s="1269"/>
      <c r="AR21" s="1269"/>
      <c r="AS21" s="1270"/>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8" t="s">
        <v>846</v>
      </c>
      <c r="AL22" s="1087"/>
      <c r="AM22" s="1269"/>
      <c r="AN22" s="1269"/>
      <c r="AO22" s="1269"/>
      <c r="AP22" s="1269"/>
      <c r="AQ22" s="1269"/>
      <c r="AR22" s="1269"/>
      <c r="AS22" s="1270"/>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964"/>
      <c r="C23" s="964"/>
      <c r="D23" s="964"/>
      <c r="E23" s="964"/>
      <c r="F23" s="964"/>
      <c r="G23" s="964"/>
      <c r="H23" s="964"/>
      <c r="I23" s="964"/>
      <c r="J23" s="964"/>
      <c r="K23" s="964"/>
      <c r="L23" s="964"/>
      <c r="M23" s="964"/>
      <c r="N23" s="964"/>
      <c r="O23" s="964"/>
      <c r="P23" s="964"/>
      <c r="Q23" s="964"/>
      <c r="R23" s="964"/>
      <c r="S23" s="964"/>
      <c r="T23" s="964"/>
      <c r="U23" s="964"/>
      <c r="V23" s="964"/>
      <c r="W23" s="964"/>
      <c r="X23" s="964"/>
      <c r="Y23" s="964"/>
      <c r="Z23" s="964"/>
      <c r="AA23" s="964"/>
      <c r="AB23" s="964"/>
      <c r="AC23" s="964"/>
      <c r="AD23" s="964"/>
      <c r="AE23" s="964"/>
      <c r="AF23" s="964"/>
      <c r="AG23" s="964"/>
      <c r="AH23" s="964"/>
      <c r="AI23" s="964"/>
      <c r="AJ23" s="5"/>
      <c r="AK23" s="1548" t="s">
        <v>847</v>
      </c>
      <c r="AL23" s="1087"/>
      <c r="AM23" s="1269"/>
      <c r="AN23" s="1269"/>
      <c r="AO23" s="1269"/>
      <c r="AP23" s="1269"/>
      <c r="AQ23" s="1269"/>
      <c r="AR23" s="1269"/>
      <c r="AS23" s="1270"/>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964"/>
      <c r="C24" s="964"/>
      <c r="D24" s="964"/>
      <c r="E24" s="964"/>
      <c r="F24" s="964"/>
      <c r="G24" s="964"/>
      <c r="H24" s="964"/>
      <c r="I24" s="964"/>
      <c r="J24" s="964"/>
      <c r="K24" s="964"/>
      <c r="L24" s="964"/>
      <c r="M24" s="964"/>
      <c r="N24" s="964"/>
      <c r="O24" s="964"/>
      <c r="P24" s="964"/>
      <c r="Q24" s="964"/>
      <c r="R24" s="964"/>
      <c r="S24" s="964"/>
      <c r="T24" s="964"/>
      <c r="U24" s="964"/>
      <c r="V24" s="964"/>
      <c r="W24" s="964"/>
      <c r="X24" s="964"/>
      <c r="Y24" s="964"/>
      <c r="Z24" s="964"/>
      <c r="AA24" s="964"/>
      <c r="AB24" s="964"/>
      <c r="AC24" s="964"/>
      <c r="AD24" s="964"/>
      <c r="AE24" s="964"/>
      <c r="AF24" s="964"/>
      <c r="AG24" s="964"/>
      <c r="AH24" s="964"/>
      <c r="AI24" s="964"/>
      <c r="AJ24" s="5"/>
      <c r="AK24" s="1548" t="s">
        <v>848</v>
      </c>
      <c r="AL24" s="1087"/>
      <c r="AM24" s="1269"/>
      <c r="AN24" s="1269"/>
      <c r="AO24" s="1269"/>
      <c r="AP24" s="1269"/>
      <c r="AQ24" s="1269"/>
      <c r="AR24" s="1269"/>
      <c r="AS24" s="1270"/>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964"/>
      <c r="C25" s="964"/>
      <c r="D25" s="964"/>
      <c r="E25" s="964"/>
      <c r="F25" s="964"/>
      <c r="G25" s="964"/>
      <c r="H25" s="964"/>
      <c r="I25" s="964"/>
      <c r="J25" s="964"/>
      <c r="K25" s="964"/>
      <c r="L25" s="964"/>
      <c r="M25" s="964"/>
      <c r="N25" s="964"/>
      <c r="O25" s="964"/>
      <c r="P25" s="964"/>
      <c r="Q25" s="964"/>
      <c r="R25" s="964"/>
      <c r="S25" s="964"/>
      <c r="T25" s="964"/>
      <c r="U25" s="964"/>
      <c r="V25" s="964"/>
      <c r="W25" s="964"/>
      <c r="X25" s="964"/>
      <c r="Y25" s="964"/>
      <c r="Z25" s="964"/>
      <c r="AA25" s="964"/>
      <c r="AB25" s="964"/>
      <c r="AC25" s="964"/>
      <c r="AD25" s="964"/>
      <c r="AE25" s="964"/>
      <c r="AF25" s="964"/>
      <c r="AG25" s="964"/>
      <c r="AH25" s="964"/>
      <c r="AI25" s="964"/>
      <c r="AJ25" s="5"/>
      <c r="AK25" s="1548" t="s">
        <v>849</v>
      </c>
      <c r="AL25" s="1087"/>
      <c r="AM25" s="1269"/>
      <c r="AN25" s="1269"/>
      <c r="AO25" s="1269"/>
      <c r="AP25" s="1269"/>
      <c r="AQ25" s="1269"/>
      <c r="AR25" s="1269"/>
      <c r="AS25" s="1270"/>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964"/>
      <c r="C26" s="964"/>
      <c r="D26" s="964"/>
      <c r="E26" s="964"/>
      <c r="F26" s="964"/>
      <c r="G26" s="964"/>
      <c r="H26" s="964"/>
      <c r="I26" s="964"/>
      <c r="J26" s="964"/>
      <c r="K26" s="964"/>
      <c r="L26" s="964"/>
      <c r="M26" s="964"/>
      <c r="N26" s="964"/>
      <c r="O26" s="964"/>
      <c r="P26" s="964"/>
      <c r="Q26" s="964"/>
      <c r="R26" s="964"/>
      <c r="S26" s="964"/>
      <c r="T26" s="964"/>
      <c r="U26" s="964"/>
      <c r="V26" s="964"/>
      <c r="W26" s="964"/>
      <c r="X26" s="964"/>
      <c r="Y26" s="964"/>
      <c r="Z26" s="964"/>
      <c r="AA26" s="964"/>
      <c r="AB26" s="964"/>
      <c r="AC26" s="964"/>
      <c r="AD26" s="964"/>
      <c r="AE26" s="964"/>
      <c r="AF26" s="964"/>
      <c r="AG26" s="964"/>
      <c r="AH26" s="964"/>
      <c r="AI26" s="964"/>
      <c r="AJ26" s="5"/>
      <c r="AK26" s="1548" t="s">
        <v>850</v>
      </c>
      <c r="AL26" s="1087"/>
      <c r="AM26" s="1269"/>
      <c r="AN26" s="1269"/>
      <c r="AO26" s="1269"/>
      <c r="AP26" s="1269"/>
      <c r="AQ26" s="1269"/>
      <c r="AR26" s="1269"/>
      <c r="AS26" s="1270"/>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964"/>
      <c r="C27" s="964"/>
      <c r="D27" s="964"/>
      <c r="E27" s="964"/>
      <c r="F27" s="964"/>
      <c r="G27" s="964"/>
      <c r="H27" s="964"/>
      <c r="I27" s="964"/>
      <c r="J27" s="964"/>
      <c r="K27" s="964"/>
      <c r="L27" s="964"/>
      <c r="M27" s="964"/>
      <c r="N27" s="964"/>
      <c r="O27" s="964"/>
      <c r="P27" s="964"/>
      <c r="Q27" s="964"/>
      <c r="R27" s="964"/>
      <c r="S27" s="964"/>
      <c r="T27" s="964"/>
      <c r="U27" s="964"/>
      <c r="V27" s="964"/>
      <c r="W27" s="964"/>
      <c r="X27" s="964"/>
      <c r="Y27" s="964"/>
      <c r="Z27" s="964"/>
      <c r="AA27" s="964"/>
      <c r="AB27" s="964"/>
      <c r="AC27" s="964"/>
      <c r="AD27" s="964"/>
      <c r="AE27" s="964"/>
      <c r="AF27" s="964"/>
      <c r="AG27" s="964"/>
      <c r="AH27" s="964"/>
      <c r="AI27" s="964"/>
      <c r="AJ27" s="5"/>
      <c r="AK27" s="1548" t="s">
        <v>851</v>
      </c>
      <c r="AL27" s="1087"/>
      <c r="AM27" s="1269"/>
      <c r="AN27" s="1269"/>
      <c r="AO27" s="1269"/>
      <c r="AP27" s="1269"/>
      <c r="AQ27" s="1269"/>
      <c r="AR27" s="1269"/>
      <c r="AS27" s="1270"/>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964"/>
      <c r="C28" s="964"/>
      <c r="D28" s="964"/>
      <c r="E28" s="964"/>
      <c r="F28" s="964"/>
      <c r="G28" s="964"/>
      <c r="H28" s="964"/>
      <c r="I28" s="964"/>
      <c r="J28" s="964"/>
      <c r="K28" s="964"/>
      <c r="L28" s="964"/>
      <c r="M28" s="964"/>
      <c r="N28" s="964"/>
      <c r="O28" s="964"/>
      <c r="P28" s="964"/>
      <c r="Q28" s="964"/>
      <c r="R28" s="964"/>
      <c r="S28" s="964"/>
      <c r="T28" s="964"/>
      <c r="U28" s="964"/>
      <c r="V28" s="964"/>
      <c r="W28" s="964"/>
      <c r="X28" s="964"/>
      <c r="Y28" s="964"/>
      <c r="Z28" s="964"/>
      <c r="AA28" s="964"/>
      <c r="AB28" s="964"/>
      <c r="AC28" s="964"/>
      <c r="AD28" s="964"/>
      <c r="AE28" s="964"/>
      <c r="AF28" s="964"/>
      <c r="AG28" s="964"/>
      <c r="AH28" s="964"/>
      <c r="AI28" s="964"/>
      <c r="AJ28" s="5"/>
      <c r="AK28" s="1559" t="s">
        <v>852</v>
      </c>
      <c r="AL28" s="1560"/>
      <c r="AM28" s="1282"/>
      <c r="AN28" s="1282"/>
      <c r="AO28" s="1282"/>
      <c r="AP28" s="1282"/>
      <c r="AQ28" s="1282"/>
      <c r="AR28" s="1282"/>
      <c r="AS28" s="1283"/>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964"/>
      <c r="C29" s="964"/>
      <c r="D29" s="964"/>
      <c r="E29" s="964"/>
      <c r="F29" s="964"/>
      <c r="G29" s="964"/>
      <c r="H29" s="964"/>
      <c r="I29" s="964"/>
      <c r="J29" s="964"/>
      <c r="K29" s="964"/>
      <c r="L29" s="964"/>
      <c r="M29" s="964"/>
      <c r="N29" s="964"/>
      <c r="O29" s="964"/>
      <c r="P29" s="964"/>
      <c r="Q29" s="964"/>
      <c r="R29" s="964"/>
      <c r="S29" s="964"/>
      <c r="T29" s="964"/>
      <c r="U29" s="964"/>
      <c r="V29" s="964"/>
      <c r="W29" s="964"/>
      <c r="X29" s="964"/>
      <c r="Y29" s="964"/>
      <c r="Z29" s="964"/>
      <c r="AA29" s="964"/>
      <c r="AB29" s="964"/>
      <c r="AC29" s="964"/>
      <c r="AD29" s="964"/>
      <c r="AE29" s="964"/>
      <c r="AF29" s="964"/>
      <c r="AG29" s="964"/>
      <c r="AH29" s="964"/>
      <c r="AI29" s="964"/>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964"/>
      <c r="C31" s="964"/>
      <c r="D31" s="964"/>
      <c r="E31" s="964"/>
      <c r="F31" s="964"/>
      <c r="G31" s="964"/>
      <c r="H31" s="964"/>
      <c r="I31" s="964"/>
      <c r="J31" s="964"/>
      <c r="K31" s="964"/>
      <c r="L31" s="964"/>
      <c r="M31" s="964"/>
      <c r="N31" s="964"/>
      <c r="O31" s="964"/>
      <c r="P31" s="964"/>
      <c r="Q31" s="964"/>
      <c r="R31" s="964"/>
      <c r="S31" s="964"/>
      <c r="T31" s="964"/>
      <c r="U31" s="964"/>
      <c r="V31" s="964"/>
      <c r="W31" s="964"/>
      <c r="X31" s="964"/>
      <c r="Y31" s="964"/>
      <c r="Z31" s="964"/>
      <c r="AA31" s="964"/>
      <c r="AB31" s="964"/>
      <c r="AC31" s="964"/>
      <c r="AD31" s="964"/>
      <c r="AE31" s="964"/>
      <c r="AF31" s="964"/>
      <c r="AG31" s="964"/>
      <c r="AH31" s="964"/>
      <c r="AI31" s="964"/>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964"/>
      <c r="C32" s="964"/>
      <c r="D32" s="964"/>
      <c r="E32" s="964"/>
      <c r="F32" s="964"/>
      <c r="G32" s="964"/>
      <c r="H32" s="964"/>
      <c r="I32" s="964"/>
      <c r="J32" s="964"/>
      <c r="K32" s="964"/>
      <c r="L32" s="964"/>
      <c r="M32" s="964"/>
      <c r="N32" s="964"/>
      <c r="O32" s="964"/>
      <c r="P32" s="964"/>
      <c r="Q32" s="964"/>
      <c r="R32" s="964"/>
      <c r="S32" s="964"/>
      <c r="T32" s="964"/>
      <c r="U32" s="964"/>
      <c r="V32" s="964"/>
      <c r="W32" s="964"/>
      <c r="X32" s="964"/>
      <c r="Y32" s="964"/>
      <c r="Z32" s="964"/>
      <c r="AA32" s="964"/>
      <c r="AB32" s="964"/>
      <c r="AC32" s="964"/>
      <c r="AD32" s="964"/>
      <c r="AE32" s="964"/>
      <c r="AF32" s="964"/>
      <c r="AG32" s="964"/>
      <c r="AH32" s="964"/>
      <c r="AI32" s="964"/>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964"/>
      <c r="C33" s="964"/>
      <c r="D33" s="964"/>
      <c r="E33" s="964"/>
      <c r="F33" s="964"/>
      <c r="G33" s="964"/>
      <c r="H33" s="964"/>
      <c r="I33" s="964"/>
      <c r="J33" s="964"/>
      <c r="K33" s="964"/>
      <c r="L33" s="964"/>
      <c r="M33" s="964"/>
      <c r="N33" s="964"/>
      <c r="O33" s="964"/>
      <c r="P33" s="964"/>
      <c r="Q33" s="964"/>
      <c r="R33" s="964"/>
      <c r="S33" s="964"/>
      <c r="T33" s="964"/>
      <c r="U33" s="964"/>
      <c r="V33" s="964"/>
      <c r="W33" s="964"/>
      <c r="X33" s="964"/>
      <c r="Y33" s="964"/>
      <c r="Z33" s="964"/>
      <c r="AA33" s="964"/>
      <c r="AB33" s="964"/>
      <c r="AC33" s="964"/>
      <c r="AD33" s="964"/>
      <c r="AE33" s="964"/>
      <c r="AF33" s="964"/>
      <c r="AG33" s="964"/>
      <c r="AH33" s="964"/>
      <c r="AI33" s="964"/>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964"/>
      <c r="AF34" s="964"/>
      <c r="AG34" s="964"/>
      <c r="AH34" s="964"/>
      <c r="AI34" s="964"/>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964"/>
      <c r="C41" s="964"/>
      <c r="D41" s="964"/>
      <c r="E41" s="964"/>
      <c r="F41" s="964"/>
      <c r="G41" s="964"/>
      <c r="H41" s="964"/>
      <c r="I41" s="964"/>
      <c r="J41" s="964"/>
      <c r="K41" s="964"/>
      <c r="L41" s="964"/>
      <c r="M41" s="964"/>
      <c r="N41" s="964"/>
      <c r="O41" s="964"/>
      <c r="P41" s="964"/>
      <c r="Q41" s="964"/>
      <c r="R41" s="964"/>
      <c r="S41" s="964"/>
      <c r="T41" s="964"/>
      <c r="U41" s="964"/>
      <c r="V41" s="964"/>
      <c r="W41" s="964"/>
      <c r="X41" s="964"/>
      <c r="Y41" s="964"/>
      <c r="Z41" s="964"/>
      <c r="AA41" s="964"/>
      <c r="AB41" s="964"/>
      <c r="AC41" s="964"/>
      <c r="AD41" s="964"/>
      <c r="AE41" s="964"/>
      <c r="AF41" s="964"/>
      <c r="AG41" s="964"/>
      <c r="AH41" s="964"/>
      <c r="AI41" s="964"/>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964"/>
      <c r="C42" s="964"/>
      <c r="D42" s="964"/>
      <c r="E42" s="964"/>
      <c r="F42" s="964"/>
      <c r="G42" s="964"/>
      <c r="H42" s="964"/>
      <c r="I42" s="964"/>
      <c r="J42" s="964"/>
      <c r="K42" s="964"/>
      <c r="L42" s="964"/>
      <c r="M42" s="964"/>
      <c r="N42" s="964"/>
      <c r="O42" s="964"/>
      <c r="P42" s="964"/>
      <c r="Q42" s="964"/>
      <c r="R42" s="964"/>
      <c r="S42" s="964"/>
      <c r="T42" s="964"/>
      <c r="U42" s="964"/>
      <c r="V42" s="964"/>
      <c r="W42" s="964"/>
      <c r="X42" s="964"/>
      <c r="Y42" s="964"/>
      <c r="Z42" s="964"/>
      <c r="AA42" s="964"/>
      <c r="AB42" s="964"/>
      <c r="AC42" s="964"/>
      <c r="AD42" s="964"/>
      <c r="AE42" s="964"/>
      <c r="AF42" s="964"/>
      <c r="AG42" s="964"/>
      <c r="AH42" s="964"/>
      <c r="AI42" s="964"/>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964"/>
      <c r="C43" s="964"/>
      <c r="D43" s="964"/>
      <c r="E43" s="964"/>
      <c r="F43" s="964"/>
      <c r="G43" s="964"/>
      <c r="H43" s="964"/>
      <c r="I43" s="964"/>
      <c r="J43" s="964"/>
      <c r="K43" s="964"/>
      <c r="L43" s="964"/>
      <c r="M43" s="964"/>
      <c r="N43" s="964"/>
      <c r="O43" s="964"/>
      <c r="P43" s="964"/>
      <c r="Q43" s="964"/>
      <c r="R43" s="964"/>
      <c r="S43" s="964"/>
      <c r="T43" s="964"/>
      <c r="U43" s="964"/>
      <c r="V43" s="964"/>
      <c r="W43" s="964"/>
      <c r="X43" s="964"/>
      <c r="Y43" s="964"/>
      <c r="Z43" s="964"/>
      <c r="AA43" s="964"/>
      <c r="AB43" s="964"/>
      <c r="AC43" s="964"/>
      <c r="AD43" s="964"/>
      <c r="AE43" s="964"/>
      <c r="AF43" s="964"/>
      <c r="AG43" s="964"/>
      <c r="AH43" s="964"/>
      <c r="AI43" s="964"/>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964"/>
      <c r="C44" s="964"/>
      <c r="D44" s="964"/>
      <c r="E44" s="964"/>
      <c r="F44" s="964"/>
      <c r="G44" s="964"/>
      <c r="H44" s="964"/>
      <c r="I44" s="964"/>
      <c r="J44" s="964"/>
      <c r="K44" s="964"/>
      <c r="L44" s="964"/>
      <c r="M44" s="964"/>
      <c r="N44" s="964"/>
      <c r="O44" s="964"/>
      <c r="P44" s="964"/>
      <c r="Q44" s="964"/>
      <c r="R44" s="964"/>
      <c r="S44" s="964"/>
      <c r="T44" s="964"/>
      <c r="U44" s="964"/>
      <c r="V44" s="964"/>
      <c r="W44" s="964"/>
      <c r="X44" s="964"/>
      <c r="Y44" s="964"/>
      <c r="Z44" s="964"/>
      <c r="AA44" s="964"/>
      <c r="AB44" s="964"/>
      <c r="AC44" s="964"/>
      <c r="AD44" s="964"/>
      <c r="AE44" s="964"/>
      <c r="AF44" s="964"/>
      <c r="AG44" s="964"/>
      <c r="AH44" s="964"/>
      <c r="AI44" s="964"/>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964"/>
      <c r="C45" s="964"/>
      <c r="D45" s="964"/>
      <c r="E45" s="964"/>
      <c r="F45" s="964"/>
      <c r="G45" s="964"/>
      <c r="H45" s="964"/>
      <c r="I45" s="964"/>
      <c r="J45" s="964"/>
      <c r="K45" s="964"/>
      <c r="L45" s="964"/>
      <c r="M45" s="964"/>
      <c r="N45" s="964"/>
      <c r="O45" s="964"/>
      <c r="P45" s="964"/>
      <c r="Q45" s="964"/>
      <c r="R45" s="964"/>
      <c r="S45" s="964"/>
      <c r="T45" s="964"/>
      <c r="U45" s="964"/>
      <c r="V45" s="964"/>
      <c r="W45" s="964"/>
      <c r="X45" s="964"/>
      <c r="Y45" s="964"/>
      <c r="Z45" s="964"/>
      <c r="AA45" s="964"/>
      <c r="AB45" s="964"/>
      <c r="AC45" s="964"/>
      <c r="AD45" s="964"/>
      <c r="AE45" s="964"/>
      <c r="AF45" s="964"/>
      <c r="AG45" s="964"/>
      <c r="AH45" s="964"/>
      <c r="AI45" s="964"/>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964"/>
      <c r="C46" s="964"/>
      <c r="D46" s="964"/>
      <c r="E46" s="964"/>
      <c r="F46" s="964"/>
      <c r="G46" s="964"/>
      <c r="H46" s="964"/>
      <c r="I46" s="964"/>
      <c r="J46" s="964"/>
      <c r="K46" s="964"/>
      <c r="L46" s="964"/>
      <c r="M46" s="964"/>
      <c r="N46" s="964"/>
      <c r="O46" s="964"/>
      <c r="P46" s="964"/>
      <c r="Q46" s="964"/>
      <c r="R46" s="964"/>
      <c r="S46" s="964"/>
      <c r="T46" s="964"/>
      <c r="U46" s="964"/>
      <c r="V46" s="964"/>
      <c r="W46" s="964"/>
      <c r="X46" s="964"/>
      <c r="Y46" s="964"/>
      <c r="Z46" s="964"/>
      <c r="AA46" s="964"/>
      <c r="AB46" s="964"/>
      <c r="AC46" s="964"/>
      <c r="AD46" s="964"/>
      <c r="AE46" s="964"/>
      <c r="AF46" s="964"/>
      <c r="AG46" s="964"/>
      <c r="AH46" s="964"/>
      <c r="AI46" s="964"/>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964"/>
      <c r="C47" s="964"/>
      <c r="D47" s="964"/>
      <c r="E47" s="964"/>
      <c r="F47" s="964"/>
      <c r="G47" s="964"/>
      <c r="H47" s="964"/>
      <c r="I47" s="964"/>
      <c r="J47" s="964"/>
      <c r="K47" s="964"/>
      <c r="L47" s="964"/>
      <c r="M47" s="964"/>
      <c r="N47" s="964"/>
      <c r="O47" s="964"/>
      <c r="P47" s="964"/>
      <c r="Q47" s="964"/>
      <c r="R47" s="964"/>
      <c r="S47" s="964"/>
      <c r="T47" s="964"/>
      <c r="U47" s="964"/>
      <c r="V47" s="964"/>
      <c r="W47" s="964"/>
      <c r="X47" s="964"/>
      <c r="Y47" s="964"/>
      <c r="Z47" s="964"/>
      <c r="AA47" s="964"/>
      <c r="AB47" s="964"/>
      <c r="AC47" s="964"/>
      <c r="AD47" s="964"/>
      <c r="AE47" s="964"/>
      <c r="AF47" s="964"/>
      <c r="AG47" s="964"/>
      <c r="AH47" s="964"/>
      <c r="AI47" s="964"/>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964"/>
      <c r="C48" s="964"/>
      <c r="D48" s="964"/>
      <c r="E48" s="964"/>
      <c r="F48" s="964"/>
      <c r="G48" s="964"/>
      <c r="H48" s="964"/>
      <c r="I48" s="964"/>
      <c r="J48" s="964"/>
      <c r="K48" s="964"/>
      <c r="L48" s="964"/>
      <c r="M48" s="964"/>
      <c r="N48" s="964"/>
      <c r="O48" s="964"/>
      <c r="P48" s="964"/>
      <c r="Q48" s="964"/>
      <c r="R48" s="964"/>
      <c r="S48" s="964"/>
      <c r="T48" s="964"/>
      <c r="U48" s="964"/>
      <c r="V48" s="964"/>
      <c r="W48" s="964"/>
      <c r="X48" s="964"/>
      <c r="Y48" s="964"/>
      <c r="Z48" s="964"/>
      <c r="AA48" s="964"/>
      <c r="AB48" s="964"/>
      <c r="AC48" s="964"/>
      <c r="AD48" s="964"/>
      <c r="AE48" s="964"/>
      <c r="AF48" s="964"/>
      <c r="AG48" s="964"/>
      <c r="AH48" s="964"/>
      <c r="AI48" s="964"/>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964"/>
      <c r="C49" s="964"/>
      <c r="D49" s="964"/>
      <c r="E49" s="964"/>
      <c r="F49" s="964"/>
      <c r="G49" s="964"/>
      <c r="H49" s="964"/>
      <c r="I49" s="964"/>
      <c r="J49" s="964"/>
      <c r="K49" s="964"/>
      <c r="L49" s="964"/>
      <c r="M49" s="964"/>
      <c r="N49" s="964"/>
      <c r="O49" s="964"/>
      <c r="P49" s="964"/>
      <c r="Q49" s="964"/>
      <c r="R49" s="964"/>
      <c r="S49" s="964"/>
      <c r="T49" s="964"/>
      <c r="U49" s="964"/>
      <c r="V49" s="964"/>
      <c r="W49" s="964"/>
      <c r="X49" s="964"/>
      <c r="Y49" s="964"/>
      <c r="Z49" s="964"/>
      <c r="AA49" s="964"/>
      <c r="AB49" s="964"/>
      <c r="AC49" s="964"/>
      <c r="AD49" s="964"/>
      <c r="AE49" s="964"/>
      <c r="AF49" s="964"/>
      <c r="AG49" s="964"/>
      <c r="AH49" s="964"/>
      <c r="AI49" s="964"/>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964"/>
      <c r="C50" s="964"/>
      <c r="D50" s="964"/>
      <c r="E50" s="964"/>
      <c r="F50" s="964"/>
      <c r="G50" s="964"/>
      <c r="H50" s="964"/>
      <c r="I50" s="964"/>
      <c r="J50" s="964"/>
      <c r="K50" s="964"/>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6" priority="20">
      <formula>LEN(TRIM(V62))=0</formula>
    </cfRule>
  </conditionalFormatting>
  <conditionalFormatting sqref="F9:AG13">
    <cfRule type="containsBlanks" dxfId="1645" priority="19">
      <formula>LEN(TRIM(F9))=0</formula>
    </cfRule>
  </conditionalFormatting>
  <conditionalFormatting sqref="D10:E13">
    <cfRule type="containsBlanks" dxfId="1644"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3" priority="17">
      <formula>D$43&lt;&gt;""</formula>
    </cfRule>
  </conditionalFormatting>
  <conditionalFormatting sqref="D10:E13 G10:H13 J10:K13 M10:N13 P10:Q13 S10:T13 V10:W13 Y10:Z13 AB10:AC13 AE10:AF13 AH10:AI13">
    <cfRule type="notContainsBlanks" dxfId="1642" priority="16">
      <formula>LEN(TRIM(D10))&gt;0</formula>
    </cfRule>
  </conditionalFormatting>
  <conditionalFormatting sqref="F9:F13 I9:I13 L9:L13 O9:O13 R9:R13 U9:U13 X9:X13 AA9:AA13 AD9:AD13 AG9:AG13">
    <cfRule type="notContainsBlanks" dxfId="1641" priority="15">
      <formula>LEN(TRIM(F9))&gt;0</formula>
    </cfRule>
  </conditionalFormatting>
  <conditionalFormatting sqref="D9:E9">
    <cfRule type="containsBlanks" dxfId="1640" priority="14">
      <formula>LEN(TRIM(D9))=0</formula>
    </cfRule>
  </conditionalFormatting>
  <conditionalFormatting sqref="D9:E9">
    <cfRule type="containsBlanks" dxfId="1639" priority="13">
      <formula>LEN(TRIM(D9))=0</formula>
    </cfRule>
  </conditionalFormatting>
  <conditionalFormatting sqref="AH9:AI13">
    <cfRule type="containsBlanks" dxfId="1638" priority="12">
      <formula>LEN(TRIM(AH9))=0</formula>
    </cfRule>
  </conditionalFormatting>
  <conditionalFormatting sqref="F16:AG20">
    <cfRule type="containsBlanks" dxfId="1637" priority="11">
      <formula>LEN(TRIM(F16))=0</formula>
    </cfRule>
  </conditionalFormatting>
  <conditionalFormatting sqref="D17:E20">
    <cfRule type="containsBlanks" dxfId="1636" priority="10">
      <formula>LEN(TRIM(D17))=0</formula>
    </cfRule>
  </conditionalFormatting>
  <conditionalFormatting sqref="AH17:AI20">
    <cfRule type="expression" dxfId="1635" priority="9">
      <formula>AH$43&lt;&gt;""</formula>
    </cfRule>
  </conditionalFormatting>
  <conditionalFormatting sqref="D17:E20 G17:H20 J17:K20 M17:N20 P17:Q20 S17:T20 V17:W20 Y17:Z20 AB17:AC20 AE17:AF20 AH17:AI20">
    <cfRule type="notContainsBlanks" dxfId="1634" priority="8">
      <formula>LEN(TRIM(D17))&gt;0</formula>
    </cfRule>
  </conditionalFormatting>
  <conditionalFormatting sqref="F16:F20 I16:I20 L16:L20 O16:O20 R16:R20 U16:U20 X16:X20 AA16:AA20 AD16:AD20 AG16:AG20">
    <cfRule type="notContainsBlanks" dxfId="1633" priority="7">
      <formula>LEN(TRIM(F16))&gt;0</formula>
    </cfRule>
  </conditionalFormatting>
  <conditionalFormatting sqref="D16:E16">
    <cfRule type="containsBlanks" dxfId="1632" priority="6">
      <formula>LEN(TRIM(D16))=0</formula>
    </cfRule>
  </conditionalFormatting>
  <conditionalFormatting sqref="D16:E16">
    <cfRule type="containsBlanks" dxfId="1631" priority="5">
      <formula>LEN(TRIM(D16))=0</formula>
    </cfRule>
  </conditionalFormatting>
  <conditionalFormatting sqref="AH16:AI20">
    <cfRule type="containsBlanks" dxfId="1630" priority="4">
      <formula>LEN(TRIM(AH16))=0</formula>
    </cfRule>
  </conditionalFormatting>
  <conditionalFormatting sqref="AM7:AS16">
    <cfRule type="notContainsBlanks" dxfId="1629" priority="3">
      <formula>LEN(TRIM(AM7))&gt;0</formula>
    </cfRule>
  </conditionalFormatting>
  <conditionalFormatting sqref="AM19:AS28">
    <cfRule type="notContainsBlanks" dxfId="1628" priority="2">
      <formula>LEN(TRIM(AM19))&gt;0</formula>
    </cfRule>
  </conditionalFormatting>
  <conditionalFormatting sqref="E62:K62">
    <cfRule type="containsBlanks" dxfId="1627"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72"/>
      <c r="B6" s="1573"/>
      <c r="C6" s="1573"/>
      <c r="D6" s="1573"/>
      <c r="E6" s="1573"/>
      <c r="F6" s="1573"/>
      <c r="G6" s="1573"/>
      <c r="H6" s="1573"/>
      <c r="I6" s="1573"/>
      <c r="J6" s="1573"/>
      <c r="K6" s="1573"/>
      <c r="L6" s="1573"/>
      <c r="M6" s="1573"/>
      <c r="N6" s="1573"/>
      <c r="O6" s="1573"/>
      <c r="P6" s="1573"/>
      <c r="Q6" s="1573"/>
      <c r="R6" s="1573"/>
      <c r="S6" s="1573"/>
      <c r="T6" s="1573"/>
      <c r="U6" s="1573"/>
      <c r="V6" s="1573"/>
      <c r="W6" s="1573"/>
      <c r="X6" s="1573"/>
      <c r="Y6" s="1573"/>
      <c r="Z6" s="1573"/>
      <c r="AA6" s="1573"/>
      <c r="AB6" s="1573"/>
      <c r="AC6" s="1573"/>
      <c r="AD6" s="1573"/>
      <c r="AE6" s="1573"/>
      <c r="AF6" s="1573"/>
      <c r="AG6" s="1573"/>
      <c r="AH6" s="1573"/>
      <c r="AI6" s="157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73"/>
      <c r="B7" s="1573"/>
      <c r="C7" s="1573"/>
      <c r="D7" s="1573"/>
      <c r="E7" s="1573"/>
      <c r="F7" s="1573"/>
      <c r="G7" s="1573"/>
      <c r="H7" s="1573"/>
      <c r="I7" s="1573"/>
      <c r="J7" s="1573"/>
      <c r="K7" s="1573"/>
      <c r="L7" s="1573"/>
      <c r="M7" s="1573"/>
      <c r="N7" s="1573"/>
      <c r="O7" s="1573"/>
      <c r="P7" s="1573"/>
      <c r="Q7" s="1573"/>
      <c r="R7" s="1573"/>
      <c r="S7" s="1573"/>
      <c r="T7" s="1573"/>
      <c r="U7" s="1573"/>
      <c r="V7" s="1573"/>
      <c r="W7" s="1573"/>
      <c r="X7" s="1573"/>
      <c r="Y7" s="1573"/>
      <c r="Z7" s="1573"/>
      <c r="AA7" s="1573"/>
      <c r="AB7" s="1573"/>
      <c r="AC7" s="1573"/>
      <c r="AD7" s="1573"/>
      <c r="AE7" s="1573"/>
      <c r="AF7" s="1573"/>
      <c r="AG7" s="1573"/>
      <c r="AH7" s="1573"/>
      <c r="AI7" s="157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73"/>
      <c r="B8" s="1573"/>
      <c r="C8" s="1573"/>
      <c r="D8" s="1573"/>
      <c r="E8" s="1573"/>
      <c r="F8" s="1573"/>
      <c r="G8" s="1573"/>
      <c r="H8" s="1573"/>
      <c r="I8" s="1573"/>
      <c r="J8" s="1573"/>
      <c r="K8" s="1573"/>
      <c r="L8" s="1573"/>
      <c r="M8" s="1573"/>
      <c r="N8" s="1573"/>
      <c r="O8" s="1573"/>
      <c r="P8" s="1573"/>
      <c r="Q8" s="1573"/>
      <c r="R8" s="1573"/>
      <c r="S8" s="1573"/>
      <c r="T8" s="1573"/>
      <c r="U8" s="1573"/>
      <c r="V8" s="1573"/>
      <c r="W8" s="1573"/>
      <c r="X8" s="1573"/>
      <c r="Y8" s="1573"/>
      <c r="Z8" s="1573"/>
      <c r="AA8" s="1573"/>
      <c r="AB8" s="1573"/>
      <c r="AC8" s="1573"/>
      <c r="AD8" s="1573"/>
      <c r="AE8" s="1573"/>
      <c r="AF8" s="1573"/>
      <c r="AG8" s="1573"/>
      <c r="AH8" s="1573"/>
      <c r="AI8" s="157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73"/>
      <c r="B9" s="1573"/>
      <c r="C9" s="1573"/>
      <c r="D9" s="1573"/>
      <c r="E9" s="1573"/>
      <c r="F9" s="1573"/>
      <c r="G9" s="1573"/>
      <c r="H9" s="1573"/>
      <c r="I9" s="1573"/>
      <c r="J9" s="1573"/>
      <c r="K9" s="1573"/>
      <c r="L9" s="1573"/>
      <c r="M9" s="1573"/>
      <c r="N9" s="1573"/>
      <c r="O9" s="1573"/>
      <c r="P9" s="1573"/>
      <c r="Q9" s="1573"/>
      <c r="R9" s="1573"/>
      <c r="S9" s="1573"/>
      <c r="T9" s="1573"/>
      <c r="U9" s="1573"/>
      <c r="V9" s="1573"/>
      <c r="W9" s="1573"/>
      <c r="X9" s="1573"/>
      <c r="Y9" s="1573"/>
      <c r="Z9" s="1573"/>
      <c r="AA9" s="1573"/>
      <c r="AB9" s="1573"/>
      <c r="AC9" s="1573"/>
      <c r="AD9" s="1573"/>
      <c r="AE9" s="1573"/>
      <c r="AF9" s="1573"/>
      <c r="AG9" s="1573"/>
      <c r="AH9" s="1573"/>
      <c r="AI9" s="157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73"/>
      <c r="B10" s="1573"/>
      <c r="C10" s="1573"/>
      <c r="D10" s="1573"/>
      <c r="E10" s="1573"/>
      <c r="F10" s="1573"/>
      <c r="G10" s="1573"/>
      <c r="H10" s="1573"/>
      <c r="I10" s="1573"/>
      <c r="J10" s="1573"/>
      <c r="K10" s="1573"/>
      <c r="L10" s="1573"/>
      <c r="M10" s="1573"/>
      <c r="N10" s="1573"/>
      <c r="O10" s="1573"/>
      <c r="P10" s="1573"/>
      <c r="Q10" s="1573"/>
      <c r="R10" s="1573"/>
      <c r="S10" s="1573"/>
      <c r="T10" s="1573"/>
      <c r="U10" s="1573"/>
      <c r="V10" s="1573"/>
      <c r="W10" s="1573"/>
      <c r="X10" s="1573"/>
      <c r="Y10" s="1573"/>
      <c r="Z10" s="1573"/>
      <c r="AA10" s="1573"/>
      <c r="AB10" s="1573"/>
      <c r="AC10" s="1573"/>
      <c r="AD10" s="1573"/>
      <c r="AE10" s="1573"/>
      <c r="AF10" s="1573"/>
      <c r="AG10" s="1573"/>
      <c r="AH10" s="1573"/>
      <c r="AI10" s="157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73"/>
      <c r="B11" s="1573"/>
      <c r="C11" s="1573"/>
      <c r="D11" s="1573"/>
      <c r="E11" s="1573"/>
      <c r="F11" s="1573"/>
      <c r="G11" s="1573"/>
      <c r="H11" s="1573"/>
      <c r="I11" s="1573"/>
      <c r="J11" s="1573"/>
      <c r="K11" s="1573"/>
      <c r="L11" s="1573"/>
      <c r="M11" s="1573"/>
      <c r="N11" s="1573"/>
      <c r="O11" s="1573"/>
      <c r="P11" s="1573"/>
      <c r="Q11" s="1573"/>
      <c r="R11" s="1573"/>
      <c r="S11" s="1573"/>
      <c r="T11" s="1573"/>
      <c r="U11" s="1573"/>
      <c r="V11" s="1573"/>
      <c r="W11" s="1573"/>
      <c r="X11" s="1573"/>
      <c r="Y11" s="1573"/>
      <c r="Z11" s="1573"/>
      <c r="AA11" s="1573"/>
      <c r="AB11" s="1573"/>
      <c r="AC11" s="1573"/>
      <c r="AD11" s="1573"/>
      <c r="AE11" s="1573"/>
      <c r="AF11" s="1573"/>
      <c r="AG11" s="1573"/>
      <c r="AH11" s="1573"/>
      <c r="AI11" s="157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73"/>
      <c r="B12" s="1573"/>
      <c r="C12" s="1573"/>
      <c r="D12" s="1573"/>
      <c r="E12" s="1573"/>
      <c r="F12" s="1573"/>
      <c r="G12" s="1573"/>
      <c r="H12" s="1573"/>
      <c r="I12" s="1573"/>
      <c r="J12" s="1573"/>
      <c r="K12" s="1573"/>
      <c r="L12" s="1573"/>
      <c r="M12" s="1573"/>
      <c r="N12" s="1573"/>
      <c r="O12" s="1573"/>
      <c r="P12" s="1573"/>
      <c r="Q12" s="1573"/>
      <c r="R12" s="1573"/>
      <c r="S12" s="1573"/>
      <c r="T12" s="1573"/>
      <c r="U12" s="1573"/>
      <c r="V12" s="1573"/>
      <c r="W12" s="1573"/>
      <c r="X12" s="1573"/>
      <c r="Y12" s="1573"/>
      <c r="Z12" s="1573"/>
      <c r="AA12" s="1573"/>
      <c r="AB12" s="1573"/>
      <c r="AC12" s="1573"/>
      <c r="AD12" s="1573"/>
      <c r="AE12" s="1573"/>
      <c r="AF12" s="1573"/>
      <c r="AG12" s="1573"/>
      <c r="AH12" s="1573"/>
      <c r="AI12" s="157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73"/>
      <c r="B13" s="1573"/>
      <c r="C13" s="1573"/>
      <c r="D13" s="1573"/>
      <c r="E13" s="1573"/>
      <c r="F13" s="1573"/>
      <c r="G13" s="1573"/>
      <c r="H13" s="1573"/>
      <c r="I13" s="1573"/>
      <c r="J13" s="1573"/>
      <c r="K13" s="1573"/>
      <c r="L13" s="1573"/>
      <c r="M13" s="1573"/>
      <c r="N13" s="1573"/>
      <c r="O13" s="1573"/>
      <c r="P13" s="1573"/>
      <c r="Q13" s="1573"/>
      <c r="R13" s="1573"/>
      <c r="S13" s="1573"/>
      <c r="T13" s="1573"/>
      <c r="U13" s="1573"/>
      <c r="V13" s="1573"/>
      <c r="W13" s="1573"/>
      <c r="X13" s="1573"/>
      <c r="Y13" s="1573"/>
      <c r="Z13" s="1573"/>
      <c r="AA13" s="1573"/>
      <c r="AB13" s="1573"/>
      <c r="AC13" s="1573"/>
      <c r="AD13" s="1573"/>
      <c r="AE13" s="1573"/>
      <c r="AF13" s="1573"/>
      <c r="AG13" s="1573"/>
      <c r="AH13" s="1573"/>
      <c r="AI13" s="157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73"/>
      <c r="B14" s="1573"/>
      <c r="C14" s="1573"/>
      <c r="D14" s="1573"/>
      <c r="E14" s="1573"/>
      <c r="F14" s="1573"/>
      <c r="G14" s="1573"/>
      <c r="H14" s="1573"/>
      <c r="I14" s="1573"/>
      <c r="J14" s="1573"/>
      <c r="K14" s="1573"/>
      <c r="L14" s="1573"/>
      <c r="M14" s="1573"/>
      <c r="N14" s="1573"/>
      <c r="O14" s="1573"/>
      <c r="P14" s="1573"/>
      <c r="Q14" s="1573"/>
      <c r="R14" s="1573"/>
      <c r="S14" s="1573"/>
      <c r="T14" s="1573"/>
      <c r="U14" s="1573"/>
      <c r="V14" s="1573"/>
      <c r="W14" s="1573"/>
      <c r="X14" s="1573"/>
      <c r="Y14" s="1573"/>
      <c r="Z14" s="1573"/>
      <c r="AA14" s="1573"/>
      <c r="AB14" s="1573"/>
      <c r="AC14" s="1573"/>
      <c r="AD14" s="1573"/>
      <c r="AE14" s="1573"/>
      <c r="AF14" s="1573"/>
      <c r="AG14" s="1573"/>
      <c r="AH14" s="1573"/>
      <c r="AI14" s="157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73"/>
      <c r="B15" s="1573"/>
      <c r="C15" s="1573"/>
      <c r="D15" s="1573"/>
      <c r="E15" s="1573"/>
      <c r="F15" s="1573"/>
      <c r="G15" s="1573"/>
      <c r="H15" s="1573"/>
      <c r="I15" s="1573"/>
      <c r="J15" s="1573"/>
      <c r="K15" s="1573"/>
      <c r="L15" s="1573"/>
      <c r="M15" s="1573"/>
      <c r="N15" s="1573"/>
      <c r="O15" s="1573"/>
      <c r="P15" s="1573"/>
      <c r="Q15" s="1573"/>
      <c r="R15" s="1573"/>
      <c r="S15" s="1573"/>
      <c r="T15" s="1573"/>
      <c r="U15" s="1573"/>
      <c r="V15" s="1573"/>
      <c r="W15" s="1573"/>
      <c r="X15" s="1573"/>
      <c r="Y15" s="1573"/>
      <c r="Z15" s="1573"/>
      <c r="AA15" s="1573"/>
      <c r="AB15" s="1573"/>
      <c r="AC15" s="1573"/>
      <c r="AD15" s="1573"/>
      <c r="AE15" s="1573"/>
      <c r="AF15" s="1573"/>
      <c r="AG15" s="1573"/>
      <c r="AH15" s="1573"/>
      <c r="AI15" s="157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73"/>
      <c r="B16" s="1573"/>
      <c r="C16" s="1573"/>
      <c r="D16" s="1573"/>
      <c r="E16" s="1573"/>
      <c r="F16" s="1573"/>
      <c r="G16" s="1573"/>
      <c r="H16" s="1573"/>
      <c r="I16" s="1573"/>
      <c r="J16" s="1573"/>
      <c r="K16" s="1573"/>
      <c r="L16" s="1573"/>
      <c r="M16" s="1573"/>
      <c r="N16" s="1573"/>
      <c r="O16" s="1573"/>
      <c r="P16" s="1573"/>
      <c r="Q16" s="1573"/>
      <c r="R16" s="1573"/>
      <c r="S16" s="1573"/>
      <c r="T16" s="1573"/>
      <c r="U16" s="1573"/>
      <c r="V16" s="1573"/>
      <c r="W16" s="1573"/>
      <c r="X16" s="1573"/>
      <c r="Y16" s="1573"/>
      <c r="Z16" s="1573"/>
      <c r="AA16" s="1573"/>
      <c r="AB16" s="1573"/>
      <c r="AC16" s="1573"/>
      <c r="AD16" s="1573"/>
      <c r="AE16" s="1573"/>
      <c r="AF16" s="1573"/>
      <c r="AG16" s="1573"/>
      <c r="AH16" s="1573"/>
      <c r="AI16" s="157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73"/>
      <c r="B17" s="1573"/>
      <c r="C17" s="1573"/>
      <c r="D17" s="1573"/>
      <c r="E17" s="1573"/>
      <c r="F17" s="1573"/>
      <c r="G17" s="1573"/>
      <c r="H17" s="1573"/>
      <c r="I17" s="1573"/>
      <c r="J17" s="1573"/>
      <c r="K17" s="1573"/>
      <c r="L17" s="1573"/>
      <c r="M17" s="1573"/>
      <c r="N17" s="1573"/>
      <c r="O17" s="1573"/>
      <c r="P17" s="1573"/>
      <c r="Q17" s="1573"/>
      <c r="R17" s="1573"/>
      <c r="S17" s="1573"/>
      <c r="T17" s="1573"/>
      <c r="U17" s="1573"/>
      <c r="V17" s="1573"/>
      <c r="W17" s="1573"/>
      <c r="X17" s="1573"/>
      <c r="Y17" s="1573"/>
      <c r="Z17" s="1573"/>
      <c r="AA17" s="1573"/>
      <c r="AB17" s="1573"/>
      <c r="AC17" s="1573"/>
      <c r="AD17" s="1573"/>
      <c r="AE17" s="1573"/>
      <c r="AF17" s="1573"/>
      <c r="AG17" s="1573"/>
      <c r="AH17" s="1573"/>
      <c r="AI17" s="157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73"/>
      <c r="B18" s="1573"/>
      <c r="C18" s="1573"/>
      <c r="D18" s="1573"/>
      <c r="E18" s="1573"/>
      <c r="F18" s="1573"/>
      <c r="G18" s="1573"/>
      <c r="H18" s="1573"/>
      <c r="I18" s="1573"/>
      <c r="J18" s="1573"/>
      <c r="K18" s="1573"/>
      <c r="L18" s="1573"/>
      <c r="M18" s="1573"/>
      <c r="N18" s="1573"/>
      <c r="O18" s="1573"/>
      <c r="P18" s="1573"/>
      <c r="Q18" s="1573"/>
      <c r="R18" s="1573"/>
      <c r="S18" s="1573"/>
      <c r="T18" s="1573"/>
      <c r="U18" s="1573"/>
      <c r="V18" s="1573"/>
      <c r="W18" s="1573"/>
      <c r="X18" s="1573"/>
      <c r="Y18" s="1573"/>
      <c r="Z18" s="1573"/>
      <c r="AA18" s="1573"/>
      <c r="AB18" s="1573"/>
      <c r="AC18" s="1573"/>
      <c r="AD18" s="1573"/>
      <c r="AE18" s="1573"/>
      <c r="AF18" s="1573"/>
      <c r="AG18" s="1573"/>
      <c r="AH18" s="1573"/>
      <c r="AI18" s="157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73"/>
      <c r="B19" s="1573"/>
      <c r="C19" s="1573"/>
      <c r="D19" s="1573"/>
      <c r="E19" s="1573"/>
      <c r="F19" s="1573"/>
      <c r="G19" s="1573"/>
      <c r="H19" s="1573"/>
      <c r="I19" s="1573"/>
      <c r="J19" s="1573"/>
      <c r="K19" s="1573"/>
      <c r="L19" s="1573"/>
      <c r="M19" s="1573"/>
      <c r="N19" s="1573"/>
      <c r="O19" s="1573"/>
      <c r="P19" s="1573"/>
      <c r="Q19" s="1573"/>
      <c r="R19" s="1573"/>
      <c r="S19" s="1573"/>
      <c r="T19" s="1573"/>
      <c r="U19" s="1573"/>
      <c r="V19" s="1573"/>
      <c r="W19" s="1573"/>
      <c r="X19" s="1573"/>
      <c r="Y19" s="1573"/>
      <c r="Z19" s="1573"/>
      <c r="AA19" s="1573"/>
      <c r="AB19" s="1573"/>
      <c r="AC19" s="1573"/>
      <c r="AD19" s="1573"/>
      <c r="AE19" s="1573"/>
      <c r="AF19" s="1573"/>
      <c r="AG19" s="1573"/>
      <c r="AH19" s="1573"/>
      <c r="AI19" s="157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73"/>
      <c r="B20" s="1573"/>
      <c r="C20" s="1573"/>
      <c r="D20" s="1573"/>
      <c r="E20" s="1573"/>
      <c r="F20" s="1573"/>
      <c r="G20" s="1573"/>
      <c r="H20" s="1573"/>
      <c r="I20" s="1573"/>
      <c r="J20" s="1573"/>
      <c r="K20" s="1573"/>
      <c r="L20" s="1573"/>
      <c r="M20" s="1573"/>
      <c r="N20" s="1573"/>
      <c r="O20" s="1573"/>
      <c r="P20" s="1573"/>
      <c r="Q20" s="1573"/>
      <c r="R20" s="1573"/>
      <c r="S20" s="1573"/>
      <c r="T20" s="1573"/>
      <c r="U20" s="1573"/>
      <c r="V20" s="1573"/>
      <c r="W20" s="1573"/>
      <c r="X20" s="1573"/>
      <c r="Y20" s="1573"/>
      <c r="Z20" s="1573"/>
      <c r="AA20" s="1573"/>
      <c r="AB20" s="1573"/>
      <c r="AC20" s="1573"/>
      <c r="AD20" s="1573"/>
      <c r="AE20" s="1573"/>
      <c r="AF20" s="1573"/>
      <c r="AG20" s="1573"/>
      <c r="AH20" s="1573"/>
      <c r="AI20" s="157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73"/>
      <c r="B21" s="1573"/>
      <c r="C21" s="1573"/>
      <c r="D21" s="1573"/>
      <c r="E21" s="1573"/>
      <c r="F21" s="1573"/>
      <c r="G21" s="1573"/>
      <c r="H21" s="1573"/>
      <c r="I21" s="1573"/>
      <c r="J21" s="1573"/>
      <c r="K21" s="1573"/>
      <c r="L21" s="1573"/>
      <c r="M21" s="1573"/>
      <c r="N21" s="1573"/>
      <c r="O21" s="1573"/>
      <c r="P21" s="1573"/>
      <c r="Q21" s="1573"/>
      <c r="R21" s="1573"/>
      <c r="S21" s="1573"/>
      <c r="T21" s="1573"/>
      <c r="U21" s="1573"/>
      <c r="V21" s="1573"/>
      <c r="W21" s="1573"/>
      <c r="X21" s="1573"/>
      <c r="Y21" s="1573"/>
      <c r="Z21" s="1573"/>
      <c r="AA21" s="1573"/>
      <c r="AB21" s="1573"/>
      <c r="AC21" s="1573"/>
      <c r="AD21" s="1573"/>
      <c r="AE21" s="1573"/>
      <c r="AF21" s="1573"/>
      <c r="AG21" s="1573"/>
      <c r="AH21" s="1573"/>
      <c r="AI21" s="157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73"/>
      <c r="B22" s="1573"/>
      <c r="C22" s="1573"/>
      <c r="D22" s="1573"/>
      <c r="E22" s="1573"/>
      <c r="F22" s="1573"/>
      <c r="G22" s="1573"/>
      <c r="H22" s="1573"/>
      <c r="I22" s="1573"/>
      <c r="J22" s="1573"/>
      <c r="K22" s="1573"/>
      <c r="L22" s="1573"/>
      <c r="M22" s="1573"/>
      <c r="N22" s="1573"/>
      <c r="O22" s="1573"/>
      <c r="P22" s="1573"/>
      <c r="Q22" s="1573"/>
      <c r="R22" s="1573"/>
      <c r="S22" s="1573"/>
      <c r="T22" s="1573"/>
      <c r="U22" s="1573"/>
      <c r="V22" s="1573"/>
      <c r="W22" s="1573"/>
      <c r="X22" s="1573"/>
      <c r="Y22" s="1573"/>
      <c r="Z22" s="1573"/>
      <c r="AA22" s="1573"/>
      <c r="AB22" s="1573"/>
      <c r="AC22" s="1573"/>
      <c r="AD22" s="1573"/>
      <c r="AE22" s="1573"/>
      <c r="AF22" s="1573"/>
      <c r="AG22" s="1573"/>
      <c r="AH22" s="1573"/>
      <c r="AI22" s="157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73"/>
      <c r="B23" s="1573"/>
      <c r="C23" s="1573"/>
      <c r="D23" s="1573"/>
      <c r="E23" s="1573"/>
      <c r="F23" s="1573"/>
      <c r="G23" s="1573"/>
      <c r="H23" s="1573"/>
      <c r="I23" s="1573"/>
      <c r="J23" s="1573"/>
      <c r="K23" s="1573"/>
      <c r="L23" s="1573"/>
      <c r="M23" s="1573"/>
      <c r="N23" s="1573"/>
      <c r="O23" s="1573"/>
      <c r="P23" s="1573"/>
      <c r="Q23" s="1573"/>
      <c r="R23" s="1573"/>
      <c r="S23" s="1573"/>
      <c r="T23" s="1573"/>
      <c r="U23" s="1573"/>
      <c r="V23" s="1573"/>
      <c r="W23" s="1573"/>
      <c r="X23" s="1573"/>
      <c r="Y23" s="1573"/>
      <c r="Z23" s="1573"/>
      <c r="AA23" s="1573"/>
      <c r="AB23" s="1573"/>
      <c r="AC23" s="1573"/>
      <c r="AD23" s="1573"/>
      <c r="AE23" s="1573"/>
      <c r="AF23" s="1573"/>
      <c r="AG23" s="1573"/>
      <c r="AH23" s="1573"/>
      <c r="AI23" s="157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73"/>
      <c r="B24" s="1573"/>
      <c r="C24" s="1573"/>
      <c r="D24" s="1573"/>
      <c r="E24" s="1573"/>
      <c r="F24" s="1573"/>
      <c r="G24" s="1573"/>
      <c r="H24" s="1573"/>
      <c r="I24" s="1573"/>
      <c r="J24" s="1573"/>
      <c r="K24" s="1573"/>
      <c r="L24" s="1573"/>
      <c r="M24" s="1573"/>
      <c r="N24" s="1573"/>
      <c r="O24" s="1573"/>
      <c r="P24" s="1573"/>
      <c r="Q24" s="1573"/>
      <c r="R24" s="1573"/>
      <c r="S24" s="1573"/>
      <c r="T24" s="1573"/>
      <c r="U24" s="1573"/>
      <c r="V24" s="1573"/>
      <c r="W24" s="1573"/>
      <c r="X24" s="1573"/>
      <c r="Y24" s="1573"/>
      <c r="Z24" s="1573"/>
      <c r="AA24" s="1573"/>
      <c r="AB24" s="1573"/>
      <c r="AC24" s="1573"/>
      <c r="AD24" s="1573"/>
      <c r="AE24" s="1573"/>
      <c r="AF24" s="1573"/>
      <c r="AG24" s="1573"/>
      <c r="AH24" s="1573"/>
      <c r="AI24" s="157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73"/>
      <c r="B25" s="1573"/>
      <c r="C25" s="1573"/>
      <c r="D25" s="1573"/>
      <c r="E25" s="1573"/>
      <c r="F25" s="1573"/>
      <c r="G25" s="1573"/>
      <c r="H25" s="1573"/>
      <c r="I25" s="1573"/>
      <c r="J25" s="1573"/>
      <c r="K25" s="1573"/>
      <c r="L25" s="1573"/>
      <c r="M25" s="1573"/>
      <c r="N25" s="1573"/>
      <c r="O25" s="1573"/>
      <c r="P25" s="1573"/>
      <c r="Q25" s="1573"/>
      <c r="R25" s="1573"/>
      <c r="S25" s="1573"/>
      <c r="T25" s="1573"/>
      <c r="U25" s="1573"/>
      <c r="V25" s="1573"/>
      <c r="W25" s="1573"/>
      <c r="X25" s="1573"/>
      <c r="Y25" s="1573"/>
      <c r="Z25" s="1573"/>
      <c r="AA25" s="1573"/>
      <c r="AB25" s="1573"/>
      <c r="AC25" s="1573"/>
      <c r="AD25" s="1573"/>
      <c r="AE25" s="1573"/>
      <c r="AF25" s="1573"/>
      <c r="AG25" s="1573"/>
      <c r="AH25" s="1573"/>
      <c r="AI25" s="157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73"/>
      <c r="B26" s="1573"/>
      <c r="C26" s="1573"/>
      <c r="D26" s="1573"/>
      <c r="E26" s="1573"/>
      <c r="F26" s="1573"/>
      <c r="G26" s="1573"/>
      <c r="H26" s="1573"/>
      <c r="I26" s="1573"/>
      <c r="J26" s="1573"/>
      <c r="K26" s="1573"/>
      <c r="L26" s="1573"/>
      <c r="M26" s="1573"/>
      <c r="N26" s="1573"/>
      <c r="O26" s="1573"/>
      <c r="P26" s="1573"/>
      <c r="Q26" s="1573"/>
      <c r="R26" s="1573"/>
      <c r="S26" s="1573"/>
      <c r="T26" s="1573"/>
      <c r="U26" s="1573"/>
      <c r="V26" s="1573"/>
      <c r="W26" s="1573"/>
      <c r="X26" s="1573"/>
      <c r="Y26" s="1573"/>
      <c r="Z26" s="1573"/>
      <c r="AA26" s="1573"/>
      <c r="AB26" s="1573"/>
      <c r="AC26" s="1573"/>
      <c r="AD26" s="1573"/>
      <c r="AE26" s="1573"/>
      <c r="AF26" s="1573"/>
      <c r="AG26" s="1573"/>
      <c r="AH26" s="1573"/>
      <c r="AI26" s="157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73"/>
      <c r="B27" s="1573"/>
      <c r="C27" s="1573"/>
      <c r="D27" s="1573"/>
      <c r="E27" s="1573"/>
      <c r="F27" s="1573"/>
      <c r="G27" s="1573"/>
      <c r="H27" s="1573"/>
      <c r="I27" s="1573"/>
      <c r="J27" s="1573"/>
      <c r="K27" s="1573"/>
      <c r="L27" s="1573"/>
      <c r="M27" s="1573"/>
      <c r="N27" s="1573"/>
      <c r="O27" s="1573"/>
      <c r="P27" s="1573"/>
      <c r="Q27" s="1573"/>
      <c r="R27" s="1573"/>
      <c r="S27" s="1573"/>
      <c r="T27" s="1573"/>
      <c r="U27" s="1573"/>
      <c r="V27" s="1573"/>
      <c r="W27" s="1573"/>
      <c r="X27" s="1573"/>
      <c r="Y27" s="1573"/>
      <c r="Z27" s="1573"/>
      <c r="AA27" s="1573"/>
      <c r="AB27" s="1573"/>
      <c r="AC27" s="1573"/>
      <c r="AD27" s="1573"/>
      <c r="AE27" s="1573"/>
      <c r="AF27" s="1573"/>
      <c r="AG27" s="1573"/>
      <c r="AH27" s="1573"/>
      <c r="AI27" s="157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73"/>
      <c r="B28" s="1573"/>
      <c r="C28" s="1573"/>
      <c r="D28" s="1573"/>
      <c r="E28" s="1573"/>
      <c r="F28" s="1573"/>
      <c r="G28" s="1573"/>
      <c r="H28" s="1573"/>
      <c r="I28" s="1573"/>
      <c r="J28" s="1573"/>
      <c r="K28" s="1573"/>
      <c r="L28" s="1573"/>
      <c r="M28" s="1573"/>
      <c r="N28" s="1573"/>
      <c r="O28" s="1573"/>
      <c r="P28" s="1573"/>
      <c r="Q28" s="1573"/>
      <c r="R28" s="1573"/>
      <c r="S28" s="1573"/>
      <c r="T28" s="1573"/>
      <c r="U28" s="1573"/>
      <c r="V28" s="1573"/>
      <c r="W28" s="1573"/>
      <c r="X28" s="1573"/>
      <c r="Y28" s="1573"/>
      <c r="Z28" s="1573"/>
      <c r="AA28" s="1573"/>
      <c r="AB28" s="1573"/>
      <c r="AC28" s="1573"/>
      <c r="AD28" s="1573"/>
      <c r="AE28" s="1573"/>
      <c r="AF28" s="1573"/>
      <c r="AG28" s="1573"/>
      <c r="AH28" s="1573"/>
      <c r="AI28" s="157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73"/>
      <c r="B29" s="1573"/>
      <c r="C29" s="1573"/>
      <c r="D29" s="1573"/>
      <c r="E29" s="1573"/>
      <c r="F29" s="1573"/>
      <c r="G29" s="1573"/>
      <c r="H29" s="1573"/>
      <c r="I29" s="1573"/>
      <c r="J29" s="1573"/>
      <c r="K29" s="1573"/>
      <c r="L29" s="1573"/>
      <c r="M29" s="1573"/>
      <c r="N29" s="1573"/>
      <c r="O29" s="1573"/>
      <c r="P29" s="1573"/>
      <c r="Q29" s="1573"/>
      <c r="R29" s="1573"/>
      <c r="S29" s="1573"/>
      <c r="T29" s="1573"/>
      <c r="U29" s="1573"/>
      <c r="V29" s="1573"/>
      <c r="W29" s="1573"/>
      <c r="X29" s="1573"/>
      <c r="Y29" s="1573"/>
      <c r="Z29" s="1573"/>
      <c r="AA29" s="1573"/>
      <c r="AB29" s="1573"/>
      <c r="AC29" s="1573"/>
      <c r="AD29" s="1573"/>
      <c r="AE29" s="1573"/>
      <c r="AF29" s="1573"/>
      <c r="AG29" s="1573"/>
      <c r="AH29" s="1573"/>
      <c r="AI29" s="157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73"/>
      <c r="B30" s="1573"/>
      <c r="C30" s="1573"/>
      <c r="D30" s="1573"/>
      <c r="E30" s="1573"/>
      <c r="F30" s="1573"/>
      <c r="G30" s="1573"/>
      <c r="H30" s="1573"/>
      <c r="I30" s="1573"/>
      <c r="J30" s="1573"/>
      <c r="K30" s="1573"/>
      <c r="L30" s="1573"/>
      <c r="M30" s="1573"/>
      <c r="N30" s="1573"/>
      <c r="O30" s="1573"/>
      <c r="P30" s="1573"/>
      <c r="Q30" s="1573"/>
      <c r="R30" s="1573"/>
      <c r="S30" s="1573"/>
      <c r="T30" s="1573"/>
      <c r="U30" s="1573"/>
      <c r="V30" s="1573"/>
      <c r="W30" s="1573"/>
      <c r="X30" s="1573"/>
      <c r="Y30" s="1573"/>
      <c r="Z30" s="1573"/>
      <c r="AA30" s="1573"/>
      <c r="AB30" s="1573"/>
      <c r="AC30" s="1573"/>
      <c r="AD30" s="1573"/>
      <c r="AE30" s="1573"/>
      <c r="AF30" s="1573"/>
      <c r="AG30" s="1573"/>
      <c r="AH30" s="1573"/>
      <c r="AI30" s="157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73"/>
      <c r="B31" s="1573"/>
      <c r="C31" s="1573"/>
      <c r="D31" s="1573"/>
      <c r="E31" s="1573"/>
      <c r="F31" s="1573"/>
      <c r="G31" s="1573"/>
      <c r="H31" s="1573"/>
      <c r="I31" s="1573"/>
      <c r="J31" s="1573"/>
      <c r="K31" s="1573"/>
      <c r="L31" s="1573"/>
      <c r="M31" s="1573"/>
      <c r="N31" s="1573"/>
      <c r="O31" s="1573"/>
      <c r="P31" s="1573"/>
      <c r="Q31" s="1573"/>
      <c r="R31" s="1573"/>
      <c r="S31" s="1573"/>
      <c r="T31" s="1573"/>
      <c r="U31" s="1573"/>
      <c r="V31" s="1573"/>
      <c r="W31" s="1573"/>
      <c r="X31" s="1573"/>
      <c r="Y31" s="1573"/>
      <c r="Z31" s="1573"/>
      <c r="AA31" s="1573"/>
      <c r="AB31" s="1573"/>
      <c r="AC31" s="1573"/>
      <c r="AD31" s="1573"/>
      <c r="AE31" s="1573"/>
      <c r="AF31" s="1573"/>
      <c r="AG31" s="1573"/>
      <c r="AH31" s="1573"/>
      <c r="AI31" s="157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73"/>
      <c r="B32" s="1573"/>
      <c r="C32" s="1573"/>
      <c r="D32" s="1573"/>
      <c r="E32" s="1573"/>
      <c r="F32" s="1573"/>
      <c r="G32" s="1573"/>
      <c r="H32" s="1573"/>
      <c r="I32" s="1573"/>
      <c r="J32" s="1573"/>
      <c r="K32" s="1573"/>
      <c r="L32" s="1573"/>
      <c r="M32" s="1573"/>
      <c r="N32" s="1573"/>
      <c r="O32" s="1573"/>
      <c r="P32" s="1573"/>
      <c r="Q32" s="1573"/>
      <c r="R32" s="1573"/>
      <c r="S32" s="1573"/>
      <c r="T32" s="1573"/>
      <c r="U32" s="1573"/>
      <c r="V32" s="1573"/>
      <c r="W32" s="1573"/>
      <c r="X32" s="1573"/>
      <c r="Y32" s="1573"/>
      <c r="Z32" s="1573"/>
      <c r="AA32" s="1573"/>
      <c r="AB32" s="1573"/>
      <c r="AC32" s="1573"/>
      <c r="AD32" s="1573"/>
      <c r="AE32" s="1573"/>
      <c r="AF32" s="1573"/>
      <c r="AG32" s="1573"/>
      <c r="AH32" s="1573"/>
      <c r="AI32" s="157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73"/>
      <c r="B33" s="1573"/>
      <c r="C33" s="1573"/>
      <c r="D33" s="1573"/>
      <c r="E33" s="1573"/>
      <c r="F33" s="1573"/>
      <c r="G33" s="1573"/>
      <c r="H33" s="1573"/>
      <c r="I33" s="1573"/>
      <c r="J33" s="1573"/>
      <c r="K33" s="1573"/>
      <c r="L33" s="1573"/>
      <c r="M33" s="1573"/>
      <c r="N33" s="1573"/>
      <c r="O33" s="1573"/>
      <c r="P33" s="1573"/>
      <c r="Q33" s="1573"/>
      <c r="R33" s="1573"/>
      <c r="S33" s="1573"/>
      <c r="T33" s="1573"/>
      <c r="U33" s="1573"/>
      <c r="V33" s="1573"/>
      <c r="W33" s="1573"/>
      <c r="X33" s="1573"/>
      <c r="Y33" s="1573"/>
      <c r="Z33" s="1573"/>
      <c r="AA33" s="1573"/>
      <c r="AB33" s="1573"/>
      <c r="AC33" s="1573"/>
      <c r="AD33" s="1573"/>
      <c r="AE33" s="1573"/>
      <c r="AF33" s="1573"/>
      <c r="AG33" s="1573"/>
      <c r="AH33" s="1573"/>
      <c r="AI33" s="157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2" t="s">
        <v>49</v>
      </c>
      <c r="AK1" s="1582"/>
      <c r="AL1" s="1582"/>
      <c r="AM1" s="1582"/>
      <c r="AN1" s="1582"/>
      <c r="AO1" s="1582"/>
      <c r="AP1" s="1582"/>
      <c r="AQ1" s="1582"/>
      <c r="AR1" s="1582"/>
      <c r="AS1" s="1582"/>
      <c r="AT1" s="1582"/>
      <c r="AU1" s="1582"/>
      <c r="AV1" s="1582"/>
      <c r="AW1" s="1582"/>
      <c r="AX1" s="1582"/>
      <c r="AY1" s="1582"/>
      <c r="AZ1" s="1582"/>
      <c r="BA1" s="1582"/>
      <c r="BB1" s="1582"/>
      <c r="BC1" s="1582"/>
      <c r="BD1" s="1582"/>
      <c r="BE1" s="1582"/>
      <c r="BF1" s="1582"/>
      <c r="BG1" s="1582"/>
      <c r="BH1" s="1582"/>
      <c r="BI1" s="1582"/>
      <c r="BJ1" s="1582"/>
      <c r="BK1" s="1582"/>
      <c r="BL1" s="1582"/>
      <c r="BM1" s="1582"/>
      <c r="BN1" s="1582"/>
      <c r="BO1" s="1582"/>
      <c r="BP1" s="1582"/>
      <c r="BQ1" s="1582"/>
      <c r="BR1" s="1582"/>
      <c r="BS1" s="1582"/>
      <c r="BT1" s="1582"/>
      <c r="BU1" s="1582"/>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58" t="s">
        <v>94</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33" t="s">
        <v>92</v>
      </c>
      <c r="AW8" s="1634"/>
      <c r="AX8" s="1634"/>
      <c r="AY8" s="1634"/>
      <c r="AZ8" s="1634"/>
      <c r="BA8" s="1634"/>
      <c r="BB8" s="1634"/>
      <c r="BC8" s="1635"/>
      <c r="BD8" s="19"/>
      <c r="BE8" s="4"/>
      <c r="BF8" s="1621"/>
      <c r="BG8" s="1622"/>
      <c r="BH8" s="1622"/>
      <c r="BI8" s="1622"/>
      <c r="BJ8" s="1622"/>
      <c r="BK8" s="1622"/>
      <c r="BL8" s="1622"/>
      <c r="BM8" s="1622"/>
      <c r="BN8" s="1622"/>
      <c r="BO8" s="1622"/>
      <c r="BP8" s="1622"/>
      <c r="BQ8" s="1622"/>
      <c r="BR8" s="1622"/>
      <c r="BS8" s="1622"/>
      <c r="BT8" s="1623"/>
      <c r="BU8" s="4"/>
    </row>
    <row r="9" spans="1:73" ht="12" customHeight="1" thickTop="1" thickBot="1" x14ac:dyDescent="0.25">
      <c r="A9" s="6"/>
      <c r="B9" s="6"/>
      <c r="C9" s="6"/>
      <c r="D9" s="6"/>
      <c r="E9" s="6"/>
      <c r="F9" s="6"/>
      <c r="G9" s="6"/>
      <c r="H9" s="6"/>
      <c r="I9" s="6"/>
      <c r="J9" s="6"/>
      <c r="K9" s="6"/>
      <c r="L9" s="6"/>
      <c r="M9" s="6"/>
      <c r="N9" s="6"/>
      <c r="O9" s="6"/>
      <c r="P9" s="6"/>
      <c r="Q9" s="6"/>
      <c r="R9" s="6"/>
      <c r="S9" s="6"/>
      <c r="T9" s="1378"/>
      <c r="U9" s="1378"/>
      <c r="V9" s="1378"/>
      <c r="W9" s="1378"/>
      <c r="X9" s="1378"/>
      <c r="Y9" s="6"/>
      <c r="Z9" s="6"/>
      <c r="AA9" s="6"/>
      <c r="AB9" s="6"/>
      <c r="AC9" s="6"/>
      <c r="AD9" s="6"/>
      <c r="AE9" s="6"/>
      <c r="AF9" s="6"/>
      <c r="AG9" s="6"/>
      <c r="AH9" s="6"/>
      <c r="AI9" s="6"/>
      <c r="AJ9" s="4"/>
      <c r="AK9" s="4"/>
      <c r="AL9" s="4"/>
      <c r="AM9" s="4"/>
      <c r="AN9" s="4"/>
      <c r="AO9" s="4"/>
      <c r="AP9" s="4"/>
      <c r="AQ9" s="4"/>
      <c r="AR9" s="4"/>
      <c r="AS9" s="4"/>
      <c r="AT9" s="4"/>
      <c r="AU9" s="17"/>
      <c r="AV9" s="1636" t="s">
        <v>91</v>
      </c>
      <c r="AW9" s="1636"/>
      <c r="AX9" s="1636"/>
      <c r="AY9" s="1636"/>
      <c r="AZ9" s="1636"/>
      <c r="BA9" s="1636"/>
      <c r="BB9" s="1638"/>
      <c r="BC9" s="1639"/>
      <c r="BD9" s="18"/>
      <c r="BE9" s="4"/>
      <c r="BF9" s="1312" t="s">
        <v>696</v>
      </c>
      <c r="BG9" s="1313"/>
      <c r="BH9" s="1313"/>
      <c r="BI9" s="1313"/>
      <c r="BJ9" s="1313"/>
      <c r="BK9" s="1313"/>
      <c r="BL9" s="1313"/>
      <c r="BM9" s="1313"/>
      <c r="BN9" s="1313"/>
      <c r="BO9" s="1313"/>
      <c r="BP9" s="1313"/>
      <c r="BQ9" s="1313"/>
      <c r="BR9" s="1313"/>
      <c r="BS9" s="1313"/>
      <c r="BT9" s="1314"/>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24" t="s">
        <v>749</v>
      </c>
      <c r="AL10" s="1625"/>
      <c r="AM10" s="1625"/>
      <c r="AN10" s="1625"/>
      <c r="AO10" s="1625"/>
      <c r="AP10" s="1625"/>
      <c r="AQ10" s="1625"/>
      <c r="AR10" s="1625"/>
      <c r="AS10" s="1626"/>
      <c r="AT10" s="4"/>
      <c r="AU10" s="17"/>
      <c r="AV10" s="1637" t="s">
        <v>90</v>
      </c>
      <c r="AW10" s="1637"/>
      <c r="AX10" s="1637"/>
      <c r="AY10" s="1637"/>
      <c r="AZ10" s="1637"/>
      <c r="BA10" s="1637"/>
      <c r="BB10" s="1640"/>
      <c r="BC10" s="1641"/>
      <c r="BD10" s="16"/>
      <c r="BE10" s="4"/>
      <c r="BF10" s="1617"/>
      <c r="BG10" s="1618"/>
      <c r="BH10" s="1618"/>
      <c r="BI10" s="1618"/>
      <c r="BJ10" s="1619"/>
      <c r="BK10" s="1620"/>
      <c r="BL10" s="1618"/>
      <c r="BM10" s="1618"/>
      <c r="BN10" s="1618"/>
      <c r="BO10" s="1619"/>
      <c r="BP10" s="1612"/>
      <c r="BQ10" s="1612"/>
      <c r="BR10" s="1612"/>
      <c r="BS10" s="1612"/>
      <c r="BT10" s="1613"/>
      <c r="BU10" s="4"/>
    </row>
    <row r="11" spans="1:73" ht="12" customHeight="1" thickBot="1" x14ac:dyDescent="0.25">
      <c r="A11" s="1588" t="s">
        <v>60</v>
      </c>
      <c r="B11" s="1585"/>
      <c r="C11" s="1585"/>
      <c r="D11" s="1585"/>
      <c r="E11" s="1585"/>
      <c r="F11" s="1585"/>
      <c r="G11" s="1585"/>
      <c r="H11" s="1584" t="s">
        <v>93</v>
      </c>
      <c r="I11" s="1584"/>
      <c r="J11" s="1584"/>
      <c r="K11" s="1584"/>
      <c r="L11" s="1584"/>
      <c r="M11" s="1584"/>
      <c r="N11" s="1584"/>
      <c r="O11" s="1584"/>
      <c r="P11" s="1584"/>
      <c r="Q11" s="1585" t="s">
        <v>59</v>
      </c>
      <c r="R11" s="1585"/>
      <c r="S11" s="1585"/>
      <c r="T11" s="1584" t="s">
        <v>58</v>
      </c>
      <c r="U11" s="1584"/>
      <c r="V11" s="1584"/>
      <c r="W11" s="1584"/>
      <c r="X11" s="1584"/>
      <c r="Y11" s="1584"/>
      <c r="Z11" s="1584"/>
      <c r="AA11" s="1584"/>
      <c r="AB11" s="1584"/>
      <c r="AC11" s="1585" t="s">
        <v>57</v>
      </c>
      <c r="AD11" s="1585"/>
      <c r="AE11" s="1585"/>
      <c r="AF11" s="1597" t="s">
        <v>39</v>
      </c>
      <c r="AG11" s="1598"/>
      <c r="AH11" s="1598"/>
      <c r="AI11" s="1599"/>
      <c r="AJ11" s="4"/>
      <c r="AK11" s="1627"/>
      <c r="AL11" s="1628"/>
      <c r="AM11" s="1628"/>
      <c r="AN11" s="1628"/>
      <c r="AO11" s="1628"/>
      <c r="AP11" s="1628"/>
      <c r="AQ11" s="1628"/>
      <c r="AR11" s="1628"/>
      <c r="AS11" s="1629"/>
      <c r="AT11" s="4"/>
      <c r="AU11" s="15"/>
      <c r="AV11" s="13"/>
      <c r="AW11" s="13"/>
      <c r="AX11" s="13"/>
      <c r="AY11" s="13"/>
      <c r="AZ11" s="14"/>
      <c r="BA11" s="14"/>
      <c r="BB11" s="13"/>
      <c r="BC11" s="13"/>
      <c r="BD11" s="12"/>
      <c r="BE11" s="4"/>
      <c r="BF11" s="893"/>
      <c r="BG11" s="877"/>
      <c r="BH11" s="877"/>
      <c r="BI11" s="877"/>
      <c r="BJ11" s="878"/>
      <c r="BK11" s="876"/>
      <c r="BL11" s="877"/>
      <c r="BM11" s="877"/>
      <c r="BN11" s="877"/>
      <c r="BO11" s="878"/>
      <c r="BP11" s="1253"/>
      <c r="BQ11" s="1253"/>
      <c r="BR11" s="1253"/>
      <c r="BS11" s="1253"/>
      <c r="BT11" s="1614"/>
      <c r="BU11" s="4"/>
    </row>
    <row r="12" spans="1:73" ht="12" customHeight="1" thickBot="1" x14ac:dyDescent="0.25">
      <c r="A12" s="1589"/>
      <c r="B12" s="1586"/>
      <c r="C12" s="1586"/>
      <c r="D12" s="1586"/>
      <c r="E12" s="1586"/>
      <c r="F12" s="1586"/>
      <c r="G12" s="1586"/>
      <c r="H12" s="1367" t="s">
        <v>55</v>
      </c>
      <c r="I12" s="1367"/>
      <c r="J12" s="1367"/>
      <c r="K12" s="1367" t="s">
        <v>54</v>
      </c>
      <c r="L12" s="1367"/>
      <c r="M12" s="1367"/>
      <c r="N12" s="1367" t="s">
        <v>653</v>
      </c>
      <c r="O12" s="1367"/>
      <c r="P12" s="1367"/>
      <c r="Q12" s="1586"/>
      <c r="R12" s="1586"/>
      <c r="S12" s="1586"/>
      <c r="T12" s="1367" t="s">
        <v>52</v>
      </c>
      <c r="U12" s="1367"/>
      <c r="V12" s="1367"/>
      <c r="W12" s="1367" t="s">
        <v>51</v>
      </c>
      <c r="X12" s="1367"/>
      <c r="Y12" s="1367"/>
      <c r="Z12" s="1367" t="s">
        <v>50</v>
      </c>
      <c r="AA12" s="1367"/>
      <c r="AB12" s="1367"/>
      <c r="AC12" s="1586"/>
      <c r="AD12" s="1586"/>
      <c r="AE12" s="1586"/>
      <c r="AF12" s="1600"/>
      <c r="AG12" s="1601"/>
      <c r="AH12" s="1601"/>
      <c r="AI12" s="1602"/>
      <c r="AJ12" s="4"/>
      <c r="AK12" s="1630"/>
      <c r="AL12" s="1631"/>
      <c r="AM12" s="1631"/>
      <c r="AN12" s="1631"/>
      <c r="AO12" s="1631"/>
      <c r="AP12" s="1631"/>
      <c r="AQ12" s="1631"/>
      <c r="AR12" s="1631"/>
      <c r="AS12" s="1632"/>
      <c r="AT12" s="4"/>
      <c r="AU12" s="1594" t="s">
        <v>56</v>
      </c>
      <c r="AV12" s="1595"/>
      <c r="AW12" s="1595"/>
      <c r="AX12" s="1595"/>
      <c r="AY12" s="1595"/>
      <c r="AZ12" s="1595"/>
      <c r="BA12" s="1595"/>
      <c r="BB12" s="1595"/>
      <c r="BC12" s="1595"/>
      <c r="BD12" s="1596"/>
      <c r="BE12" s="4"/>
      <c r="BF12" s="893"/>
      <c r="BG12" s="877"/>
      <c r="BH12" s="877"/>
      <c r="BI12" s="877"/>
      <c r="BJ12" s="878"/>
      <c r="BK12" s="876"/>
      <c r="BL12" s="877"/>
      <c r="BM12" s="877"/>
      <c r="BN12" s="877"/>
      <c r="BO12" s="878"/>
      <c r="BP12" s="1253"/>
      <c r="BQ12" s="1253"/>
      <c r="BR12" s="1253"/>
      <c r="BS12" s="1253"/>
      <c r="BT12" s="1614"/>
      <c r="BU12" s="4"/>
    </row>
    <row r="13" spans="1:73" ht="12.6" customHeight="1" thickTop="1" x14ac:dyDescent="0.2">
      <c r="A13" s="1590"/>
      <c r="B13" s="1591"/>
      <c r="C13" s="1591"/>
      <c r="D13" s="1591"/>
      <c r="E13" s="1591"/>
      <c r="F13" s="1591"/>
      <c r="G13" s="1591"/>
      <c r="H13" s="1583"/>
      <c r="I13" s="1583"/>
      <c r="J13" s="1583"/>
      <c r="K13" s="1587"/>
      <c r="L13" s="1587"/>
      <c r="M13" s="1587"/>
      <c r="N13" s="1587"/>
      <c r="O13" s="1587"/>
      <c r="P13" s="1587"/>
      <c r="Q13" s="1583"/>
      <c r="R13" s="1583"/>
      <c r="S13" s="1583"/>
      <c r="T13" s="1583"/>
      <c r="U13" s="1583"/>
      <c r="V13" s="1583"/>
      <c r="W13" s="1583"/>
      <c r="X13" s="1583"/>
      <c r="Y13" s="1583"/>
      <c r="Z13" s="1583"/>
      <c r="AA13" s="1583"/>
      <c r="AB13" s="1583"/>
      <c r="AC13" s="1583"/>
      <c r="AD13" s="1583"/>
      <c r="AE13" s="1583"/>
      <c r="AF13" s="1603"/>
      <c r="AG13" s="1604"/>
      <c r="AH13" s="1604"/>
      <c r="AI13" s="1605"/>
      <c r="AJ13" s="4"/>
      <c r="AK13" s="1606" t="str">
        <f>IFERROR(AN13*(1-$BB$10),"")</f>
        <v/>
      </c>
      <c r="AL13" s="1607"/>
      <c r="AM13" s="1607"/>
      <c r="AN13" s="1607" t="str">
        <f>IFERROR($AK$52*(Q13),"")</f>
        <v/>
      </c>
      <c r="AO13" s="1607"/>
      <c r="AP13" s="1607"/>
      <c r="AQ13" s="1607" t="str">
        <f>IFERROR(AN13*(1+$BB$9),"")</f>
        <v/>
      </c>
      <c r="AR13" s="1607"/>
      <c r="AS13" s="1608"/>
      <c r="AT13" s="4"/>
      <c r="AU13" s="1574" t="str">
        <f t="shared" ref="AU13:AU52" si="0">IF(AC13="","",IF(AC13&lt;Q13-(Q13*$BB$10),"Below "&amp;$BB$10*100&amp;"% by "&amp;Q13-(Q13*$BB$10)-AC13&amp;" CFM",IF(AC13&gt;Q13+(Q13*$BB$9),"Above "&amp;$BB$9*100&amp;"% by "&amp;AC13-Q13-(Q13*$BB$9)&amp;" CFM","")))</f>
        <v/>
      </c>
      <c r="AV13" s="1575"/>
      <c r="AW13" s="1575"/>
      <c r="AX13" s="1575"/>
      <c r="AY13" s="1575"/>
      <c r="AZ13" s="1575"/>
      <c r="BA13" s="1575"/>
      <c r="BB13" s="1575"/>
      <c r="BC13" s="1575"/>
      <c r="BD13" s="1576"/>
      <c r="BE13" s="4"/>
      <c r="BF13" s="893"/>
      <c r="BG13" s="877"/>
      <c r="BH13" s="877"/>
      <c r="BI13" s="877"/>
      <c r="BJ13" s="878"/>
      <c r="BK13" s="876"/>
      <c r="BL13" s="877"/>
      <c r="BM13" s="877"/>
      <c r="BN13" s="877"/>
      <c r="BO13" s="878"/>
      <c r="BP13" s="1253"/>
      <c r="BQ13" s="1253"/>
      <c r="BR13" s="1253"/>
      <c r="BS13" s="1253"/>
      <c r="BT13" s="1614"/>
      <c r="BU13" s="4"/>
    </row>
    <row r="14" spans="1:73" ht="12" customHeight="1" x14ac:dyDescent="0.2">
      <c r="A14" s="1577"/>
      <c r="B14" s="1578"/>
      <c r="C14" s="1578"/>
      <c r="D14" s="1578"/>
      <c r="E14" s="1578"/>
      <c r="F14" s="1578"/>
      <c r="G14" s="1578"/>
      <c r="H14" s="925"/>
      <c r="I14" s="925"/>
      <c r="J14" s="925"/>
      <c r="K14" s="1032"/>
      <c r="L14" s="1032"/>
      <c r="M14" s="1032"/>
      <c r="N14" s="1032"/>
      <c r="O14" s="1032"/>
      <c r="P14" s="1032"/>
      <c r="Q14" s="925"/>
      <c r="R14" s="925"/>
      <c r="S14" s="925"/>
      <c r="T14" s="925"/>
      <c r="U14" s="925"/>
      <c r="V14" s="925"/>
      <c r="W14" s="1579"/>
      <c r="X14" s="1579"/>
      <c r="Y14" s="1579"/>
      <c r="Z14" s="925"/>
      <c r="AA14" s="925"/>
      <c r="AB14" s="925"/>
      <c r="AC14" s="925"/>
      <c r="AD14" s="925"/>
      <c r="AE14" s="925"/>
      <c r="AF14" s="1122"/>
      <c r="AG14" s="1123"/>
      <c r="AH14" s="1123"/>
      <c r="AI14" s="1284"/>
      <c r="AJ14" s="4"/>
      <c r="AK14" s="1606" t="str">
        <f t="shared" ref="AK14:AK51" si="1">IFERROR(AN14*(1-$BB$10),"")</f>
        <v/>
      </c>
      <c r="AL14" s="1607"/>
      <c r="AM14" s="1607"/>
      <c r="AN14" s="1607" t="str">
        <f t="shared" ref="AN14:AN51" si="2">IFERROR($AK$52*(Q14),"")</f>
        <v/>
      </c>
      <c r="AO14" s="1607"/>
      <c r="AP14" s="1607"/>
      <c r="AQ14" s="1607" t="str">
        <f t="shared" ref="AQ14:AQ51" si="3">IFERROR(AN14*(1+$BB$9),"")</f>
        <v/>
      </c>
      <c r="AR14" s="1607"/>
      <c r="AS14" s="1608"/>
      <c r="AT14" s="4"/>
      <c r="AU14" s="1574" t="str">
        <f t="shared" si="0"/>
        <v/>
      </c>
      <c r="AV14" s="1575"/>
      <c r="AW14" s="1575"/>
      <c r="AX14" s="1575"/>
      <c r="AY14" s="1575"/>
      <c r="AZ14" s="1575"/>
      <c r="BA14" s="1575"/>
      <c r="BB14" s="1575"/>
      <c r="BC14" s="1575"/>
      <c r="BD14" s="1576"/>
      <c r="BE14" s="4"/>
      <c r="BF14" s="893"/>
      <c r="BG14" s="877"/>
      <c r="BH14" s="877"/>
      <c r="BI14" s="877"/>
      <c r="BJ14" s="878"/>
      <c r="BK14" s="876"/>
      <c r="BL14" s="877"/>
      <c r="BM14" s="877"/>
      <c r="BN14" s="877"/>
      <c r="BO14" s="878"/>
      <c r="BP14" s="1253"/>
      <c r="BQ14" s="1253"/>
      <c r="BR14" s="1253"/>
      <c r="BS14" s="1253"/>
      <c r="BT14" s="1614"/>
      <c r="BU14" s="4"/>
    </row>
    <row r="15" spans="1:73" ht="12" customHeight="1" thickBot="1" x14ac:dyDescent="0.25">
      <c r="A15" s="1577"/>
      <c r="B15" s="1578"/>
      <c r="C15" s="1578"/>
      <c r="D15" s="1578"/>
      <c r="E15" s="1578"/>
      <c r="F15" s="1578"/>
      <c r="G15" s="1578"/>
      <c r="H15" s="1579"/>
      <c r="I15" s="1579"/>
      <c r="J15" s="1579"/>
      <c r="K15" s="1048"/>
      <c r="L15" s="1048"/>
      <c r="M15" s="1048"/>
      <c r="N15" s="1032"/>
      <c r="O15" s="1032"/>
      <c r="P15" s="1032"/>
      <c r="Q15" s="925"/>
      <c r="R15" s="925"/>
      <c r="S15" s="925"/>
      <c r="T15" s="925"/>
      <c r="U15" s="925"/>
      <c r="V15" s="925"/>
      <c r="W15" s="1579"/>
      <c r="X15" s="1579"/>
      <c r="Y15" s="1579"/>
      <c r="Z15" s="925"/>
      <c r="AA15" s="925"/>
      <c r="AB15" s="925"/>
      <c r="AC15" s="925"/>
      <c r="AD15" s="925"/>
      <c r="AE15" s="925"/>
      <c r="AF15" s="1122"/>
      <c r="AG15" s="1123"/>
      <c r="AH15" s="1123"/>
      <c r="AI15" s="1284"/>
      <c r="AJ15" s="4"/>
      <c r="AK15" s="1606" t="str">
        <f t="shared" si="1"/>
        <v/>
      </c>
      <c r="AL15" s="1607"/>
      <c r="AM15" s="1607"/>
      <c r="AN15" s="1607" t="str">
        <f t="shared" si="2"/>
        <v/>
      </c>
      <c r="AO15" s="1607"/>
      <c r="AP15" s="1607"/>
      <c r="AQ15" s="1607" t="str">
        <f t="shared" si="3"/>
        <v/>
      </c>
      <c r="AR15" s="1607"/>
      <c r="AS15" s="1608"/>
      <c r="AT15" s="4"/>
      <c r="AU15" s="1574" t="str">
        <f t="shared" si="0"/>
        <v/>
      </c>
      <c r="AV15" s="1575"/>
      <c r="AW15" s="1575"/>
      <c r="AX15" s="1575"/>
      <c r="AY15" s="1575"/>
      <c r="AZ15" s="1575"/>
      <c r="BA15" s="1575"/>
      <c r="BB15" s="1575"/>
      <c r="BC15" s="1575"/>
      <c r="BD15" s="1576"/>
      <c r="BE15" s="4"/>
      <c r="BF15" s="937"/>
      <c r="BG15" s="930"/>
      <c r="BH15" s="930"/>
      <c r="BI15" s="930"/>
      <c r="BJ15" s="938"/>
      <c r="BK15" s="929"/>
      <c r="BL15" s="930"/>
      <c r="BM15" s="930"/>
      <c r="BN15" s="930"/>
      <c r="BO15" s="938"/>
      <c r="BP15" s="1615"/>
      <c r="BQ15" s="1615"/>
      <c r="BR15" s="1615"/>
      <c r="BS15" s="1615"/>
      <c r="BT15" s="1616"/>
      <c r="BU15" s="4"/>
    </row>
    <row r="16" spans="1:73" ht="12" customHeight="1" x14ac:dyDescent="0.2">
      <c r="A16" s="1577"/>
      <c r="B16" s="1578"/>
      <c r="C16" s="1578"/>
      <c r="D16" s="1578"/>
      <c r="E16" s="1578"/>
      <c r="F16" s="1578"/>
      <c r="G16" s="1578"/>
      <c r="H16" s="925"/>
      <c r="I16" s="925"/>
      <c r="J16" s="925"/>
      <c r="K16" s="1032"/>
      <c r="L16" s="1032"/>
      <c r="M16" s="1032"/>
      <c r="N16" s="1032"/>
      <c r="O16" s="1032"/>
      <c r="P16" s="1032"/>
      <c r="Q16" s="925"/>
      <c r="R16" s="925"/>
      <c r="S16" s="925"/>
      <c r="T16" s="1579"/>
      <c r="U16" s="1579"/>
      <c r="V16" s="1579"/>
      <c r="W16" s="1579"/>
      <c r="X16" s="1579"/>
      <c r="Y16" s="1579"/>
      <c r="Z16" s="1579"/>
      <c r="AA16" s="1579"/>
      <c r="AB16" s="1579"/>
      <c r="AC16" s="925"/>
      <c r="AD16" s="925"/>
      <c r="AE16" s="925"/>
      <c r="AF16" s="1122"/>
      <c r="AG16" s="1123"/>
      <c r="AH16" s="1123"/>
      <c r="AI16" s="1284"/>
      <c r="AJ16" s="4"/>
      <c r="AK16" s="1606" t="str">
        <f t="shared" si="1"/>
        <v/>
      </c>
      <c r="AL16" s="1607"/>
      <c r="AM16" s="1607"/>
      <c r="AN16" s="1607" t="str">
        <f t="shared" si="2"/>
        <v/>
      </c>
      <c r="AO16" s="1607"/>
      <c r="AP16" s="1607"/>
      <c r="AQ16" s="1607" t="str">
        <f t="shared" si="3"/>
        <v/>
      </c>
      <c r="AR16" s="1607"/>
      <c r="AS16" s="1608"/>
      <c r="AT16" s="4"/>
      <c r="AU16" s="1574" t="str">
        <f t="shared" si="0"/>
        <v/>
      </c>
      <c r="AV16" s="1575"/>
      <c r="AW16" s="1575"/>
      <c r="AX16" s="1575"/>
      <c r="AY16" s="1575"/>
      <c r="AZ16" s="1575"/>
      <c r="BA16" s="1575"/>
      <c r="BB16" s="1575"/>
      <c r="BC16" s="1575"/>
      <c r="BD16" s="1576"/>
      <c r="BE16" s="4"/>
      <c r="BF16" s="4"/>
      <c r="BG16" s="4"/>
      <c r="BH16" s="4"/>
      <c r="BI16" s="4"/>
      <c r="BJ16" s="4"/>
      <c r="BK16" s="4"/>
      <c r="BL16" s="4"/>
      <c r="BM16" s="4"/>
      <c r="BN16" s="4"/>
      <c r="BO16" s="4"/>
      <c r="BP16" s="4"/>
      <c r="BQ16" s="4"/>
      <c r="BR16" s="4"/>
      <c r="BS16" s="4"/>
      <c r="BT16" s="4"/>
      <c r="BU16" s="4"/>
    </row>
    <row r="17" spans="1:73" ht="12" customHeight="1" x14ac:dyDescent="0.2">
      <c r="A17" s="1577"/>
      <c r="B17" s="1578"/>
      <c r="C17" s="1578"/>
      <c r="D17" s="1578"/>
      <c r="E17" s="1578"/>
      <c r="F17" s="1578"/>
      <c r="G17" s="1578"/>
      <c r="H17" s="1579"/>
      <c r="I17" s="1579"/>
      <c r="J17" s="1579"/>
      <c r="K17" s="1032"/>
      <c r="L17" s="1032"/>
      <c r="M17" s="1032"/>
      <c r="N17" s="1032"/>
      <c r="O17" s="1032"/>
      <c r="P17" s="1032"/>
      <c r="Q17" s="925"/>
      <c r="R17" s="925"/>
      <c r="S17" s="925"/>
      <c r="T17" s="925"/>
      <c r="U17" s="925"/>
      <c r="V17" s="925"/>
      <c r="W17" s="1579"/>
      <c r="X17" s="1579"/>
      <c r="Y17" s="1579"/>
      <c r="Z17" s="925"/>
      <c r="AA17" s="925"/>
      <c r="AB17" s="925"/>
      <c r="AC17" s="925"/>
      <c r="AD17" s="925"/>
      <c r="AE17" s="925"/>
      <c r="AF17" s="1032"/>
      <c r="AG17" s="1032"/>
      <c r="AH17" s="1032"/>
      <c r="AI17" s="1033"/>
      <c r="AJ17" s="4"/>
      <c r="AK17" s="1606" t="str">
        <f t="shared" si="1"/>
        <v/>
      </c>
      <c r="AL17" s="1607"/>
      <c r="AM17" s="1607"/>
      <c r="AN17" s="1607" t="str">
        <f t="shared" si="2"/>
        <v/>
      </c>
      <c r="AO17" s="1607"/>
      <c r="AP17" s="1607"/>
      <c r="AQ17" s="1607" t="str">
        <f t="shared" si="3"/>
        <v/>
      </c>
      <c r="AR17" s="1607"/>
      <c r="AS17" s="1608"/>
      <c r="AT17" s="4"/>
      <c r="AU17" s="1574" t="str">
        <f t="shared" si="0"/>
        <v/>
      </c>
      <c r="AV17" s="1575"/>
      <c r="AW17" s="1575"/>
      <c r="AX17" s="1575"/>
      <c r="AY17" s="1575"/>
      <c r="AZ17" s="1575"/>
      <c r="BA17" s="1575"/>
      <c r="BB17" s="1575"/>
      <c r="BC17" s="1575"/>
      <c r="BD17" s="1576"/>
      <c r="BE17" s="4"/>
      <c r="BF17" s="4"/>
      <c r="BG17" s="4"/>
      <c r="BH17" s="4"/>
      <c r="BI17" s="4"/>
      <c r="BJ17" s="4"/>
      <c r="BK17" s="4"/>
      <c r="BL17" s="4"/>
      <c r="BM17" s="4"/>
      <c r="BN17" s="4"/>
      <c r="BO17" s="4"/>
      <c r="BP17" s="4"/>
      <c r="BQ17" s="4"/>
      <c r="BR17" s="4"/>
      <c r="BS17" s="4"/>
      <c r="BT17" s="4"/>
      <c r="BU17" s="4"/>
    </row>
    <row r="18" spans="1:73" ht="12" customHeight="1" x14ac:dyDescent="0.2">
      <c r="A18" s="1577"/>
      <c r="B18" s="1578"/>
      <c r="C18" s="1578"/>
      <c r="D18" s="1578"/>
      <c r="E18" s="1578"/>
      <c r="F18" s="1578"/>
      <c r="G18" s="1578"/>
      <c r="H18" s="925"/>
      <c r="I18" s="925"/>
      <c r="J18" s="925"/>
      <c r="K18" s="1032"/>
      <c r="L18" s="1032"/>
      <c r="M18" s="1032"/>
      <c r="N18" s="1032"/>
      <c r="O18" s="1032"/>
      <c r="P18" s="1032"/>
      <c r="Q18" s="925"/>
      <c r="R18" s="925"/>
      <c r="S18" s="925"/>
      <c r="T18" s="925"/>
      <c r="U18" s="925"/>
      <c r="V18" s="925"/>
      <c r="W18" s="1579"/>
      <c r="X18" s="1579"/>
      <c r="Y18" s="1579"/>
      <c r="Z18" s="925"/>
      <c r="AA18" s="925"/>
      <c r="AB18" s="925"/>
      <c r="AC18" s="925"/>
      <c r="AD18" s="925"/>
      <c r="AE18" s="925"/>
      <c r="AF18" s="1032"/>
      <c r="AG18" s="1032"/>
      <c r="AH18" s="1032"/>
      <c r="AI18" s="1033"/>
      <c r="AJ18" s="4"/>
      <c r="AK18" s="1606" t="str">
        <f t="shared" si="1"/>
        <v/>
      </c>
      <c r="AL18" s="1607"/>
      <c r="AM18" s="1607"/>
      <c r="AN18" s="1607" t="str">
        <f t="shared" si="2"/>
        <v/>
      </c>
      <c r="AO18" s="1607"/>
      <c r="AP18" s="1607"/>
      <c r="AQ18" s="1607" t="str">
        <f t="shared" si="3"/>
        <v/>
      </c>
      <c r="AR18" s="1607"/>
      <c r="AS18" s="1608"/>
      <c r="AT18" s="4"/>
      <c r="AU18" s="1574" t="str">
        <f t="shared" si="0"/>
        <v/>
      </c>
      <c r="AV18" s="1575"/>
      <c r="AW18" s="1575"/>
      <c r="AX18" s="1575"/>
      <c r="AY18" s="1575"/>
      <c r="AZ18" s="1575"/>
      <c r="BA18" s="1575"/>
      <c r="BB18" s="1575"/>
      <c r="BC18" s="1575"/>
      <c r="BD18" s="1576"/>
      <c r="BE18" s="4"/>
      <c r="BF18" s="4"/>
      <c r="BG18" s="4"/>
      <c r="BH18" s="4"/>
      <c r="BI18" s="4"/>
      <c r="BJ18" s="4"/>
      <c r="BK18" s="4"/>
      <c r="BL18" s="4"/>
      <c r="BM18" s="4"/>
      <c r="BN18" s="4"/>
      <c r="BO18" s="4"/>
      <c r="BP18" s="4"/>
      <c r="BQ18" s="4"/>
      <c r="BR18" s="4"/>
      <c r="BS18" s="4"/>
      <c r="BT18" s="4"/>
      <c r="BU18" s="4"/>
    </row>
    <row r="19" spans="1:73" ht="12" customHeight="1" x14ac:dyDescent="0.2">
      <c r="A19" s="1577"/>
      <c r="B19" s="1578"/>
      <c r="C19" s="1578"/>
      <c r="D19" s="1578"/>
      <c r="E19" s="1578"/>
      <c r="F19" s="1578"/>
      <c r="G19" s="1578"/>
      <c r="H19" s="1579"/>
      <c r="I19" s="1579"/>
      <c r="J19" s="1579"/>
      <c r="K19" s="1032"/>
      <c r="L19" s="1032"/>
      <c r="M19" s="1032"/>
      <c r="N19" s="1032"/>
      <c r="O19" s="1032"/>
      <c r="P19" s="1032"/>
      <c r="Q19" s="925"/>
      <c r="R19" s="925"/>
      <c r="S19" s="925"/>
      <c r="T19" s="925"/>
      <c r="U19" s="925"/>
      <c r="V19" s="925"/>
      <c r="W19" s="1579"/>
      <c r="X19" s="1579"/>
      <c r="Y19" s="1579"/>
      <c r="Z19" s="925"/>
      <c r="AA19" s="925"/>
      <c r="AB19" s="925"/>
      <c r="AC19" s="925"/>
      <c r="AD19" s="925"/>
      <c r="AE19" s="925"/>
      <c r="AF19" s="1032"/>
      <c r="AG19" s="1032"/>
      <c r="AH19" s="1032"/>
      <c r="AI19" s="1033"/>
      <c r="AJ19" s="4"/>
      <c r="AK19" s="1606" t="str">
        <f t="shared" si="1"/>
        <v/>
      </c>
      <c r="AL19" s="1607"/>
      <c r="AM19" s="1607"/>
      <c r="AN19" s="1607" t="str">
        <f t="shared" si="2"/>
        <v/>
      </c>
      <c r="AO19" s="1607"/>
      <c r="AP19" s="1607"/>
      <c r="AQ19" s="1607" t="str">
        <f t="shared" si="3"/>
        <v/>
      </c>
      <c r="AR19" s="1607"/>
      <c r="AS19" s="1608"/>
      <c r="AT19" s="4"/>
      <c r="AU19" s="1574" t="str">
        <f t="shared" si="0"/>
        <v/>
      </c>
      <c r="AV19" s="1575"/>
      <c r="AW19" s="1575"/>
      <c r="AX19" s="1575"/>
      <c r="AY19" s="1575"/>
      <c r="AZ19" s="1575"/>
      <c r="BA19" s="1575"/>
      <c r="BB19" s="1575"/>
      <c r="BC19" s="1575"/>
      <c r="BD19" s="1576"/>
      <c r="BE19" s="4"/>
      <c r="BF19" s="4"/>
      <c r="BG19" s="4"/>
      <c r="BH19" s="4"/>
      <c r="BI19" s="4"/>
      <c r="BJ19" s="4"/>
      <c r="BK19" s="4"/>
      <c r="BL19" s="4"/>
      <c r="BM19" s="4"/>
      <c r="BN19" s="4"/>
      <c r="BO19" s="4"/>
      <c r="BP19" s="4"/>
      <c r="BQ19" s="4"/>
      <c r="BR19" s="4"/>
      <c r="BS19" s="4"/>
      <c r="BT19" s="4"/>
      <c r="BU19" s="4"/>
    </row>
    <row r="20" spans="1:73" ht="12" customHeight="1" x14ac:dyDescent="0.2">
      <c r="A20" s="1577"/>
      <c r="B20" s="1578"/>
      <c r="C20" s="1578"/>
      <c r="D20" s="1578"/>
      <c r="E20" s="1578"/>
      <c r="F20" s="1578"/>
      <c r="G20" s="1578"/>
      <c r="H20" s="925"/>
      <c r="I20" s="925"/>
      <c r="J20" s="925"/>
      <c r="K20" s="1032"/>
      <c r="L20" s="1032"/>
      <c r="M20" s="1032"/>
      <c r="N20" s="1032"/>
      <c r="O20" s="1032"/>
      <c r="P20" s="1032"/>
      <c r="Q20" s="925"/>
      <c r="R20" s="925"/>
      <c r="S20" s="925"/>
      <c r="T20" s="925"/>
      <c r="U20" s="925"/>
      <c r="V20" s="925"/>
      <c r="W20" s="1579"/>
      <c r="X20" s="1579"/>
      <c r="Y20" s="1579"/>
      <c r="Z20" s="925"/>
      <c r="AA20" s="925"/>
      <c r="AB20" s="925"/>
      <c r="AC20" s="925"/>
      <c r="AD20" s="925"/>
      <c r="AE20" s="925"/>
      <c r="AF20" s="1032"/>
      <c r="AG20" s="1032"/>
      <c r="AH20" s="1032"/>
      <c r="AI20" s="1033"/>
      <c r="AJ20" s="4"/>
      <c r="AK20" s="1606" t="str">
        <f t="shared" si="1"/>
        <v/>
      </c>
      <c r="AL20" s="1607"/>
      <c r="AM20" s="1607"/>
      <c r="AN20" s="1607" t="str">
        <f t="shared" si="2"/>
        <v/>
      </c>
      <c r="AO20" s="1607"/>
      <c r="AP20" s="1607"/>
      <c r="AQ20" s="1607" t="str">
        <f t="shared" si="3"/>
        <v/>
      </c>
      <c r="AR20" s="1607"/>
      <c r="AS20" s="1608"/>
      <c r="AT20" s="4"/>
      <c r="AU20" s="1574" t="str">
        <f t="shared" si="0"/>
        <v/>
      </c>
      <c r="AV20" s="1575"/>
      <c r="AW20" s="1575"/>
      <c r="AX20" s="1575"/>
      <c r="AY20" s="1575"/>
      <c r="AZ20" s="1575"/>
      <c r="BA20" s="1575"/>
      <c r="BB20" s="1575"/>
      <c r="BC20" s="1575"/>
      <c r="BD20" s="1576"/>
      <c r="BE20" s="4"/>
      <c r="BF20" s="4"/>
      <c r="BG20" s="4"/>
      <c r="BH20" s="4"/>
      <c r="BI20" s="4"/>
      <c r="BJ20" s="4"/>
      <c r="BK20" s="4"/>
      <c r="BL20" s="4"/>
      <c r="BM20" s="4"/>
      <c r="BN20" s="4"/>
      <c r="BO20" s="4"/>
      <c r="BP20" s="4"/>
      <c r="BQ20" s="4"/>
      <c r="BR20" s="4"/>
      <c r="BS20" s="4"/>
      <c r="BT20" s="4"/>
      <c r="BU20" s="4"/>
    </row>
    <row r="21" spans="1:73" ht="12" customHeight="1" x14ac:dyDescent="0.2">
      <c r="A21" s="1577"/>
      <c r="B21" s="1578"/>
      <c r="C21" s="1578"/>
      <c r="D21" s="1578"/>
      <c r="E21" s="1578"/>
      <c r="F21" s="1578"/>
      <c r="G21" s="1578"/>
      <c r="H21" s="1579"/>
      <c r="I21" s="1579"/>
      <c r="J21" s="1579"/>
      <c r="K21" s="1032"/>
      <c r="L21" s="1032"/>
      <c r="M21" s="1032"/>
      <c r="N21" s="1032"/>
      <c r="O21" s="1032"/>
      <c r="P21" s="1032"/>
      <c r="Q21" s="925"/>
      <c r="R21" s="925"/>
      <c r="S21" s="925"/>
      <c r="T21" s="925"/>
      <c r="U21" s="925"/>
      <c r="V21" s="925"/>
      <c r="W21" s="1579"/>
      <c r="X21" s="1579"/>
      <c r="Y21" s="1579"/>
      <c r="Z21" s="925"/>
      <c r="AA21" s="925"/>
      <c r="AB21" s="925"/>
      <c r="AC21" s="925"/>
      <c r="AD21" s="925"/>
      <c r="AE21" s="925"/>
      <c r="AF21" s="1032"/>
      <c r="AG21" s="1032"/>
      <c r="AH21" s="1032"/>
      <c r="AI21" s="1033"/>
      <c r="AJ21" s="4"/>
      <c r="AK21" s="1606" t="str">
        <f t="shared" si="1"/>
        <v/>
      </c>
      <c r="AL21" s="1607"/>
      <c r="AM21" s="1607"/>
      <c r="AN21" s="1607" t="str">
        <f t="shared" si="2"/>
        <v/>
      </c>
      <c r="AO21" s="1607"/>
      <c r="AP21" s="1607"/>
      <c r="AQ21" s="1607" t="str">
        <f t="shared" si="3"/>
        <v/>
      </c>
      <c r="AR21" s="1607"/>
      <c r="AS21" s="1608"/>
      <c r="AT21" s="4"/>
      <c r="AU21" s="1574" t="str">
        <f t="shared" si="0"/>
        <v/>
      </c>
      <c r="AV21" s="1575"/>
      <c r="AW21" s="1575"/>
      <c r="AX21" s="1575"/>
      <c r="AY21" s="1575"/>
      <c r="AZ21" s="1575"/>
      <c r="BA21" s="1575"/>
      <c r="BB21" s="1575"/>
      <c r="BC21" s="1575"/>
      <c r="BD21" s="1576"/>
      <c r="BE21" s="4"/>
      <c r="BF21" s="4"/>
      <c r="BG21" s="4"/>
      <c r="BH21" s="4"/>
      <c r="BI21" s="4"/>
      <c r="BJ21" s="4"/>
      <c r="BK21" s="4"/>
      <c r="BL21" s="4"/>
      <c r="BM21" s="4"/>
      <c r="BN21" s="4"/>
      <c r="BO21" s="4"/>
      <c r="BP21" s="4"/>
      <c r="BQ21" s="4"/>
      <c r="BR21" s="4"/>
      <c r="BS21" s="4"/>
      <c r="BT21" s="4"/>
      <c r="BU21" s="4"/>
    </row>
    <row r="22" spans="1:73" ht="12" customHeight="1" x14ac:dyDescent="0.2">
      <c r="A22" s="1577"/>
      <c r="B22" s="1578"/>
      <c r="C22" s="1578"/>
      <c r="D22" s="1578"/>
      <c r="E22" s="1578"/>
      <c r="F22" s="1578"/>
      <c r="G22" s="1578"/>
      <c r="H22" s="925"/>
      <c r="I22" s="925"/>
      <c r="J22" s="925"/>
      <c r="K22" s="1032"/>
      <c r="L22" s="1032"/>
      <c r="M22" s="1032"/>
      <c r="N22" s="1032"/>
      <c r="O22" s="1032"/>
      <c r="P22" s="1032"/>
      <c r="Q22" s="925"/>
      <c r="R22" s="925"/>
      <c r="S22" s="925"/>
      <c r="T22" s="925"/>
      <c r="U22" s="925"/>
      <c r="V22" s="925"/>
      <c r="W22" s="1579"/>
      <c r="X22" s="1579"/>
      <c r="Y22" s="1579"/>
      <c r="Z22" s="925"/>
      <c r="AA22" s="925"/>
      <c r="AB22" s="925"/>
      <c r="AC22" s="925"/>
      <c r="AD22" s="925"/>
      <c r="AE22" s="925"/>
      <c r="AF22" s="1032"/>
      <c r="AG22" s="1032"/>
      <c r="AH22" s="1032"/>
      <c r="AI22" s="1033"/>
      <c r="AJ22" s="4"/>
      <c r="AK22" s="1606" t="str">
        <f t="shared" si="1"/>
        <v/>
      </c>
      <c r="AL22" s="1607"/>
      <c r="AM22" s="1607"/>
      <c r="AN22" s="1607" t="str">
        <f t="shared" si="2"/>
        <v/>
      </c>
      <c r="AO22" s="1607"/>
      <c r="AP22" s="1607"/>
      <c r="AQ22" s="1607" t="str">
        <f t="shared" si="3"/>
        <v/>
      </c>
      <c r="AR22" s="1607"/>
      <c r="AS22" s="1608"/>
      <c r="AT22" s="4"/>
      <c r="AU22" s="1574" t="str">
        <f t="shared" si="0"/>
        <v/>
      </c>
      <c r="AV22" s="1575"/>
      <c r="AW22" s="1575"/>
      <c r="AX22" s="1575"/>
      <c r="AY22" s="1575"/>
      <c r="AZ22" s="1575"/>
      <c r="BA22" s="1575"/>
      <c r="BB22" s="1575"/>
      <c r="BC22" s="1575"/>
      <c r="BD22" s="1576"/>
      <c r="BE22" s="4"/>
      <c r="BF22" s="4"/>
      <c r="BG22" s="4"/>
      <c r="BH22" s="4"/>
      <c r="BI22" s="4"/>
      <c r="BJ22" s="4"/>
      <c r="BK22" s="4"/>
      <c r="BL22" s="4"/>
      <c r="BM22" s="4"/>
      <c r="BN22" s="4"/>
      <c r="BO22" s="4"/>
      <c r="BP22" s="4"/>
      <c r="BQ22" s="4"/>
      <c r="BR22" s="4"/>
      <c r="BS22" s="4"/>
      <c r="BT22" s="4"/>
      <c r="BU22" s="4"/>
    </row>
    <row r="23" spans="1:73" ht="12" customHeight="1" x14ac:dyDescent="0.2">
      <c r="A23" s="1577"/>
      <c r="B23" s="1578"/>
      <c r="C23" s="1578"/>
      <c r="D23" s="1578"/>
      <c r="E23" s="1578"/>
      <c r="F23" s="1578"/>
      <c r="G23" s="1578"/>
      <c r="H23" s="1579"/>
      <c r="I23" s="1579"/>
      <c r="J23" s="1579"/>
      <c r="K23" s="1032"/>
      <c r="L23" s="1032"/>
      <c r="M23" s="1032"/>
      <c r="N23" s="1032"/>
      <c r="O23" s="1032"/>
      <c r="P23" s="1032"/>
      <c r="Q23" s="925"/>
      <c r="R23" s="925"/>
      <c r="S23" s="925"/>
      <c r="T23" s="925"/>
      <c r="U23" s="925"/>
      <c r="V23" s="925"/>
      <c r="W23" s="1579"/>
      <c r="X23" s="1579"/>
      <c r="Y23" s="1579"/>
      <c r="Z23" s="925"/>
      <c r="AA23" s="925"/>
      <c r="AB23" s="925"/>
      <c r="AC23" s="925"/>
      <c r="AD23" s="925"/>
      <c r="AE23" s="925"/>
      <c r="AF23" s="1032"/>
      <c r="AG23" s="1032"/>
      <c r="AH23" s="1032"/>
      <c r="AI23" s="1033"/>
      <c r="AJ23" s="4"/>
      <c r="AK23" s="1606" t="str">
        <f t="shared" si="1"/>
        <v/>
      </c>
      <c r="AL23" s="1607"/>
      <c r="AM23" s="1607"/>
      <c r="AN23" s="1607" t="str">
        <f t="shared" si="2"/>
        <v/>
      </c>
      <c r="AO23" s="1607"/>
      <c r="AP23" s="1607"/>
      <c r="AQ23" s="1607" t="str">
        <f t="shared" si="3"/>
        <v/>
      </c>
      <c r="AR23" s="1607"/>
      <c r="AS23" s="1608"/>
      <c r="AT23" s="4"/>
      <c r="AU23" s="1574" t="str">
        <f t="shared" si="0"/>
        <v/>
      </c>
      <c r="AV23" s="1575"/>
      <c r="AW23" s="1575"/>
      <c r="AX23" s="1575"/>
      <c r="AY23" s="1575"/>
      <c r="AZ23" s="1575"/>
      <c r="BA23" s="1575"/>
      <c r="BB23" s="1575"/>
      <c r="BC23" s="1575"/>
      <c r="BD23" s="1576"/>
      <c r="BE23" s="4"/>
      <c r="BF23" s="4"/>
      <c r="BG23" s="4"/>
      <c r="BH23" s="4"/>
      <c r="BI23" s="4"/>
      <c r="BJ23" s="4"/>
      <c r="BK23" s="4"/>
      <c r="BL23" s="4"/>
      <c r="BM23" s="4"/>
      <c r="BN23" s="4"/>
      <c r="BO23" s="4"/>
      <c r="BP23" s="4"/>
      <c r="BQ23" s="4"/>
      <c r="BR23" s="4"/>
      <c r="BS23" s="4"/>
      <c r="BT23" s="4"/>
      <c r="BU23" s="4"/>
    </row>
    <row r="24" spans="1:73" ht="12" customHeight="1" x14ac:dyDescent="0.2">
      <c r="A24" s="1577"/>
      <c r="B24" s="1578"/>
      <c r="C24" s="1578"/>
      <c r="D24" s="1578"/>
      <c r="E24" s="1578"/>
      <c r="F24" s="1578"/>
      <c r="G24" s="1578"/>
      <c r="H24" s="925"/>
      <c r="I24" s="925"/>
      <c r="J24" s="925"/>
      <c r="K24" s="1032"/>
      <c r="L24" s="1032"/>
      <c r="M24" s="1032"/>
      <c r="N24" s="1032"/>
      <c r="O24" s="1032"/>
      <c r="P24" s="1032"/>
      <c r="Q24" s="925"/>
      <c r="R24" s="925"/>
      <c r="S24" s="925"/>
      <c r="T24" s="925"/>
      <c r="U24" s="925"/>
      <c r="V24" s="925"/>
      <c r="W24" s="1579"/>
      <c r="X24" s="1579"/>
      <c r="Y24" s="1579"/>
      <c r="Z24" s="925"/>
      <c r="AA24" s="925"/>
      <c r="AB24" s="925"/>
      <c r="AC24" s="925"/>
      <c r="AD24" s="925"/>
      <c r="AE24" s="925"/>
      <c r="AF24" s="1032"/>
      <c r="AG24" s="1032"/>
      <c r="AH24" s="1032"/>
      <c r="AI24" s="1033"/>
      <c r="AJ24" s="4"/>
      <c r="AK24" s="1606" t="str">
        <f t="shared" si="1"/>
        <v/>
      </c>
      <c r="AL24" s="1607"/>
      <c r="AM24" s="1607"/>
      <c r="AN24" s="1607" t="str">
        <f t="shared" si="2"/>
        <v/>
      </c>
      <c r="AO24" s="1607"/>
      <c r="AP24" s="1607"/>
      <c r="AQ24" s="1607" t="str">
        <f t="shared" si="3"/>
        <v/>
      </c>
      <c r="AR24" s="1607"/>
      <c r="AS24" s="1608"/>
      <c r="AT24" s="4"/>
      <c r="AU24" s="1574" t="str">
        <f t="shared" si="0"/>
        <v/>
      </c>
      <c r="AV24" s="1575"/>
      <c r="AW24" s="1575"/>
      <c r="AX24" s="1575"/>
      <c r="AY24" s="1575"/>
      <c r="AZ24" s="1575"/>
      <c r="BA24" s="1575"/>
      <c r="BB24" s="1575"/>
      <c r="BC24" s="1575"/>
      <c r="BD24" s="1576"/>
      <c r="BE24" s="4"/>
      <c r="BF24" s="4"/>
      <c r="BG24" s="4"/>
      <c r="BH24" s="4"/>
      <c r="BI24" s="4"/>
      <c r="BJ24" s="4"/>
      <c r="BK24" s="4"/>
      <c r="BL24" s="4"/>
      <c r="BM24" s="4"/>
      <c r="BN24" s="4"/>
      <c r="BO24" s="4"/>
      <c r="BP24" s="4"/>
      <c r="BQ24" s="4"/>
      <c r="BR24" s="4"/>
      <c r="BS24" s="4"/>
      <c r="BT24" s="4"/>
      <c r="BU24" s="4"/>
    </row>
    <row r="25" spans="1:73" ht="12" customHeight="1" x14ac:dyDescent="0.2">
      <c r="A25" s="1577"/>
      <c r="B25" s="1578"/>
      <c r="C25" s="1578"/>
      <c r="D25" s="1578"/>
      <c r="E25" s="1578"/>
      <c r="F25" s="1578"/>
      <c r="G25" s="1578"/>
      <c r="H25" s="1579"/>
      <c r="I25" s="1579"/>
      <c r="J25" s="1579"/>
      <c r="K25" s="1032"/>
      <c r="L25" s="1032"/>
      <c r="M25" s="1032"/>
      <c r="N25" s="1032"/>
      <c r="O25" s="1032"/>
      <c r="P25" s="1032"/>
      <c r="Q25" s="925"/>
      <c r="R25" s="925"/>
      <c r="S25" s="925"/>
      <c r="T25" s="925"/>
      <c r="U25" s="925"/>
      <c r="V25" s="925"/>
      <c r="W25" s="1579"/>
      <c r="X25" s="1579"/>
      <c r="Y25" s="1579"/>
      <c r="Z25" s="925"/>
      <c r="AA25" s="925"/>
      <c r="AB25" s="925"/>
      <c r="AC25" s="925"/>
      <c r="AD25" s="925"/>
      <c r="AE25" s="925"/>
      <c r="AF25" s="1032"/>
      <c r="AG25" s="1032"/>
      <c r="AH25" s="1032"/>
      <c r="AI25" s="1033"/>
      <c r="AJ25" s="4"/>
      <c r="AK25" s="1606" t="str">
        <f t="shared" si="1"/>
        <v/>
      </c>
      <c r="AL25" s="1607"/>
      <c r="AM25" s="1607"/>
      <c r="AN25" s="1607" t="str">
        <f t="shared" si="2"/>
        <v/>
      </c>
      <c r="AO25" s="1607"/>
      <c r="AP25" s="1607"/>
      <c r="AQ25" s="1607" t="str">
        <f t="shared" si="3"/>
        <v/>
      </c>
      <c r="AR25" s="1607"/>
      <c r="AS25" s="1608"/>
      <c r="AT25" s="4"/>
      <c r="AU25" s="1574" t="str">
        <f t="shared" si="0"/>
        <v/>
      </c>
      <c r="AV25" s="1575"/>
      <c r="AW25" s="1575"/>
      <c r="AX25" s="1575"/>
      <c r="AY25" s="1575"/>
      <c r="AZ25" s="1575"/>
      <c r="BA25" s="1575"/>
      <c r="BB25" s="1575"/>
      <c r="BC25" s="1575"/>
      <c r="BD25" s="1576"/>
      <c r="BE25" s="4"/>
      <c r="BF25" s="4"/>
      <c r="BG25" s="4"/>
      <c r="BH25" s="4"/>
      <c r="BI25" s="4"/>
      <c r="BJ25" s="4"/>
      <c r="BK25" s="4"/>
      <c r="BL25" s="4"/>
      <c r="BM25" s="4"/>
      <c r="BN25" s="4"/>
      <c r="BO25" s="4"/>
      <c r="BP25" s="4"/>
      <c r="BQ25" s="4"/>
      <c r="BR25" s="4"/>
      <c r="BS25" s="4"/>
      <c r="BT25" s="4"/>
      <c r="BU25" s="4"/>
    </row>
    <row r="26" spans="1:73" ht="12" customHeight="1" x14ac:dyDescent="0.2">
      <c r="A26" s="1577"/>
      <c r="B26" s="1578"/>
      <c r="C26" s="1578"/>
      <c r="D26" s="1578"/>
      <c r="E26" s="1578"/>
      <c r="F26" s="1578"/>
      <c r="G26" s="1578"/>
      <c r="H26" s="925"/>
      <c r="I26" s="925"/>
      <c r="J26" s="925"/>
      <c r="K26" s="1032"/>
      <c r="L26" s="1032"/>
      <c r="M26" s="1032"/>
      <c r="N26" s="1032"/>
      <c r="O26" s="1032"/>
      <c r="P26" s="1032"/>
      <c r="Q26" s="925"/>
      <c r="R26" s="925"/>
      <c r="S26" s="925"/>
      <c r="T26" s="925"/>
      <c r="U26" s="925"/>
      <c r="V26" s="925"/>
      <c r="W26" s="1579"/>
      <c r="X26" s="1579"/>
      <c r="Y26" s="1579"/>
      <c r="Z26" s="925"/>
      <c r="AA26" s="925"/>
      <c r="AB26" s="925"/>
      <c r="AC26" s="925"/>
      <c r="AD26" s="925"/>
      <c r="AE26" s="925"/>
      <c r="AF26" s="1032"/>
      <c r="AG26" s="1032"/>
      <c r="AH26" s="1032"/>
      <c r="AI26" s="1033"/>
      <c r="AJ26" s="4"/>
      <c r="AK26" s="1606" t="str">
        <f t="shared" si="1"/>
        <v/>
      </c>
      <c r="AL26" s="1607"/>
      <c r="AM26" s="1607"/>
      <c r="AN26" s="1607" t="str">
        <f t="shared" si="2"/>
        <v/>
      </c>
      <c r="AO26" s="1607"/>
      <c r="AP26" s="1607"/>
      <c r="AQ26" s="1607" t="str">
        <f t="shared" si="3"/>
        <v/>
      </c>
      <c r="AR26" s="1607"/>
      <c r="AS26" s="1608"/>
      <c r="AT26" s="4"/>
      <c r="AU26" s="1574" t="str">
        <f t="shared" si="0"/>
        <v/>
      </c>
      <c r="AV26" s="1575"/>
      <c r="AW26" s="1575"/>
      <c r="AX26" s="1575"/>
      <c r="AY26" s="1575"/>
      <c r="AZ26" s="1575"/>
      <c r="BA26" s="1575"/>
      <c r="BB26" s="1575"/>
      <c r="BC26" s="1575"/>
      <c r="BD26" s="1576"/>
      <c r="BE26" s="4"/>
      <c r="BF26" s="4"/>
      <c r="BG26" s="4"/>
      <c r="BH26" s="4"/>
      <c r="BI26" s="4"/>
      <c r="BJ26" s="4"/>
      <c r="BK26" s="4"/>
      <c r="BL26" s="4"/>
      <c r="BM26" s="4"/>
      <c r="BN26" s="4"/>
      <c r="BO26" s="4"/>
      <c r="BP26" s="4"/>
      <c r="BQ26" s="4"/>
      <c r="BR26" s="4"/>
      <c r="BS26" s="4"/>
      <c r="BT26" s="4"/>
      <c r="BU26" s="4"/>
    </row>
    <row r="27" spans="1:73" ht="12" customHeight="1" x14ac:dyDescent="0.2">
      <c r="A27" s="1577"/>
      <c r="B27" s="1578"/>
      <c r="C27" s="1578"/>
      <c r="D27" s="1578"/>
      <c r="E27" s="1578"/>
      <c r="F27" s="1578"/>
      <c r="G27" s="1578"/>
      <c r="H27" s="1579"/>
      <c r="I27" s="1579"/>
      <c r="J27" s="1579"/>
      <c r="K27" s="1032"/>
      <c r="L27" s="1032"/>
      <c r="M27" s="1032"/>
      <c r="N27" s="1032"/>
      <c r="O27" s="1032"/>
      <c r="P27" s="1032"/>
      <c r="Q27" s="925"/>
      <c r="R27" s="925"/>
      <c r="S27" s="925"/>
      <c r="T27" s="925"/>
      <c r="U27" s="925"/>
      <c r="V27" s="925"/>
      <c r="W27" s="1579"/>
      <c r="X27" s="1579"/>
      <c r="Y27" s="1579"/>
      <c r="Z27" s="925"/>
      <c r="AA27" s="925"/>
      <c r="AB27" s="925"/>
      <c r="AC27" s="925"/>
      <c r="AD27" s="925"/>
      <c r="AE27" s="925"/>
      <c r="AF27" s="1032"/>
      <c r="AG27" s="1032"/>
      <c r="AH27" s="1032"/>
      <c r="AI27" s="1033"/>
      <c r="AJ27" s="4"/>
      <c r="AK27" s="1606" t="str">
        <f t="shared" si="1"/>
        <v/>
      </c>
      <c r="AL27" s="1607"/>
      <c r="AM27" s="1607"/>
      <c r="AN27" s="1607" t="str">
        <f t="shared" si="2"/>
        <v/>
      </c>
      <c r="AO27" s="1607"/>
      <c r="AP27" s="1607"/>
      <c r="AQ27" s="1607" t="str">
        <f t="shared" si="3"/>
        <v/>
      </c>
      <c r="AR27" s="1607"/>
      <c r="AS27" s="1608"/>
      <c r="AT27" s="4"/>
      <c r="AU27" s="1574" t="str">
        <f t="shared" si="0"/>
        <v/>
      </c>
      <c r="AV27" s="1575"/>
      <c r="AW27" s="1575"/>
      <c r="AX27" s="1575"/>
      <c r="AY27" s="1575"/>
      <c r="AZ27" s="1575"/>
      <c r="BA27" s="1575"/>
      <c r="BB27" s="1575"/>
      <c r="BC27" s="1575"/>
      <c r="BD27" s="1576"/>
      <c r="BE27" s="4"/>
      <c r="BF27" s="4"/>
      <c r="BG27" s="4"/>
      <c r="BH27" s="4"/>
      <c r="BI27" s="4"/>
      <c r="BJ27" s="4"/>
      <c r="BK27" s="4"/>
      <c r="BL27" s="4"/>
      <c r="BM27" s="4"/>
      <c r="BN27" s="4"/>
      <c r="BO27" s="4"/>
      <c r="BP27" s="4"/>
      <c r="BQ27" s="4"/>
      <c r="BR27" s="4"/>
      <c r="BS27" s="4"/>
      <c r="BT27" s="4"/>
      <c r="BU27" s="4"/>
    </row>
    <row r="28" spans="1:73" ht="12" customHeight="1" x14ac:dyDescent="0.2">
      <c r="A28" s="1577"/>
      <c r="B28" s="1578"/>
      <c r="C28" s="1578"/>
      <c r="D28" s="1578"/>
      <c r="E28" s="1578"/>
      <c r="F28" s="1578"/>
      <c r="G28" s="1578"/>
      <c r="H28" s="925"/>
      <c r="I28" s="925"/>
      <c r="J28" s="925"/>
      <c r="K28" s="1032"/>
      <c r="L28" s="1032"/>
      <c r="M28" s="1032"/>
      <c r="N28" s="1032"/>
      <c r="O28" s="1032"/>
      <c r="P28" s="1032"/>
      <c r="Q28" s="925"/>
      <c r="R28" s="925"/>
      <c r="S28" s="925"/>
      <c r="T28" s="925"/>
      <c r="U28" s="925"/>
      <c r="V28" s="925"/>
      <c r="W28" s="1579"/>
      <c r="X28" s="1579"/>
      <c r="Y28" s="1579"/>
      <c r="Z28" s="925"/>
      <c r="AA28" s="925"/>
      <c r="AB28" s="925"/>
      <c r="AC28" s="925"/>
      <c r="AD28" s="925"/>
      <c r="AE28" s="925"/>
      <c r="AF28" s="1032"/>
      <c r="AG28" s="1032"/>
      <c r="AH28" s="1032"/>
      <c r="AI28" s="1033"/>
      <c r="AJ28" s="4"/>
      <c r="AK28" s="1606" t="str">
        <f t="shared" si="1"/>
        <v/>
      </c>
      <c r="AL28" s="1607"/>
      <c r="AM28" s="1607"/>
      <c r="AN28" s="1607" t="str">
        <f t="shared" si="2"/>
        <v/>
      </c>
      <c r="AO28" s="1607"/>
      <c r="AP28" s="1607"/>
      <c r="AQ28" s="1607" t="str">
        <f t="shared" si="3"/>
        <v/>
      </c>
      <c r="AR28" s="1607"/>
      <c r="AS28" s="1608"/>
      <c r="AT28" s="4"/>
      <c r="AU28" s="1574" t="str">
        <f t="shared" si="0"/>
        <v/>
      </c>
      <c r="AV28" s="1575"/>
      <c r="AW28" s="1575"/>
      <c r="AX28" s="1575"/>
      <c r="AY28" s="1575"/>
      <c r="AZ28" s="1575"/>
      <c r="BA28" s="1575"/>
      <c r="BB28" s="1575"/>
      <c r="BC28" s="1575"/>
      <c r="BD28" s="1576"/>
      <c r="BE28" s="4"/>
      <c r="BF28" s="4"/>
      <c r="BG28" s="4"/>
      <c r="BH28" s="4"/>
      <c r="BI28" s="4"/>
      <c r="BJ28" s="4"/>
      <c r="BK28" s="4"/>
      <c r="BL28" s="4"/>
      <c r="BM28" s="4"/>
      <c r="BN28" s="4"/>
      <c r="BO28" s="4"/>
      <c r="BP28" s="4"/>
      <c r="BQ28" s="4"/>
      <c r="BR28" s="4"/>
      <c r="BS28" s="4"/>
      <c r="BT28" s="4"/>
      <c r="BU28" s="4"/>
    </row>
    <row r="29" spans="1:73" ht="12" customHeight="1" x14ac:dyDescent="0.2">
      <c r="A29" s="1577"/>
      <c r="B29" s="1578"/>
      <c r="C29" s="1578"/>
      <c r="D29" s="1578"/>
      <c r="E29" s="1578"/>
      <c r="F29" s="1578"/>
      <c r="G29" s="1578"/>
      <c r="H29" s="1579"/>
      <c r="I29" s="1579"/>
      <c r="J29" s="1579"/>
      <c r="K29" s="1032"/>
      <c r="L29" s="1032"/>
      <c r="M29" s="1032"/>
      <c r="N29" s="1032"/>
      <c r="O29" s="1032"/>
      <c r="P29" s="1032"/>
      <c r="Q29" s="925"/>
      <c r="R29" s="925"/>
      <c r="S29" s="925"/>
      <c r="T29" s="925"/>
      <c r="U29" s="925"/>
      <c r="V29" s="925"/>
      <c r="W29" s="1579"/>
      <c r="X29" s="1579"/>
      <c r="Y29" s="1579"/>
      <c r="Z29" s="925"/>
      <c r="AA29" s="925"/>
      <c r="AB29" s="925"/>
      <c r="AC29" s="925"/>
      <c r="AD29" s="925"/>
      <c r="AE29" s="925"/>
      <c r="AF29" s="1032"/>
      <c r="AG29" s="1032"/>
      <c r="AH29" s="1032"/>
      <c r="AI29" s="1033"/>
      <c r="AJ29" s="4"/>
      <c r="AK29" s="1606" t="str">
        <f t="shared" si="1"/>
        <v/>
      </c>
      <c r="AL29" s="1607"/>
      <c r="AM29" s="1607"/>
      <c r="AN29" s="1607" t="str">
        <f t="shared" si="2"/>
        <v/>
      </c>
      <c r="AO29" s="1607"/>
      <c r="AP29" s="1607"/>
      <c r="AQ29" s="1607" t="str">
        <f t="shared" si="3"/>
        <v/>
      </c>
      <c r="AR29" s="1607"/>
      <c r="AS29" s="1608"/>
      <c r="AT29" s="4"/>
      <c r="AU29" s="1574" t="str">
        <f t="shared" si="0"/>
        <v/>
      </c>
      <c r="AV29" s="1575"/>
      <c r="AW29" s="1575"/>
      <c r="AX29" s="1575"/>
      <c r="AY29" s="1575"/>
      <c r="AZ29" s="1575"/>
      <c r="BA29" s="1575"/>
      <c r="BB29" s="1575"/>
      <c r="BC29" s="1575"/>
      <c r="BD29" s="1576"/>
      <c r="BE29" s="4"/>
      <c r="BF29" s="4"/>
      <c r="BG29" s="4"/>
      <c r="BH29" s="4"/>
      <c r="BI29" s="4"/>
      <c r="BJ29" s="4"/>
      <c r="BK29" s="4"/>
      <c r="BL29" s="4"/>
      <c r="BM29" s="4"/>
      <c r="BN29" s="4"/>
      <c r="BO29" s="4"/>
      <c r="BP29" s="4"/>
      <c r="BQ29" s="4"/>
      <c r="BR29" s="4"/>
      <c r="BS29" s="4"/>
      <c r="BT29" s="4"/>
      <c r="BU29" s="4"/>
    </row>
    <row r="30" spans="1:73" ht="12" customHeight="1" x14ac:dyDescent="0.2">
      <c r="A30" s="1577"/>
      <c r="B30" s="1578"/>
      <c r="C30" s="1578"/>
      <c r="D30" s="1578"/>
      <c r="E30" s="1578"/>
      <c r="F30" s="1578"/>
      <c r="G30" s="1578"/>
      <c r="H30" s="925"/>
      <c r="I30" s="925"/>
      <c r="J30" s="925"/>
      <c r="K30" s="1032"/>
      <c r="L30" s="1032"/>
      <c r="M30" s="1032"/>
      <c r="N30" s="1032"/>
      <c r="O30" s="1032"/>
      <c r="P30" s="1032"/>
      <c r="Q30" s="925"/>
      <c r="R30" s="925"/>
      <c r="S30" s="925"/>
      <c r="T30" s="925"/>
      <c r="U30" s="925"/>
      <c r="V30" s="925"/>
      <c r="W30" s="1579"/>
      <c r="X30" s="1579"/>
      <c r="Y30" s="1579"/>
      <c r="Z30" s="925"/>
      <c r="AA30" s="925"/>
      <c r="AB30" s="925"/>
      <c r="AC30" s="925"/>
      <c r="AD30" s="925"/>
      <c r="AE30" s="925"/>
      <c r="AF30" s="1032"/>
      <c r="AG30" s="1032"/>
      <c r="AH30" s="1032"/>
      <c r="AI30" s="1033"/>
      <c r="AJ30" s="4"/>
      <c r="AK30" s="1606" t="str">
        <f t="shared" si="1"/>
        <v/>
      </c>
      <c r="AL30" s="1607"/>
      <c r="AM30" s="1607"/>
      <c r="AN30" s="1607" t="str">
        <f t="shared" si="2"/>
        <v/>
      </c>
      <c r="AO30" s="1607"/>
      <c r="AP30" s="1607"/>
      <c r="AQ30" s="1607" t="str">
        <f t="shared" si="3"/>
        <v/>
      </c>
      <c r="AR30" s="1607"/>
      <c r="AS30" s="1608"/>
      <c r="AT30" s="4"/>
      <c r="AU30" s="1574" t="str">
        <f t="shared" si="0"/>
        <v/>
      </c>
      <c r="AV30" s="1575"/>
      <c r="AW30" s="1575"/>
      <c r="AX30" s="1575"/>
      <c r="AY30" s="1575"/>
      <c r="AZ30" s="1575"/>
      <c r="BA30" s="1575"/>
      <c r="BB30" s="1575"/>
      <c r="BC30" s="1575"/>
      <c r="BD30" s="1576"/>
      <c r="BE30" s="4"/>
      <c r="BF30" s="4"/>
      <c r="BG30" s="4"/>
      <c r="BH30" s="4"/>
      <c r="BI30" s="4"/>
      <c r="BJ30" s="4"/>
      <c r="BK30" s="4"/>
      <c r="BL30" s="4"/>
      <c r="BM30" s="4"/>
      <c r="BN30" s="4"/>
      <c r="BO30" s="4"/>
      <c r="BP30" s="4"/>
      <c r="BQ30" s="4"/>
      <c r="BR30" s="4"/>
      <c r="BS30" s="4"/>
      <c r="BT30" s="4"/>
      <c r="BU30" s="4"/>
    </row>
    <row r="31" spans="1:73" ht="12" customHeight="1" x14ac:dyDescent="0.2">
      <c r="A31" s="1577"/>
      <c r="B31" s="1578"/>
      <c r="C31" s="1578"/>
      <c r="D31" s="1578"/>
      <c r="E31" s="1578"/>
      <c r="F31" s="1578"/>
      <c r="G31" s="1578"/>
      <c r="H31" s="1579"/>
      <c r="I31" s="1579"/>
      <c r="J31" s="1579"/>
      <c r="K31" s="1032"/>
      <c r="L31" s="1032"/>
      <c r="M31" s="1032"/>
      <c r="N31" s="1032"/>
      <c r="O31" s="1032"/>
      <c r="P31" s="1032"/>
      <c r="Q31" s="925"/>
      <c r="R31" s="925"/>
      <c r="S31" s="925"/>
      <c r="T31" s="925"/>
      <c r="U31" s="925"/>
      <c r="V31" s="925"/>
      <c r="W31" s="1579"/>
      <c r="X31" s="1579"/>
      <c r="Y31" s="1579"/>
      <c r="Z31" s="925"/>
      <c r="AA31" s="925"/>
      <c r="AB31" s="925"/>
      <c r="AC31" s="925"/>
      <c r="AD31" s="925"/>
      <c r="AE31" s="925"/>
      <c r="AF31" s="1032"/>
      <c r="AG31" s="1032"/>
      <c r="AH31" s="1032"/>
      <c r="AI31" s="1033"/>
      <c r="AJ31" s="4"/>
      <c r="AK31" s="1606" t="str">
        <f t="shared" si="1"/>
        <v/>
      </c>
      <c r="AL31" s="1607"/>
      <c r="AM31" s="1607"/>
      <c r="AN31" s="1607" t="str">
        <f t="shared" si="2"/>
        <v/>
      </c>
      <c r="AO31" s="1607"/>
      <c r="AP31" s="1607"/>
      <c r="AQ31" s="1607" t="str">
        <f t="shared" si="3"/>
        <v/>
      </c>
      <c r="AR31" s="1607"/>
      <c r="AS31" s="1608"/>
      <c r="AT31" s="4"/>
      <c r="AU31" s="1574" t="str">
        <f t="shared" si="0"/>
        <v/>
      </c>
      <c r="AV31" s="1575"/>
      <c r="AW31" s="1575"/>
      <c r="AX31" s="1575"/>
      <c r="AY31" s="1575"/>
      <c r="AZ31" s="1575"/>
      <c r="BA31" s="1575"/>
      <c r="BB31" s="1575"/>
      <c r="BC31" s="1575"/>
      <c r="BD31" s="1576"/>
      <c r="BE31" s="4"/>
      <c r="BF31" s="4"/>
      <c r="BG31" s="4"/>
      <c r="BH31" s="4"/>
      <c r="BI31" s="4"/>
      <c r="BJ31" s="4"/>
      <c r="BK31" s="4"/>
      <c r="BL31" s="4"/>
      <c r="BM31" s="4"/>
      <c r="BN31" s="4"/>
      <c r="BO31" s="4"/>
      <c r="BP31" s="4"/>
      <c r="BQ31" s="4"/>
      <c r="BR31" s="4"/>
      <c r="BS31" s="4"/>
      <c r="BT31" s="4"/>
      <c r="BU31" s="4"/>
    </row>
    <row r="32" spans="1:73" ht="12" customHeight="1" x14ac:dyDescent="0.2">
      <c r="A32" s="1577"/>
      <c r="B32" s="1578"/>
      <c r="C32" s="1578"/>
      <c r="D32" s="1578"/>
      <c r="E32" s="1578"/>
      <c r="F32" s="1578"/>
      <c r="G32" s="1578"/>
      <c r="H32" s="925"/>
      <c r="I32" s="925"/>
      <c r="J32" s="925"/>
      <c r="K32" s="1032"/>
      <c r="L32" s="1032"/>
      <c r="M32" s="1032"/>
      <c r="N32" s="1032"/>
      <c r="O32" s="1032"/>
      <c r="P32" s="1032"/>
      <c r="Q32" s="925"/>
      <c r="R32" s="925"/>
      <c r="S32" s="925"/>
      <c r="T32" s="925"/>
      <c r="U32" s="925"/>
      <c r="V32" s="925"/>
      <c r="W32" s="1579"/>
      <c r="X32" s="1579"/>
      <c r="Y32" s="1579"/>
      <c r="Z32" s="925"/>
      <c r="AA32" s="925"/>
      <c r="AB32" s="925"/>
      <c r="AC32" s="925"/>
      <c r="AD32" s="925"/>
      <c r="AE32" s="925"/>
      <c r="AF32" s="1032"/>
      <c r="AG32" s="1032"/>
      <c r="AH32" s="1032"/>
      <c r="AI32" s="1033"/>
      <c r="AJ32" s="4"/>
      <c r="AK32" s="1606" t="str">
        <f t="shared" si="1"/>
        <v/>
      </c>
      <c r="AL32" s="1607"/>
      <c r="AM32" s="1607"/>
      <c r="AN32" s="1607" t="str">
        <f t="shared" si="2"/>
        <v/>
      </c>
      <c r="AO32" s="1607"/>
      <c r="AP32" s="1607"/>
      <c r="AQ32" s="1607" t="str">
        <f t="shared" si="3"/>
        <v/>
      </c>
      <c r="AR32" s="1607"/>
      <c r="AS32" s="1608"/>
      <c r="AT32" s="4"/>
      <c r="AU32" s="1574" t="str">
        <f t="shared" si="0"/>
        <v/>
      </c>
      <c r="AV32" s="1575"/>
      <c r="AW32" s="1575"/>
      <c r="AX32" s="1575"/>
      <c r="AY32" s="1575"/>
      <c r="AZ32" s="1575"/>
      <c r="BA32" s="1575"/>
      <c r="BB32" s="1575"/>
      <c r="BC32" s="1575"/>
      <c r="BD32" s="1576"/>
      <c r="BE32" s="4"/>
      <c r="BF32" s="4"/>
      <c r="BG32" s="4"/>
      <c r="BH32" s="4"/>
      <c r="BI32" s="4"/>
      <c r="BJ32" s="4"/>
      <c r="BK32" s="4"/>
      <c r="BL32" s="4"/>
      <c r="BM32" s="4"/>
      <c r="BN32" s="4"/>
      <c r="BO32" s="4"/>
      <c r="BP32" s="4"/>
      <c r="BQ32" s="4"/>
      <c r="BR32" s="4"/>
      <c r="BS32" s="4"/>
      <c r="BT32" s="4"/>
      <c r="BU32" s="4"/>
    </row>
    <row r="33" spans="1:73" ht="12" customHeight="1" x14ac:dyDescent="0.2">
      <c r="A33" s="1577"/>
      <c r="B33" s="1578"/>
      <c r="C33" s="1578"/>
      <c r="D33" s="1578"/>
      <c r="E33" s="1578"/>
      <c r="F33" s="1578"/>
      <c r="G33" s="1578"/>
      <c r="H33" s="1579"/>
      <c r="I33" s="1579"/>
      <c r="J33" s="1579"/>
      <c r="K33" s="1032"/>
      <c r="L33" s="1032"/>
      <c r="M33" s="1032"/>
      <c r="N33" s="1032"/>
      <c r="O33" s="1032"/>
      <c r="P33" s="1032"/>
      <c r="Q33" s="925"/>
      <c r="R33" s="925"/>
      <c r="S33" s="925"/>
      <c r="T33" s="925"/>
      <c r="U33" s="925"/>
      <c r="V33" s="925"/>
      <c r="W33" s="925"/>
      <c r="X33" s="925"/>
      <c r="Y33" s="925"/>
      <c r="Z33" s="925"/>
      <c r="AA33" s="925"/>
      <c r="AB33" s="925"/>
      <c r="AC33" s="925"/>
      <c r="AD33" s="925"/>
      <c r="AE33" s="925"/>
      <c r="AF33" s="1032"/>
      <c r="AG33" s="1032"/>
      <c r="AH33" s="1032"/>
      <c r="AI33" s="1033"/>
      <c r="AJ33" s="4"/>
      <c r="AK33" s="1606" t="str">
        <f t="shared" si="1"/>
        <v/>
      </c>
      <c r="AL33" s="1607"/>
      <c r="AM33" s="1607"/>
      <c r="AN33" s="1607" t="str">
        <f t="shared" si="2"/>
        <v/>
      </c>
      <c r="AO33" s="1607"/>
      <c r="AP33" s="1607"/>
      <c r="AQ33" s="1607" t="str">
        <f t="shared" si="3"/>
        <v/>
      </c>
      <c r="AR33" s="1607"/>
      <c r="AS33" s="1608"/>
      <c r="AT33" s="4"/>
      <c r="AU33" s="1574" t="str">
        <f t="shared" si="0"/>
        <v/>
      </c>
      <c r="AV33" s="1575"/>
      <c r="AW33" s="1575"/>
      <c r="AX33" s="1575"/>
      <c r="AY33" s="1575"/>
      <c r="AZ33" s="1575"/>
      <c r="BA33" s="1575"/>
      <c r="BB33" s="1575"/>
      <c r="BC33" s="1575"/>
      <c r="BD33" s="1576"/>
      <c r="BE33" s="4"/>
      <c r="BF33" s="4"/>
      <c r="BG33" s="4"/>
      <c r="BH33" s="4"/>
      <c r="BI33" s="4"/>
      <c r="BJ33" s="4"/>
      <c r="BK33" s="4"/>
      <c r="BL33" s="4"/>
      <c r="BM33" s="4"/>
      <c r="BN33" s="4"/>
      <c r="BO33" s="4"/>
      <c r="BP33" s="4"/>
      <c r="BQ33" s="4"/>
      <c r="BR33" s="4"/>
      <c r="BS33" s="4"/>
      <c r="BT33" s="4"/>
      <c r="BU33" s="4"/>
    </row>
    <row r="34" spans="1:73" ht="12" customHeight="1" x14ac:dyDescent="0.2">
      <c r="A34" s="1577"/>
      <c r="B34" s="1578"/>
      <c r="C34" s="1578"/>
      <c r="D34" s="1578"/>
      <c r="E34" s="1578"/>
      <c r="F34" s="1578"/>
      <c r="G34" s="1578"/>
      <c r="H34" s="925"/>
      <c r="I34" s="925"/>
      <c r="J34" s="925"/>
      <c r="K34" s="1032"/>
      <c r="L34" s="1032"/>
      <c r="M34" s="1032"/>
      <c r="N34" s="1032"/>
      <c r="O34" s="1032"/>
      <c r="P34" s="1032"/>
      <c r="Q34" s="925"/>
      <c r="R34" s="925"/>
      <c r="S34" s="925"/>
      <c r="T34" s="925"/>
      <c r="U34" s="925"/>
      <c r="V34" s="925"/>
      <c r="W34" s="925"/>
      <c r="X34" s="925"/>
      <c r="Y34" s="925"/>
      <c r="Z34" s="925"/>
      <c r="AA34" s="925"/>
      <c r="AB34" s="925"/>
      <c r="AC34" s="925"/>
      <c r="AD34" s="925"/>
      <c r="AE34" s="925"/>
      <c r="AF34" s="1032"/>
      <c r="AG34" s="1032"/>
      <c r="AH34" s="1032"/>
      <c r="AI34" s="1033"/>
      <c r="AJ34" s="4"/>
      <c r="AK34" s="1606" t="str">
        <f t="shared" si="1"/>
        <v/>
      </c>
      <c r="AL34" s="1607"/>
      <c r="AM34" s="1607"/>
      <c r="AN34" s="1607" t="str">
        <f t="shared" si="2"/>
        <v/>
      </c>
      <c r="AO34" s="1607"/>
      <c r="AP34" s="1607"/>
      <c r="AQ34" s="1607" t="str">
        <f t="shared" si="3"/>
        <v/>
      </c>
      <c r="AR34" s="1607"/>
      <c r="AS34" s="1608"/>
      <c r="AT34" s="4"/>
      <c r="AU34" s="1574" t="str">
        <f t="shared" si="0"/>
        <v/>
      </c>
      <c r="AV34" s="1575"/>
      <c r="AW34" s="1575"/>
      <c r="AX34" s="1575"/>
      <c r="AY34" s="1575"/>
      <c r="AZ34" s="1575"/>
      <c r="BA34" s="1575"/>
      <c r="BB34" s="1575"/>
      <c r="BC34" s="1575"/>
      <c r="BD34" s="1576"/>
      <c r="BE34" s="4"/>
      <c r="BF34" s="4"/>
      <c r="BG34" s="4"/>
      <c r="BH34" s="4"/>
      <c r="BI34" s="4"/>
      <c r="BJ34" s="4"/>
      <c r="BK34" s="4"/>
      <c r="BL34" s="4"/>
      <c r="BM34" s="4"/>
      <c r="BN34" s="4"/>
      <c r="BO34" s="4"/>
      <c r="BP34" s="4"/>
      <c r="BQ34" s="4"/>
      <c r="BR34" s="4"/>
      <c r="BS34" s="4"/>
      <c r="BT34" s="4"/>
      <c r="BU34" s="4"/>
    </row>
    <row r="35" spans="1:73" ht="12" customHeight="1" x14ac:dyDescent="0.2">
      <c r="A35" s="1577"/>
      <c r="B35" s="1578"/>
      <c r="C35" s="1578"/>
      <c r="D35" s="1578"/>
      <c r="E35" s="1578"/>
      <c r="F35" s="1578"/>
      <c r="G35" s="1578"/>
      <c r="H35" s="1579"/>
      <c r="I35" s="1579"/>
      <c r="J35" s="1579"/>
      <c r="K35" s="1032"/>
      <c r="L35" s="1032"/>
      <c r="M35" s="1032"/>
      <c r="N35" s="1032"/>
      <c r="O35" s="1032"/>
      <c r="P35" s="1032"/>
      <c r="Q35" s="925"/>
      <c r="R35" s="925"/>
      <c r="S35" s="925"/>
      <c r="T35" s="925"/>
      <c r="U35" s="925"/>
      <c r="V35" s="925"/>
      <c r="W35" s="925"/>
      <c r="X35" s="925"/>
      <c r="Y35" s="925"/>
      <c r="Z35" s="925"/>
      <c r="AA35" s="925"/>
      <c r="AB35" s="925"/>
      <c r="AC35" s="925"/>
      <c r="AD35" s="925"/>
      <c r="AE35" s="925"/>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1574" t="str">
        <f t="shared" si="0"/>
        <v/>
      </c>
      <c r="AV35" s="1575"/>
      <c r="AW35" s="1575"/>
      <c r="AX35" s="1575"/>
      <c r="AY35" s="1575"/>
      <c r="AZ35" s="1575"/>
      <c r="BA35" s="1575"/>
      <c r="BB35" s="1575"/>
      <c r="BC35" s="1575"/>
      <c r="BD35" s="1576"/>
      <c r="BE35" s="4"/>
      <c r="BF35" s="4"/>
      <c r="BG35" s="4"/>
      <c r="BH35" s="4"/>
      <c r="BI35" s="4"/>
      <c r="BJ35" s="4"/>
      <c r="BK35" s="4"/>
      <c r="BL35" s="4"/>
      <c r="BM35" s="4"/>
      <c r="BN35" s="4"/>
      <c r="BO35" s="4"/>
      <c r="BP35" s="4"/>
      <c r="BQ35" s="4"/>
      <c r="BR35" s="4"/>
      <c r="BS35" s="4"/>
      <c r="BT35" s="4"/>
      <c r="BU35" s="4"/>
    </row>
    <row r="36" spans="1:73" ht="12" customHeight="1" x14ac:dyDescent="0.2">
      <c r="A36" s="1577"/>
      <c r="B36" s="1578"/>
      <c r="C36" s="1578"/>
      <c r="D36" s="1578"/>
      <c r="E36" s="1578"/>
      <c r="F36" s="1578"/>
      <c r="G36" s="1578"/>
      <c r="H36" s="925"/>
      <c r="I36" s="925"/>
      <c r="J36" s="925"/>
      <c r="K36" s="1032"/>
      <c r="L36" s="1032"/>
      <c r="M36" s="1032"/>
      <c r="N36" s="1032"/>
      <c r="O36" s="1032"/>
      <c r="P36" s="1032"/>
      <c r="Q36" s="925"/>
      <c r="R36" s="925"/>
      <c r="S36" s="925"/>
      <c r="T36" s="925"/>
      <c r="U36" s="925"/>
      <c r="V36" s="925"/>
      <c r="W36" s="925"/>
      <c r="X36" s="925"/>
      <c r="Y36" s="925"/>
      <c r="Z36" s="925"/>
      <c r="AA36" s="925"/>
      <c r="AB36" s="925"/>
      <c r="AC36" s="925"/>
      <c r="AD36" s="925"/>
      <c r="AE36" s="925"/>
      <c r="AF36" s="1032"/>
      <c r="AG36" s="1032"/>
      <c r="AH36" s="1032"/>
      <c r="AI36" s="1033"/>
      <c r="AJ36" s="4"/>
      <c r="AK36" s="1606" t="str">
        <f t="shared" si="1"/>
        <v/>
      </c>
      <c r="AL36" s="1607"/>
      <c r="AM36" s="1607"/>
      <c r="AN36" s="1607" t="str">
        <f t="shared" si="2"/>
        <v/>
      </c>
      <c r="AO36" s="1607"/>
      <c r="AP36" s="1607"/>
      <c r="AQ36" s="1607" t="str">
        <f t="shared" si="3"/>
        <v/>
      </c>
      <c r="AR36" s="1607"/>
      <c r="AS36" s="1608"/>
      <c r="AT36" s="4"/>
      <c r="AU36" s="1574" t="str">
        <f t="shared" si="0"/>
        <v/>
      </c>
      <c r="AV36" s="1575"/>
      <c r="AW36" s="1575"/>
      <c r="AX36" s="1575"/>
      <c r="AY36" s="1575"/>
      <c r="AZ36" s="1575"/>
      <c r="BA36" s="1575"/>
      <c r="BB36" s="1575"/>
      <c r="BC36" s="1575"/>
      <c r="BD36" s="1576"/>
      <c r="BE36" s="4"/>
      <c r="BF36" s="4"/>
      <c r="BG36" s="4"/>
      <c r="BH36" s="4"/>
      <c r="BI36" s="4"/>
      <c r="BJ36" s="4"/>
      <c r="BK36" s="4"/>
      <c r="BL36" s="4"/>
      <c r="BM36" s="4"/>
      <c r="BN36" s="4"/>
      <c r="BO36" s="4"/>
      <c r="BP36" s="4"/>
      <c r="BQ36" s="4"/>
      <c r="BR36" s="4"/>
      <c r="BS36" s="4"/>
      <c r="BT36" s="4"/>
      <c r="BU36" s="4"/>
    </row>
    <row r="37" spans="1:73" ht="12" customHeight="1" x14ac:dyDescent="0.2">
      <c r="A37" s="1577"/>
      <c r="B37" s="1578"/>
      <c r="C37" s="1578"/>
      <c r="D37" s="1578"/>
      <c r="E37" s="1578"/>
      <c r="F37" s="1578"/>
      <c r="G37" s="1578"/>
      <c r="H37" s="1579"/>
      <c r="I37" s="1579"/>
      <c r="J37" s="1579"/>
      <c r="K37" s="1032"/>
      <c r="L37" s="1032"/>
      <c r="M37" s="1032"/>
      <c r="N37" s="1032"/>
      <c r="O37" s="1032"/>
      <c r="P37" s="1032"/>
      <c r="Q37" s="925"/>
      <c r="R37" s="925"/>
      <c r="S37" s="925"/>
      <c r="T37" s="925"/>
      <c r="U37" s="925"/>
      <c r="V37" s="925"/>
      <c r="W37" s="925"/>
      <c r="X37" s="925"/>
      <c r="Y37" s="925"/>
      <c r="Z37" s="925"/>
      <c r="AA37" s="925"/>
      <c r="AB37" s="925"/>
      <c r="AC37" s="925"/>
      <c r="AD37" s="925"/>
      <c r="AE37" s="925"/>
      <c r="AF37" s="1032"/>
      <c r="AG37" s="1032"/>
      <c r="AH37" s="1032"/>
      <c r="AI37" s="1033"/>
      <c r="AJ37" s="4"/>
      <c r="AK37" s="1606" t="str">
        <f t="shared" si="1"/>
        <v/>
      </c>
      <c r="AL37" s="1607"/>
      <c r="AM37" s="1607"/>
      <c r="AN37" s="1607" t="str">
        <f t="shared" si="2"/>
        <v/>
      </c>
      <c r="AO37" s="1607"/>
      <c r="AP37" s="1607"/>
      <c r="AQ37" s="1607" t="str">
        <f t="shared" si="3"/>
        <v/>
      </c>
      <c r="AR37" s="1607"/>
      <c r="AS37" s="1608"/>
      <c r="AT37" s="4"/>
      <c r="AU37" s="1574" t="str">
        <f t="shared" si="0"/>
        <v/>
      </c>
      <c r="AV37" s="1575"/>
      <c r="AW37" s="1575"/>
      <c r="AX37" s="1575"/>
      <c r="AY37" s="1575"/>
      <c r="AZ37" s="1575"/>
      <c r="BA37" s="1575"/>
      <c r="BB37" s="1575"/>
      <c r="BC37" s="1575"/>
      <c r="BD37" s="1576"/>
      <c r="BE37" s="4"/>
      <c r="BF37" s="4"/>
      <c r="BG37" s="4"/>
      <c r="BH37" s="4"/>
      <c r="BI37" s="4"/>
      <c r="BJ37" s="4"/>
      <c r="BK37" s="4"/>
      <c r="BL37" s="4"/>
      <c r="BM37" s="4"/>
      <c r="BN37" s="4"/>
      <c r="BO37" s="4"/>
      <c r="BP37" s="4"/>
      <c r="BQ37" s="4"/>
      <c r="BR37" s="4"/>
      <c r="BS37" s="4"/>
      <c r="BT37" s="4"/>
      <c r="BU37" s="4"/>
    </row>
    <row r="38" spans="1:73" ht="12" customHeight="1" x14ac:dyDescent="0.2">
      <c r="A38" s="1577"/>
      <c r="B38" s="1578"/>
      <c r="C38" s="1578"/>
      <c r="D38" s="1578"/>
      <c r="E38" s="1578"/>
      <c r="F38" s="1578"/>
      <c r="G38" s="1578"/>
      <c r="H38" s="925"/>
      <c r="I38" s="925"/>
      <c r="J38" s="925"/>
      <c r="K38" s="1032"/>
      <c r="L38" s="1032"/>
      <c r="M38" s="1032"/>
      <c r="N38" s="1032"/>
      <c r="O38" s="1032"/>
      <c r="P38" s="1032"/>
      <c r="Q38" s="925"/>
      <c r="R38" s="925"/>
      <c r="S38" s="925"/>
      <c r="T38" s="925"/>
      <c r="U38" s="925"/>
      <c r="V38" s="925"/>
      <c r="W38" s="925"/>
      <c r="X38" s="925"/>
      <c r="Y38" s="925"/>
      <c r="Z38" s="925"/>
      <c r="AA38" s="925"/>
      <c r="AB38" s="925"/>
      <c r="AC38" s="925"/>
      <c r="AD38" s="925"/>
      <c r="AE38" s="925"/>
      <c r="AF38" s="1032"/>
      <c r="AG38" s="1032"/>
      <c r="AH38" s="1032"/>
      <c r="AI38" s="1033"/>
      <c r="AJ38" s="4"/>
      <c r="AK38" s="1606" t="str">
        <f t="shared" si="1"/>
        <v/>
      </c>
      <c r="AL38" s="1607"/>
      <c r="AM38" s="1607"/>
      <c r="AN38" s="1607" t="str">
        <f t="shared" si="2"/>
        <v/>
      </c>
      <c r="AO38" s="1607"/>
      <c r="AP38" s="1607"/>
      <c r="AQ38" s="1607" t="str">
        <f t="shared" si="3"/>
        <v/>
      </c>
      <c r="AR38" s="1607"/>
      <c r="AS38" s="1608"/>
      <c r="AT38" s="4"/>
      <c r="AU38" s="1574" t="str">
        <f t="shared" si="0"/>
        <v/>
      </c>
      <c r="AV38" s="1575"/>
      <c r="AW38" s="1575"/>
      <c r="AX38" s="1575"/>
      <c r="AY38" s="1575"/>
      <c r="AZ38" s="1575"/>
      <c r="BA38" s="1575"/>
      <c r="BB38" s="1575"/>
      <c r="BC38" s="1575"/>
      <c r="BD38" s="1576"/>
      <c r="BE38" s="4"/>
      <c r="BF38" s="4"/>
      <c r="BG38" s="4"/>
      <c r="BH38" s="4"/>
      <c r="BI38" s="4"/>
      <c r="BJ38" s="4"/>
      <c r="BK38" s="4"/>
      <c r="BL38" s="4"/>
      <c r="BM38" s="4"/>
      <c r="BN38" s="4"/>
      <c r="BO38" s="4"/>
      <c r="BP38" s="4"/>
      <c r="BQ38" s="4"/>
      <c r="BR38" s="4"/>
      <c r="BS38" s="4"/>
      <c r="BT38" s="4"/>
      <c r="BU38" s="4"/>
    </row>
    <row r="39" spans="1:73" ht="12" customHeight="1" x14ac:dyDescent="0.2">
      <c r="A39" s="1577"/>
      <c r="B39" s="1578"/>
      <c r="C39" s="1578"/>
      <c r="D39" s="1578"/>
      <c r="E39" s="1578"/>
      <c r="F39" s="1578"/>
      <c r="G39" s="1578"/>
      <c r="H39" s="1579"/>
      <c r="I39" s="1579"/>
      <c r="J39" s="1579"/>
      <c r="K39" s="1032"/>
      <c r="L39" s="1032"/>
      <c r="M39" s="1032"/>
      <c r="N39" s="1032"/>
      <c r="O39" s="1032"/>
      <c r="P39" s="1032"/>
      <c r="Q39" s="925"/>
      <c r="R39" s="925"/>
      <c r="S39" s="925"/>
      <c r="T39" s="925"/>
      <c r="U39" s="925"/>
      <c r="V39" s="925"/>
      <c r="W39" s="925"/>
      <c r="X39" s="925"/>
      <c r="Y39" s="925"/>
      <c r="Z39" s="925"/>
      <c r="AA39" s="925"/>
      <c r="AB39" s="925"/>
      <c r="AC39" s="925"/>
      <c r="AD39" s="925"/>
      <c r="AE39" s="925"/>
      <c r="AF39" s="1032"/>
      <c r="AG39" s="1032"/>
      <c r="AH39" s="1032"/>
      <c r="AI39" s="1033"/>
      <c r="AJ39" s="4"/>
      <c r="AK39" s="1606" t="str">
        <f t="shared" si="1"/>
        <v/>
      </c>
      <c r="AL39" s="1607"/>
      <c r="AM39" s="1607"/>
      <c r="AN39" s="1607" t="str">
        <f t="shared" si="2"/>
        <v/>
      </c>
      <c r="AO39" s="1607"/>
      <c r="AP39" s="1607"/>
      <c r="AQ39" s="1607" t="str">
        <f t="shared" si="3"/>
        <v/>
      </c>
      <c r="AR39" s="1607"/>
      <c r="AS39" s="1608"/>
      <c r="AT39" s="4"/>
      <c r="AU39" s="1574" t="str">
        <f t="shared" si="0"/>
        <v/>
      </c>
      <c r="AV39" s="1575"/>
      <c r="AW39" s="1575"/>
      <c r="AX39" s="1575"/>
      <c r="AY39" s="1575"/>
      <c r="AZ39" s="1575"/>
      <c r="BA39" s="1575"/>
      <c r="BB39" s="1575"/>
      <c r="BC39" s="1575"/>
      <c r="BD39" s="1576"/>
      <c r="BE39" s="4"/>
      <c r="BF39" s="4"/>
      <c r="BG39" s="4"/>
      <c r="BH39" s="4"/>
      <c r="BI39" s="4"/>
      <c r="BJ39" s="4"/>
      <c r="BK39" s="4"/>
      <c r="BL39" s="4"/>
      <c r="BM39" s="4"/>
      <c r="BN39" s="4"/>
      <c r="BO39" s="4"/>
      <c r="BP39" s="4"/>
      <c r="BQ39" s="4"/>
      <c r="BR39" s="4"/>
      <c r="BS39" s="4"/>
      <c r="BT39" s="4"/>
      <c r="BU39" s="4"/>
    </row>
    <row r="40" spans="1:73" ht="12" customHeight="1" x14ac:dyDescent="0.2">
      <c r="A40" s="1577"/>
      <c r="B40" s="1578"/>
      <c r="C40" s="1578"/>
      <c r="D40" s="1578"/>
      <c r="E40" s="1578"/>
      <c r="F40" s="1578"/>
      <c r="G40" s="1578"/>
      <c r="H40" s="925"/>
      <c r="I40" s="925"/>
      <c r="J40" s="925"/>
      <c r="K40" s="1032"/>
      <c r="L40" s="1032"/>
      <c r="M40" s="1032"/>
      <c r="N40" s="1032"/>
      <c r="O40" s="1032"/>
      <c r="P40" s="1032"/>
      <c r="Q40" s="925"/>
      <c r="R40" s="925"/>
      <c r="S40" s="925"/>
      <c r="T40" s="925"/>
      <c r="U40" s="925"/>
      <c r="V40" s="925"/>
      <c r="W40" s="925"/>
      <c r="X40" s="925"/>
      <c r="Y40" s="925"/>
      <c r="Z40" s="925"/>
      <c r="AA40" s="925"/>
      <c r="AB40" s="925"/>
      <c r="AC40" s="925"/>
      <c r="AD40" s="925"/>
      <c r="AE40" s="925"/>
      <c r="AF40" s="1032"/>
      <c r="AG40" s="1032"/>
      <c r="AH40" s="1032"/>
      <c r="AI40" s="1033"/>
      <c r="AJ40" s="4"/>
      <c r="AK40" s="1606" t="str">
        <f t="shared" si="1"/>
        <v/>
      </c>
      <c r="AL40" s="1607"/>
      <c r="AM40" s="1607"/>
      <c r="AN40" s="1607" t="str">
        <f t="shared" si="2"/>
        <v/>
      </c>
      <c r="AO40" s="1607"/>
      <c r="AP40" s="1607"/>
      <c r="AQ40" s="1607" t="str">
        <f t="shared" si="3"/>
        <v/>
      </c>
      <c r="AR40" s="1607"/>
      <c r="AS40" s="1608"/>
      <c r="AT40" s="4"/>
      <c r="AU40" s="1574" t="str">
        <f t="shared" si="0"/>
        <v/>
      </c>
      <c r="AV40" s="1575"/>
      <c r="AW40" s="1575"/>
      <c r="AX40" s="1575"/>
      <c r="AY40" s="1575"/>
      <c r="AZ40" s="1575"/>
      <c r="BA40" s="1575"/>
      <c r="BB40" s="1575"/>
      <c r="BC40" s="1575"/>
      <c r="BD40" s="1576"/>
      <c r="BE40" s="4"/>
      <c r="BF40" s="4"/>
      <c r="BG40" s="4"/>
      <c r="BH40" s="4"/>
      <c r="BI40" s="4"/>
      <c r="BJ40" s="4"/>
      <c r="BK40" s="4"/>
      <c r="BL40" s="4"/>
      <c r="BM40" s="4"/>
      <c r="BN40" s="4"/>
      <c r="BO40" s="4"/>
      <c r="BP40" s="4"/>
      <c r="BQ40" s="4"/>
      <c r="BR40" s="4"/>
      <c r="BS40" s="4"/>
      <c r="BT40" s="4"/>
      <c r="BU40" s="4"/>
    </row>
    <row r="41" spans="1:73" ht="12" customHeight="1" x14ac:dyDescent="0.2">
      <c r="A41" s="1577"/>
      <c r="B41" s="1578"/>
      <c r="C41" s="1578"/>
      <c r="D41" s="1578"/>
      <c r="E41" s="1578"/>
      <c r="F41" s="1578"/>
      <c r="G41" s="1578"/>
      <c r="H41" s="1579"/>
      <c r="I41" s="1579"/>
      <c r="J41" s="1579"/>
      <c r="K41" s="1032"/>
      <c r="L41" s="1032"/>
      <c r="M41" s="1032"/>
      <c r="N41" s="1032"/>
      <c r="O41" s="1032"/>
      <c r="P41" s="1032"/>
      <c r="Q41" s="925"/>
      <c r="R41" s="925"/>
      <c r="S41" s="925"/>
      <c r="T41" s="925"/>
      <c r="U41" s="925"/>
      <c r="V41" s="925"/>
      <c r="W41" s="925"/>
      <c r="X41" s="925"/>
      <c r="Y41" s="925"/>
      <c r="Z41" s="925"/>
      <c r="AA41" s="925"/>
      <c r="AB41" s="925"/>
      <c r="AC41" s="925"/>
      <c r="AD41" s="925"/>
      <c r="AE41" s="925"/>
      <c r="AF41" s="1032"/>
      <c r="AG41" s="1032"/>
      <c r="AH41" s="1032"/>
      <c r="AI41" s="1033"/>
      <c r="AJ41" s="4"/>
      <c r="AK41" s="1606" t="str">
        <f t="shared" si="1"/>
        <v/>
      </c>
      <c r="AL41" s="1607"/>
      <c r="AM41" s="1607"/>
      <c r="AN41" s="1607" t="str">
        <f t="shared" si="2"/>
        <v/>
      </c>
      <c r="AO41" s="1607"/>
      <c r="AP41" s="1607"/>
      <c r="AQ41" s="1607" t="str">
        <f t="shared" si="3"/>
        <v/>
      </c>
      <c r="AR41" s="1607"/>
      <c r="AS41" s="1608"/>
      <c r="AT41" s="4"/>
      <c r="AU41" s="1574" t="str">
        <f t="shared" si="0"/>
        <v/>
      </c>
      <c r="AV41" s="1575"/>
      <c r="AW41" s="1575"/>
      <c r="AX41" s="1575"/>
      <c r="AY41" s="1575"/>
      <c r="AZ41" s="1575"/>
      <c r="BA41" s="1575"/>
      <c r="BB41" s="1575"/>
      <c r="BC41" s="1575"/>
      <c r="BD41" s="1576"/>
      <c r="BE41" s="4"/>
      <c r="BF41" s="4"/>
      <c r="BG41" s="4"/>
      <c r="BH41" s="4"/>
      <c r="BI41" s="4"/>
      <c r="BJ41" s="4"/>
      <c r="BK41" s="4"/>
      <c r="BL41" s="4"/>
      <c r="BM41" s="4"/>
      <c r="BN41" s="4"/>
      <c r="BO41" s="4"/>
      <c r="BP41" s="4"/>
      <c r="BQ41" s="4"/>
      <c r="BR41" s="4"/>
      <c r="BS41" s="4"/>
      <c r="BT41" s="4"/>
      <c r="BU41" s="4"/>
    </row>
    <row r="42" spans="1:73" ht="12" customHeight="1" x14ac:dyDescent="0.2">
      <c r="A42" s="1577"/>
      <c r="B42" s="1578"/>
      <c r="C42" s="1578"/>
      <c r="D42" s="1578"/>
      <c r="E42" s="1578"/>
      <c r="F42" s="1578"/>
      <c r="G42" s="1578"/>
      <c r="H42" s="925"/>
      <c r="I42" s="925"/>
      <c r="J42" s="925"/>
      <c r="K42" s="1032"/>
      <c r="L42" s="1032"/>
      <c r="M42" s="1032"/>
      <c r="N42" s="1032"/>
      <c r="O42" s="1032"/>
      <c r="P42" s="1032"/>
      <c r="Q42" s="925"/>
      <c r="R42" s="925"/>
      <c r="S42" s="925"/>
      <c r="T42" s="925"/>
      <c r="U42" s="925"/>
      <c r="V42" s="925"/>
      <c r="W42" s="925"/>
      <c r="X42" s="925"/>
      <c r="Y42" s="925"/>
      <c r="Z42" s="925"/>
      <c r="AA42" s="925"/>
      <c r="AB42" s="925"/>
      <c r="AC42" s="925"/>
      <c r="AD42" s="925"/>
      <c r="AE42" s="925"/>
      <c r="AF42" s="1032"/>
      <c r="AG42" s="1032"/>
      <c r="AH42" s="1032"/>
      <c r="AI42" s="1033"/>
      <c r="AJ42" s="4"/>
      <c r="AK42" s="1606" t="str">
        <f t="shared" si="1"/>
        <v/>
      </c>
      <c r="AL42" s="1607"/>
      <c r="AM42" s="1607"/>
      <c r="AN42" s="1607" t="str">
        <f t="shared" si="2"/>
        <v/>
      </c>
      <c r="AO42" s="1607"/>
      <c r="AP42" s="1607"/>
      <c r="AQ42" s="1607" t="str">
        <f t="shared" si="3"/>
        <v/>
      </c>
      <c r="AR42" s="1607"/>
      <c r="AS42" s="1608"/>
      <c r="AT42" s="4"/>
      <c r="AU42" s="1574" t="str">
        <f t="shared" si="0"/>
        <v/>
      </c>
      <c r="AV42" s="1575"/>
      <c r="AW42" s="1575"/>
      <c r="AX42" s="1575"/>
      <c r="AY42" s="1575"/>
      <c r="AZ42" s="1575"/>
      <c r="BA42" s="1575"/>
      <c r="BB42" s="1575"/>
      <c r="BC42" s="1575"/>
      <c r="BD42" s="1576"/>
      <c r="BE42" s="4"/>
      <c r="BF42" s="4"/>
      <c r="BG42" s="4"/>
      <c r="BH42" s="4"/>
      <c r="BI42" s="4"/>
      <c r="BJ42" s="4"/>
      <c r="BK42" s="4"/>
      <c r="BL42" s="4"/>
      <c r="BM42" s="4"/>
      <c r="BN42" s="4"/>
      <c r="BO42" s="4"/>
      <c r="BP42" s="4"/>
      <c r="BQ42" s="4"/>
      <c r="BR42" s="4"/>
      <c r="BS42" s="4"/>
      <c r="BT42" s="4"/>
      <c r="BU42" s="4"/>
    </row>
    <row r="43" spans="1:73" ht="12" customHeight="1" x14ac:dyDescent="0.2">
      <c r="A43" s="1577"/>
      <c r="B43" s="1578"/>
      <c r="C43" s="1578"/>
      <c r="D43" s="1578"/>
      <c r="E43" s="1578"/>
      <c r="F43" s="1578"/>
      <c r="G43" s="1578"/>
      <c r="H43" s="1579"/>
      <c r="I43" s="1579"/>
      <c r="J43" s="1579"/>
      <c r="K43" s="1032"/>
      <c r="L43" s="1032"/>
      <c r="M43" s="1032"/>
      <c r="N43" s="1032"/>
      <c r="O43" s="1032"/>
      <c r="P43" s="1032"/>
      <c r="Q43" s="925"/>
      <c r="R43" s="925"/>
      <c r="S43" s="925"/>
      <c r="T43" s="925"/>
      <c r="U43" s="925"/>
      <c r="V43" s="925"/>
      <c r="W43" s="925"/>
      <c r="X43" s="925"/>
      <c r="Y43" s="925"/>
      <c r="Z43" s="925"/>
      <c r="AA43" s="925"/>
      <c r="AB43" s="925"/>
      <c r="AC43" s="925"/>
      <c r="AD43" s="925"/>
      <c r="AE43" s="925"/>
      <c r="AF43" s="1032"/>
      <c r="AG43" s="1032"/>
      <c r="AH43" s="1032"/>
      <c r="AI43" s="1033"/>
      <c r="AJ43" s="4"/>
      <c r="AK43" s="1606" t="str">
        <f t="shared" si="1"/>
        <v/>
      </c>
      <c r="AL43" s="1607"/>
      <c r="AM43" s="1607"/>
      <c r="AN43" s="1607" t="str">
        <f t="shared" si="2"/>
        <v/>
      </c>
      <c r="AO43" s="1607"/>
      <c r="AP43" s="1607"/>
      <c r="AQ43" s="1607" t="str">
        <f t="shared" si="3"/>
        <v/>
      </c>
      <c r="AR43" s="1607"/>
      <c r="AS43" s="1608"/>
      <c r="AT43" s="4"/>
      <c r="AU43" s="1574" t="str">
        <f t="shared" si="0"/>
        <v/>
      </c>
      <c r="AV43" s="1575"/>
      <c r="AW43" s="1575"/>
      <c r="AX43" s="1575"/>
      <c r="AY43" s="1575"/>
      <c r="AZ43" s="1575"/>
      <c r="BA43" s="1575"/>
      <c r="BB43" s="1575"/>
      <c r="BC43" s="1575"/>
      <c r="BD43" s="1576"/>
      <c r="BE43" s="4"/>
      <c r="BF43" s="4"/>
      <c r="BG43" s="4"/>
      <c r="BH43" s="4"/>
      <c r="BI43" s="4"/>
      <c r="BJ43" s="4"/>
      <c r="BK43" s="4"/>
      <c r="BL43" s="4"/>
      <c r="BM43" s="4"/>
      <c r="BN43" s="4"/>
      <c r="BO43" s="4"/>
      <c r="BP43" s="4"/>
      <c r="BQ43" s="4"/>
      <c r="BR43" s="4"/>
      <c r="BS43" s="4"/>
      <c r="BT43" s="4"/>
      <c r="BU43" s="4"/>
    </row>
    <row r="44" spans="1:73" ht="12" customHeight="1" x14ac:dyDescent="0.2">
      <c r="A44" s="1577"/>
      <c r="B44" s="1578"/>
      <c r="C44" s="1578"/>
      <c r="D44" s="1578"/>
      <c r="E44" s="1578"/>
      <c r="F44" s="1578"/>
      <c r="G44" s="1578"/>
      <c r="H44" s="925"/>
      <c r="I44" s="925"/>
      <c r="J44" s="925"/>
      <c r="K44" s="1032"/>
      <c r="L44" s="1032"/>
      <c r="M44" s="1032"/>
      <c r="N44" s="1032"/>
      <c r="O44" s="1032"/>
      <c r="P44" s="1032"/>
      <c r="Q44" s="925"/>
      <c r="R44" s="925"/>
      <c r="S44" s="925"/>
      <c r="T44" s="925"/>
      <c r="U44" s="925"/>
      <c r="V44" s="925"/>
      <c r="W44" s="925"/>
      <c r="X44" s="925"/>
      <c r="Y44" s="925"/>
      <c r="Z44" s="925"/>
      <c r="AA44" s="925"/>
      <c r="AB44" s="925"/>
      <c r="AC44" s="925"/>
      <c r="AD44" s="925"/>
      <c r="AE44" s="925"/>
      <c r="AF44" s="1032"/>
      <c r="AG44" s="1032"/>
      <c r="AH44" s="1032"/>
      <c r="AI44" s="1033"/>
      <c r="AJ44" s="4"/>
      <c r="AK44" s="1606" t="str">
        <f t="shared" si="1"/>
        <v/>
      </c>
      <c r="AL44" s="1607"/>
      <c r="AM44" s="1607"/>
      <c r="AN44" s="1607" t="str">
        <f t="shared" si="2"/>
        <v/>
      </c>
      <c r="AO44" s="1607"/>
      <c r="AP44" s="1607"/>
      <c r="AQ44" s="1607" t="str">
        <f t="shared" si="3"/>
        <v/>
      </c>
      <c r="AR44" s="1607"/>
      <c r="AS44" s="1608"/>
      <c r="AT44" s="4"/>
      <c r="AU44" s="1574" t="str">
        <f t="shared" si="0"/>
        <v/>
      </c>
      <c r="AV44" s="1575"/>
      <c r="AW44" s="1575"/>
      <c r="AX44" s="1575"/>
      <c r="AY44" s="1575"/>
      <c r="AZ44" s="1575"/>
      <c r="BA44" s="1575"/>
      <c r="BB44" s="1575"/>
      <c r="BC44" s="1575"/>
      <c r="BD44" s="1576"/>
      <c r="BE44" s="4"/>
      <c r="BF44" s="4"/>
      <c r="BG44" s="4"/>
      <c r="BH44" s="4"/>
      <c r="BI44" s="4"/>
      <c r="BJ44" s="4"/>
      <c r="BK44" s="4"/>
      <c r="BL44" s="4"/>
      <c r="BM44" s="4"/>
      <c r="BN44" s="4"/>
      <c r="BO44" s="4"/>
      <c r="BP44" s="4"/>
      <c r="BQ44" s="4"/>
      <c r="BR44" s="4"/>
      <c r="BS44" s="4"/>
      <c r="BT44" s="4"/>
      <c r="BU44" s="4"/>
    </row>
    <row r="45" spans="1:73" ht="12" customHeight="1" x14ac:dyDescent="0.2">
      <c r="A45" s="1577"/>
      <c r="B45" s="1578"/>
      <c r="C45" s="1578"/>
      <c r="D45" s="1578"/>
      <c r="E45" s="1578"/>
      <c r="F45" s="1578"/>
      <c r="G45" s="1578"/>
      <c r="H45" s="1579"/>
      <c r="I45" s="1579"/>
      <c r="J45" s="1579"/>
      <c r="K45" s="1032"/>
      <c r="L45" s="1032"/>
      <c r="M45" s="1032"/>
      <c r="N45" s="1032"/>
      <c r="O45" s="1032"/>
      <c r="P45" s="1032"/>
      <c r="Q45" s="925"/>
      <c r="R45" s="925"/>
      <c r="S45" s="925"/>
      <c r="T45" s="925"/>
      <c r="U45" s="925"/>
      <c r="V45" s="925"/>
      <c r="W45" s="925"/>
      <c r="X45" s="925"/>
      <c r="Y45" s="925"/>
      <c r="Z45" s="925"/>
      <c r="AA45" s="925"/>
      <c r="AB45" s="925"/>
      <c r="AC45" s="925"/>
      <c r="AD45" s="925"/>
      <c r="AE45" s="925"/>
      <c r="AF45" s="1032"/>
      <c r="AG45" s="1032"/>
      <c r="AH45" s="1032"/>
      <c r="AI45" s="1033"/>
      <c r="AJ45" s="4"/>
      <c r="AK45" s="1606" t="str">
        <f t="shared" si="1"/>
        <v/>
      </c>
      <c r="AL45" s="1607"/>
      <c r="AM45" s="1607"/>
      <c r="AN45" s="1607" t="str">
        <f t="shared" si="2"/>
        <v/>
      </c>
      <c r="AO45" s="1607"/>
      <c r="AP45" s="1607"/>
      <c r="AQ45" s="1607" t="str">
        <f t="shared" si="3"/>
        <v/>
      </c>
      <c r="AR45" s="1607"/>
      <c r="AS45" s="1608"/>
      <c r="AT45" s="4"/>
      <c r="AU45" s="1574" t="str">
        <f t="shared" si="0"/>
        <v/>
      </c>
      <c r="AV45" s="1575"/>
      <c r="AW45" s="1575"/>
      <c r="AX45" s="1575"/>
      <c r="AY45" s="1575"/>
      <c r="AZ45" s="1575"/>
      <c r="BA45" s="1575"/>
      <c r="BB45" s="1575"/>
      <c r="BC45" s="1575"/>
      <c r="BD45" s="1576"/>
      <c r="BE45" s="4"/>
      <c r="BF45" s="4"/>
      <c r="BG45" s="4"/>
      <c r="BH45" s="4"/>
      <c r="BI45" s="4"/>
      <c r="BJ45" s="4"/>
      <c r="BK45" s="4"/>
      <c r="BL45" s="4"/>
      <c r="BM45" s="4"/>
      <c r="BN45" s="4"/>
      <c r="BO45" s="4"/>
      <c r="BP45" s="4"/>
      <c r="BQ45" s="4"/>
      <c r="BR45" s="4"/>
      <c r="BS45" s="4"/>
      <c r="BT45" s="4"/>
      <c r="BU45" s="4"/>
    </row>
    <row r="46" spans="1:73" ht="12" customHeight="1" x14ac:dyDescent="0.2">
      <c r="A46" s="1577"/>
      <c r="B46" s="1578"/>
      <c r="C46" s="1578"/>
      <c r="D46" s="1578"/>
      <c r="E46" s="1578"/>
      <c r="F46" s="1578"/>
      <c r="G46" s="1578"/>
      <c r="H46" s="925"/>
      <c r="I46" s="925"/>
      <c r="J46" s="925"/>
      <c r="K46" s="1032"/>
      <c r="L46" s="1032"/>
      <c r="M46" s="1032"/>
      <c r="N46" s="1032"/>
      <c r="O46" s="1032"/>
      <c r="P46" s="1032"/>
      <c r="Q46" s="925"/>
      <c r="R46" s="925"/>
      <c r="S46" s="925"/>
      <c r="T46" s="925"/>
      <c r="U46" s="925"/>
      <c r="V46" s="925"/>
      <c r="W46" s="925"/>
      <c r="X46" s="925"/>
      <c r="Y46" s="925"/>
      <c r="Z46" s="925"/>
      <c r="AA46" s="925"/>
      <c r="AB46" s="925"/>
      <c r="AC46" s="925"/>
      <c r="AD46" s="925"/>
      <c r="AE46" s="925"/>
      <c r="AF46" s="1032"/>
      <c r="AG46" s="1032"/>
      <c r="AH46" s="1032"/>
      <c r="AI46" s="1033"/>
      <c r="AJ46" s="4"/>
      <c r="AK46" s="1606" t="str">
        <f t="shared" si="1"/>
        <v/>
      </c>
      <c r="AL46" s="1607"/>
      <c r="AM46" s="1607"/>
      <c r="AN46" s="1607" t="str">
        <f t="shared" si="2"/>
        <v/>
      </c>
      <c r="AO46" s="1607"/>
      <c r="AP46" s="1607"/>
      <c r="AQ46" s="1607" t="str">
        <f t="shared" si="3"/>
        <v/>
      </c>
      <c r="AR46" s="1607"/>
      <c r="AS46" s="1608"/>
      <c r="AT46" s="4"/>
      <c r="AU46" s="1574" t="str">
        <f t="shared" si="0"/>
        <v/>
      </c>
      <c r="AV46" s="1575"/>
      <c r="AW46" s="1575"/>
      <c r="AX46" s="1575"/>
      <c r="AY46" s="1575"/>
      <c r="AZ46" s="1575"/>
      <c r="BA46" s="1575"/>
      <c r="BB46" s="1575"/>
      <c r="BC46" s="1575"/>
      <c r="BD46" s="1576"/>
      <c r="BE46" s="4"/>
      <c r="BF46" s="4"/>
      <c r="BG46" s="4"/>
      <c r="BH46" s="4"/>
      <c r="BI46" s="4"/>
      <c r="BJ46" s="4"/>
      <c r="BK46" s="4"/>
      <c r="BL46" s="4"/>
      <c r="BM46" s="4"/>
      <c r="BN46" s="4"/>
      <c r="BO46" s="4"/>
      <c r="BP46" s="4"/>
      <c r="BQ46" s="4"/>
      <c r="BR46" s="4"/>
      <c r="BS46" s="4"/>
      <c r="BT46" s="4"/>
      <c r="BU46" s="4"/>
    </row>
    <row r="47" spans="1:73" ht="12" customHeight="1" x14ac:dyDescent="0.2">
      <c r="A47" s="1577"/>
      <c r="B47" s="1578"/>
      <c r="C47" s="1578"/>
      <c r="D47" s="1578"/>
      <c r="E47" s="1578"/>
      <c r="F47" s="1578"/>
      <c r="G47" s="1578"/>
      <c r="H47" s="1579"/>
      <c r="I47" s="1579"/>
      <c r="J47" s="1579"/>
      <c r="K47" s="1032"/>
      <c r="L47" s="1032"/>
      <c r="M47" s="1032"/>
      <c r="N47" s="1032"/>
      <c r="O47" s="1032"/>
      <c r="P47" s="1032"/>
      <c r="Q47" s="925"/>
      <c r="R47" s="925"/>
      <c r="S47" s="925"/>
      <c r="T47" s="925"/>
      <c r="U47" s="925"/>
      <c r="V47" s="925"/>
      <c r="W47" s="925"/>
      <c r="X47" s="925"/>
      <c r="Y47" s="925"/>
      <c r="Z47" s="925"/>
      <c r="AA47" s="925"/>
      <c r="AB47" s="925"/>
      <c r="AC47" s="925"/>
      <c r="AD47" s="925"/>
      <c r="AE47" s="925"/>
      <c r="AF47" s="1032"/>
      <c r="AG47" s="1032"/>
      <c r="AH47" s="1032"/>
      <c r="AI47" s="1033"/>
      <c r="AJ47" s="4"/>
      <c r="AK47" s="1606" t="str">
        <f t="shared" si="1"/>
        <v/>
      </c>
      <c r="AL47" s="1607"/>
      <c r="AM47" s="1607"/>
      <c r="AN47" s="1607" t="str">
        <f t="shared" si="2"/>
        <v/>
      </c>
      <c r="AO47" s="1607"/>
      <c r="AP47" s="1607"/>
      <c r="AQ47" s="1607" t="str">
        <f t="shared" si="3"/>
        <v/>
      </c>
      <c r="AR47" s="1607"/>
      <c r="AS47" s="1608"/>
      <c r="AT47" s="4"/>
      <c r="AU47" s="1574" t="str">
        <f t="shared" si="0"/>
        <v/>
      </c>
      <c r="AV47" s="1575"/>
      <c r="AW47" s="1575"/>
      <c r="AX47" s="1575"/>
      <c r="AY47" s="1575"/>
      <c r="AZ47" s="1575"/>
      <c r="BA47" s="1575"/>
      <c r="BB47" s="1575"/>
      <c r="BC47" s="1575"/>
      <c r="BD47" s="1576"/>
      <c r="BE47" s="4"/>
      <c r="BF47" s="4"/>
      <c r="BG47" s="4"/>
      <c r="BH47" s="4"/>
      <c r="BI47" s="4"/>
      <c r="BJ47" s="4"/>
      <c r="BK47" s="4"/>
      <c r="BL47" s="4"/>
      <c r="BM47" s="4"/>
      <c r="BN47" s="4"/>
      <c r="BO47" s="4"/>
      <c r="BP47" s="4"/>
      <c r="BQ47" s="4"/>
      <c r="BR47" s="4"/>
      <c r="BS47" s="4"/>
      <c r="BT47" s="4"/>
      <c r="BU47" s="4"/>
    </row>
    <row r="48" spans="1:73" ht="12" customHeight="1" x14ac:dyDescent="0.2">
      <c r="A48" s="1577"/>
      <c r="B48" s="1578"/>
      <c r="C48" s="1578"/>
      <c r="D48" s="1578"/>
      <c r="E48" s="1578"/>
      <c r="F48" s="1578"/>
      <c r="G48" s="1578"/>
      <c r="H48" s="925"/>
      <c r="I48" s="925"/>
      <c r="J48" s="925"/>
      <c r="K48" s="1032"/>
      <c r="L48" s="1032"/>
      <c r="M48" s="1032"/>
      <c r="N48" s="1032"/>
      <c r="O48" s="1032"/>
      <c r="P48" s="1032"/>
      <c r="Q48" s="925"/>
      <c r="R48" s="925"/>
      <c r="S48" s="925"/>
      <c r="T48" s="925"/>
      <c r="U48" s="925"/>
      <c r="V48" s="925"/>
      <c r="W48" s="925"/>
      <c r="X48" s="925"/>
      <c r="Y48" s="925"/>
      <c r="Z48" s="925"/>
      <c r="AA48" s="925"/>
      <c r="AB48" s="925"/>
      <c r="AC48" s="925"/>
      <c r="AD48" s="925"/>
      <c r="AE48" s="925"/>
      <c r="AF48" s="1032"/>
      <c r="AG48" s="1032"/>
      <c r="AH48" s="1032"/>
      <c r="AI48" s="1033"/>
      <c r="AJ48" s="4"/>
      <c r="AK48" s="1606" t="str">
        <f t="shared" si="1"/>
        <v/>
      </c>
      <c r="AL48" s="1607"/>
      <c r="AM48" s="1607"/>
      <c r="AN48" s="1607" t="str">
        <f t="shared" si="2"/>
        <v/>
      </c>
      <c r="AO48" s="1607"/>
      <c r="AP48" s="1607"/>
      <c r="AQ48" s="1607" t="str">
        <f t="shared" si="3"/>
        <v/>
      </c>
      <c r="AR48" s="1607"/>
      <c r="AS48" s="1608"/>
      <c r="AT48" s="4"/>
      <c r="AU48" s="1574" t="str">
        <f t="shared" si="0"/>
        <v/>
      </c>
      <c r="AV48" s="1575"/>
      <c r="AW48" s="1575"/>
      <c r="AX48" s="1575"/>
      <c r="AY48" s="1575"/>
      <c r="AZ48" s="1575"/>
      <c r="BA48" s="1575"/>
      <c r="BB48" s="1575"/>
      <c r="BC48" s="1575"/>
      <c r="BD48" s="1576"/>
      <c r="BE48" s="4"/>
      <c r="BF48" s="4"/>
      <c r="BG48" s="4"/>
      <c r="BH48" s="4"/>
      <c r="BI48" s="4"/>
      <c r="BJ48" s="4"/>
      <c r="BK48" s="4"/>
      <c r="BL48" s="4"/>
      <c r="BM48" s="4"/>
      <c r="BN48" s="4"/>
      <c r="BO48" s="4"/>
      <c r="BP48" s="4"/>
      <c r="BQ48" s="4"/>
      <c r="BR48" s="4"/>
      <c r="BS48" s="4"/>
      <c r="BT48" s="4"/>
      <c r="BU48" s="4"/>
    </row>
    <row r="49" spans="1:73" ht="12" customHeight="1" x14ac:dyDescent="0.2">
      <c r="A49" s="1577"/>
      <c r="B49" s="1578"/>
      <c r="C49" s="1578"/>
      <c r="D49" s="1578"/>
      <c r="E49" s="1578"/>
      <c r="F49" s="1578"/>
      <c r="G49" s="1578"/>
      <c r="H49" s="1579"/>
      <c r="I49" s="1579"/>
      <c r="J49" s="1579"/>
      <c r="K49" s="1032"/>
      <c r="L49" s="1032"/>
      <c r="M49" s="1032"/>
      <c r="N49" s="1032"/>
      <c r="O49" s="1032"/>
      <c r="P49" s="1032"/>
      <c r="Q49" s="925"/>
      <c r="R49" s="925"/>
      <c r="S49" s="925"/>
      <c r="T49" s="925"/>
      <c r="U49" s="925"/>
      <c r="V49" s="925"/>
      <c r="W49" s="925"/>
      <c r="X49" s="925"/>
      <c r="Y49" s="925"/>
      <c r="Z49" s="925"/>
      <c r="AA49" s="925"/>
      <c r="AB49" s="925"/>
      <c r="AC49" s="925"/>
      <c r="AD49" s="925"/>
      <c r="AE49" s="925"/>
      <c r="AF49" s="1032"/>
      <c r="AG49" s="1032"/>
      <c r="AH49" s="1032"/>
      <c r="AI49" s="1033"/>
      <c r="AJ49" s="4"/>
      <c r="AK49" s="1606" t="str">
        <f t="shared" si="1"/>
        <v/>
      </c>
      <c r="AL49" s="1607"/>
      <c r="AM49" s="1607"/>
      <c r="AN49" s="1607" t="str">
        <f t="shared" si="2"/>
        <v/>
      </c>
      <c r="AO49" s="1607"/>
      <c r="AP49" s="1607"/>
      <c r="AQ49" s="1607" t="str">
        <f t="shared" si="3"/>
        <v/>
      </c>
      <c r="AR49" s="1607"/>
      <c r="AS49" s="1608"/>
      <c r="AT49" s="4"/>
      <c r="AU49" s="1574" t="str">
        <f t="shared" si="0"/>
        <v/>
      </c>
      <c r="AV49" s="1575"/>
      <c r="AW49" s="1575"/>
      <c r="AX49" s="1575"/>
      <c r="AY49" s="1575"/>
      <c r="AZ49" s="1575"/>
      <c r="BA49" s="1575"/>
      <c r="BB49" s="1575"/>
      <c r="BC49" s="1575"/>
      <c r="BD49" s="1576"/>
      <c r="BE49" s="4"/>
      <c r="BF49" s="4"/>
      <c r="BG49" s="4"/>
      <c r="BH49" s="4"/>
      <c r="BI49" s="4"/>
      <c r="BJ49" s="4"/>
      <c r="BK49" s="4"/>
      <c r="BL49" s="4"/>
      <c r="BM49" s="4"/>
      <c r="BN49" s="4"/>
      <c r="BO49" s="4"/>
      <c r="BP49" s="4"/>
      <c r="BQ49" s="4"/>
      <c r="BR49" s="4"/>
      <c r="BS49" s="4"/>
      <c r="BT49" s="4"/>
      <c r="BU49" s="4"/>
    </row>
    <row r="50" spans="1:73" ht="12" customHeight="1" x14ac:dyDescent="0.2">
      <c r="A50" s="1577"/>
      <c r="B50" s="1578"/>
      <c r="C50" s="1578"/>
      <c r="D50" s="1578"/>
      <c r="E50" s="1578"/>
      <c r="F50" s="1578"/>
      <c r="G50" s="1578"/>
      <c r="H50" s="925"/>
      <c r="I50" s="925"/>
      <c r="J50" s="925"/>
      <c r="K50" s="1032"/>
      <c r="L50" s="1032"/>
      <c r="M50" s="1032"/>
      <c r="N50" s="1032"/>
      <c r="O50" s="1032"/>
      <c r="P50" s="1032"/>
      <c r="Q50" s="925"/>
      <c r="R50" s="925"/>
      <c r="S50" s="925"/>
      <c r="T50" s="925"/>
      <c r="U50" s="925"/>
      <c r="V50" s="925"/>
      <c r="W50" s="925"/>
      <c r="X50" s="925"/>
      <c r="Y50" s="925"/>
      <c r="Z50" s="925"/>
      <c r="AA50" s="925"/>
      <c r="AB50" s="925"/>
      <c r="AC50" s="925"/>
      <c r="AD50" s="925"/>
      <c r="AE50" s="925"/>
      <c r="AF50" s="1032"/>
      <c r="AG50" s="1032"/>
      <c r="AH50" s="1032"/>
      <c r="AI50" s="1033"/>
      <c r="AJ50" s="4"/>
      <c r="AK50" s="1606" t="str">
        <f t="shared" si="1"/>
        <v/>
      </c>
      <c r="AL50" s="1607"/>
      <c r="AM50" s="1607"/>
      <c r="AN50" s="1607" t="str">
        <f t="shared" si="2"/>
        <v/>
      </c>
      <c r="AO50" s="1607"/>
      <c r="AP50" s="1607"/>
      <c r="AQ50" s="1607" t="str">
        <f t="shared" si="3"/>
        <v/>
      </c>
      <c r="AR50" s="1607"/>
      <c r="AS50" s="1608"/>
      <c r="AT50" s="4"/>
      <c r="AU50" s="1574" t="str">
        <f t="shared" si="0"/>
        <v/>
      </c>
      <c r="AV50" s="1575"/>
      <c r="AW50" s="1575"/>
      <c r="AX50" s="1575"/>
      <c r="AY50" s="1575"/>
      <c r="AZ50" s="1575"/>
      <c r="BA50" s="1575"/>
      <c r="BB50" s="1575"/>
      <c r="BC50" s="1575"/>
      <c r="BD50" s="1576"/>
      <c r="BE50" s="4"/>
      <c r="BF50" s="4"/>
      <c r="BG50" s="4"/>
      <c r="BH50" s="4"/>
      <c r="BI50" s="4"/>
      <c r="BJ50" s="4"/>
      <c r="BK50" s="4"/>
      <c r="BL50" s="4"/>
      <c r="BM50" s="4"/>
      <c r="BN50" s="4"/>
      <c r="BO50" s="4"/>
      <c r="BP50" s="4"/>
      <c r="BQ50" s="4"/>
      <c r="BR50" s="4"/>
      <c r="BS50" s="4"/>
      <c r="BT50" s="4"/>
      <c r="BU50" s="4"/>
    </row>
    <row r="51" spans="1:73" ht="12" customHeight="1" x14ac:dyDescent="0.2">
      <c r="A51" s="1577"/>
      <c r="B51" s="1578"/>
      <c r="C51" s="1578"/>
      <c r="D51" s="1578"/>
      <c r="E51" s="1578"/>
      <c r="F51" s="1578"/>
      <c r="G51" s="1578"/>
      <c r="H51" s="1579"/>
      <c r="I51" s="1579"/>
      <c r="J51" s="1579"/>
      <c r="K51" s="1032"/>
      <c r="L51" s="1032"/>
      <c r="M51" s="1032"/>
      <c r="N51" s="1032"/>
      <c r="O51" s="1032"/>
      <c r="P51" s="1032"/>
      <c r="Q51" s="925"/>
      <c r="R51" s="925"/>
      <c r="S51" s="925"/>
      <c r="T51" s="925"/>
      <c r="U51" s="925"/>
      <c r="V51" s="925"/>
      <c r="W51" s="925"/>
      <c r="X51" s="925"/>
      <c r="Y51" s="925"/>
      <c r="Z51" s="925"/>
      <c r="AA51" s="925"/>
      <c r="AB51" s="925"/>
      <c r="AC51" s="925"/>
      <c r="AD51" s="925"/>
      <c r="AE51" s="925"/>
      <c r="AF51" s="1032"/>
      <c r="AG51" s="1032"/>
      <c r="AH51" s="1032"/>
      <c r="AI51" s="1033"/>
      <c r="AJ51" s="4"/>
      <c r="AK51" s="1606" t="str">
        <f t="shared" si="1"/>
        <v/>
      </c>
      <c r="AL51" s="1607"/>
      <c r="AM51" s="1607"/>
      <c r="AN51" s="1607" t="str">
        <f t="shared" si="2"/>
        <v/>
      </c>
      <c r="AO51" s="1607"/>
      <c r="AP51" s="1607"/>
      <c r="AQ51" s="1607" t="str">
        <f t="shared" si="3"/>
        <v/>
      </c>
      <c r="AR51" s="1607"/>
      <c r="AS51" s="1608"/>
      <c r="AT51" s="4"/>
      <c r="AU51" s="1574" t="str">
        <f t="shared" si="0"/>
        <v/>
      </c>
      <c r="AV51" s="1575"/>
      <c r="AW51" s="1575"/>
      <c r="AX51" s="1575"/>
      <c r="AY51" s="1575"/>
      <c r="AZ51" s="1575"/>
      <c r="BA51" s="1575"/>
      <c r="BB51" s="1575"/>
      <c r="BC51" s="1575"/>
      <c r="BD51" s="1576"/>
      <c r="BE51" s="4"/>
      <c r="BF51" s="4"/>
      <c r="BG51" s="4"/>
      <c r="BH51" s="4"/>
      <c r="BI51" s="4"/>
      <c r="BJ51" s="4"/>
      <c r="BK51" s="4"/>
      <c r="BL51" s="4"/>
      <c r="BM51" s="4"/>
      <c r="BN51" s="4"/>
      <c r="BO51" s="4"/>
      <c r="BP51" s="4"/>
      <c r="BQ51" s="4"/>
      <c r="BR51" s="4"/>
      <c r="BS51" s="4"/>
      <c r="BT51" s="4"/>
      <c r="BU51" s="4"/>
    </row>
    <row r="52" spans="1:73" ht="12" customHeight="1" thickBot="1" x14ac:dyDescent="0.25">
      <c r="A52" s="1592" t="s">
        <v>40</v>
      </c>
      <c r="B52" s="1593"/>
      <c r="C52" s="1593"/>
      <c r="D52" s="1593"/>
      <c r="E52" s="1593"/>
      <c r="F52" s="1593"/>
      <c r="G52" s="1593"/>
      <c r="H52" s="1593"/>
      <c r="I52" s="1593"/>
      <c r="J52" s="1593"/>
      <c r="K52" s="1593"/>
      <c r="L52" s="1593"/>
      <c r="M52" s="1593"/>
      <c r="N52" s="1593"/>
      <c r="O52" s="1593"/>
      <c r="P52" s="1593"/>
      <c r="Q52" s="1441" t="str">
        <f>IF(SUM(Q13:S51)&lt;&gt;0,SUM(Q13:S51),"")</f>
        <v/>
      </c>
      <c r="R52" s="1441"/>
      <c r="S52" s="1441"/>
      <c r="T52" s="1441" t="str">
        <f>IF(SUM(T13:V51)&lt;&gt;0,SUM(T13:V51),"")</f>
        <v/>
      </c>
      <c r="U52" s="1441"/>
      <c r="V52" s="1441"/>
      <c r="W52" s="1441" t="str">
        <f>IF(SUM(W13:Y51)&lt;&gt;0,SUM(W13:Y51),"")</f>
        <v/>
      </c>
      <c r="X52" s="1441"/>
      <c r="Y52" s="1441"/>
      <c r="Z52" s="1441" t="str">
        <f>IF(SUM(Z13:AB51)&lt;&gt;0,SUM(Z13:AB51),"")</f>
        <v/>
      </c>
      <c r="AA52" s="1441"/>
      <c r="AB52" s="1441"/>
      <c r="AC52" s="1441" t="str">
        <f>IF(SUM(AC13:AE51)&lt;&gt;0,SUM(AC13:AE51),"")</f>
        <v/>
      </c>
      <c r="AD52" s="1441"/>
      <c r="AE52" s="1441"/>
      <c r="AF52" s="1580"/>
      <c r="AG52" s="1580"/>
      <c r="AH52" s="1580"/>
      <c r="AI52" s="1581"/>
      <c r="AJ52" s="4"/>
      <c r="AK52" s="1642" t="str">
        <f>IFERROR(T52/Q52,"")</f>
        <v/>
      </c>
      <c r="AL52" s="1643"/>
      <c r="AM52" s="1643"/>
      <c r="AN52" s="1643"/>
      <c r="AO52" s="1643"/>
      <c r="AP52" s="1643"/>
      <c r="AQ52" s="1643"/>
      <c r="AR52" s="1643"/>
      <c r="AS52" s="1644"/>
      <c r="AT52" s="4"/>
      <c r="AU52" s="1609" t="str">
        <f t="shared" si="0"/>
        <v/>
      </c>
      <c r="AV52" s="1610"/>
      <c r="AW52" s="1610"/>
      <c r="AX52" s="1610"/>
      <c r="AY52" s="1610"/>
      <c r="AZ52" s="1610"/>
      <c r="BA52" s="1610"/>
      <c r="BB52" s="1610"/>
      <c r="BC52" s="1610"/>
      <c r="BD52" s="1611"/>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6" priority="12">
      <formula>LEN(TRIM(AU13))&gt;0</formula>
    </cfRule>
  </conditionalFormatting>
  <conditionalFormatting sqref="F7:P7 Y7:AI7 E62:K62 V62:AI62 BB9:BB10">
    <cfRule type="containsBlanks" dxfId="1625" priority="9">
      <formula>LEN(TRIM(E7))=0</formula>
    </cfRule>
  </conditionalFormatting>
  <conditionalFormatting sqref="A13:AC51">
    <cfRule type="notContainsBlanks" dxfId="1624" priority="10">
      <formula>LEN(TRIM(A13))&gt;0</formula>
    </cfRule>
    <cfRule type="expression" dxfId="1623" priority="11">
      <formula>NOT(ISBLANK($H13))</formula>
    </cfRule>
  </conditionalFormatting>
  <conditionalFormatting sqref="Q52:AE52">
    <cfRule type="cellIs" dxfId="1622" priority="2" operator="between">
      <formula>0</formula>
      <formula>0</formula>
    </cfRule>
  </conditionalFormatting>
  <conditionalFormatting sqref="T13:AB52">
    <cfRule type="expression" dxfId="1621"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8"/>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8" t="s">
        <v>48</v>
      </c>
      <c r="B7" s="1378"/>
      <c r="C7" s="1378"/>
      <c r="D7" s="1378"/>
      <c r="E7" s="1378"/>
      <c r="F7" s="1383"/>
      <c r="G7" s="1383"/>
      <c r="H7" s="1383"/>
      <c r="I7" s="1383"/>
      <c r="J7" s="1383"/>
      <c r="K7" s="1383"/>
      <c r="L7" s="1383"/>
      <c r="M7" s="1383"/>
      <c r="N7" s="1383"/>
      <c r="O7" s="1383"/>
      <c r="P7" s="1383"/>
      <c r="Q7" s="6"/>
      <c r="R7" s="6"/>
      <c r="S7" s="6"/>
      <c r="T7" s="6"/>
      <c r="U7" s="6"/>
      <c r="V7" s="6"/>
      <c r="W7" s="6"/>
      <c r="X7" s="6"/>
      <c r="Y7" s="6"/>
      <c r="Z7" s="6"/>
      <c r="AA7" s="6"/>
      <c r="AB7" s="6"/>
      <c r="AC7" s="6"/>
      <c r="AD7" s="6"/>
      <c r="AE7" s="6"/>
      <c r="AF7" s="6"/>
      <c r="AG7" s="1378" t="s">
        <v>47</v>
      </c>
      <c r="AH7" s="1378"/>
      <c r="AI7" s="1378"/>
      <c r="AJ7" s="1378"/>
      <c r="AK7" s="1378"/>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33" t="s">
        <v>92</v>
      </c>
      <c r="AZ8" s="1634"/>
      <c r="BA8" s="1634"/>
      <c r="BB8" s="1634"/>
      <c r="BC8" s="1634"/>
      <c r="BD8" s="1634"/>
      <c r="BE8" s="1634"/>
      <c r="BF8" s="1635"/>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8" t="s">
        <v>61</v>
      </c>
      <c r="B9" s="1378"/>
      <c r="C9" s="1378"/>
      <c r="D9" s="1378"/>
      <c r="E9" s="1378"/>
      <c r="F9" s="947"/>
      <c r="G9" s="947"/>
      <c r="H9" s="947"/>
      <c r="I9" s="947"/>
      <c r="J9" s="947"/>
      <c r="K9" s="947"/>
      <c r="L9" s="947"/>
      <c r="M9" s="947"/>
      <c r="N9" s="947"/>
      <c r="O9" s="947"/>
      <c r="P9" s="947"/>
      <c r="Q9" s="6"/>
      <c r="R9" s="6"/>
      <c r="S9" s="6"/>
      <c r="T9" s="6"/>
      <c r="U9" s="6"/>
      <c r="V9" s="6"/>
      <c r="W9" s="6"/>
      <c r="X9" s="6"/>
      <c r="Y9" s="6"/>
      <c r="Z9" s="6"/>
      <c r="AA9" s="6"/>
      <c r="AB9" s="6"/>
      <c r="AC9" s="6"/>
      <c r="AD9" s="6"/>
      <c r="AE9" s="6"/>
      <c r="AF9" s="6"/>
      <c r="AG9" s="1378" t="s">
        <v>46</v>
      </c>
      <c r="AH9" s="1378"/>
      <c r="AI9" s="1378"/>
      <c r="AJ9" s="1378"/>
      <c r="AK9" s="1378"/>
      <c r="AL9" s="947"/>
      <c r="AM9" s="947"/>
      <c r="AN9" s="947"/>
      <c r="AO9" s="947"/>
      <c r="AP9" s="947"/>
      <c r="AQ9" s="947"/>
      <c r="AR9" s="947"/>
      <c r="AS9" s="947"/>
      <c r="AT9" s="947"/>
      <c r="AU9" s="947"/>
      <c r="AV9" s="947"/>
      <c r="AW9" s="5"/>
      <c r="AX9" s="17"/>
      <c r="AY9" s="1636" t="s">
        <v>91</v>
      </c>
      <c r="AZ9" s="1636"/>
      <c r="BA9" s="1636"/>
      <c r="BB9" s="1636"/>
      <c r="BC9" s="1636"/>
      <c r="BD9" s="1636"/>
      <c r="BE9" s="1638"/>
      <c r="BF9" s="1639"/>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7" t="s">
        <v>90</v>
      </c>
      <c r="AZ10" s="1637"/>
      <c r="BA10" s="1637"/>
      <c r="BB10" s="1637"/>
      <c r="BC10" s="1637"/>
      <c r="BD10" s="1637"/>
      <c r="BE10" s="1640"/>
      <c r="BF10" s="1641"/>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95" t="s">
        <v>89</v>
      </c>
      <c r="B11" s="1296"/>
      <c r="C11" s="1296"/>
      <c r="D11" s="1296"/>
      <c r="E11" s="1296"/>
      <c r="F11" s="1296"/>
      <c r="G11" s="1296"/>
      <c r="H11" s="1296"/>
      <c r="I11" s="1296"/>
      <c r="J11" s="1296"/>
      <c r="K11" s="1296"/>
      <c r="L11" s="1296"/>
      <c r="M11" s="1296"/>
      <c r="N11" s="1296"/>
      <c r="O11" s="1296"/>
      <c r="P11" s="1296"/>
      <c r="Q11" s="1296"/>
      <c r="R11" s="1296"/>
      <c r="S11" s="1296"/>
      <c r="T11" s="1296"/>
      <c r="U11" s="1296"/>
      <c r="V11" s="1296"/>
      <c r="W11" s="1296"/>
      <c r="X11" s="1296"/>
      <c r="Y11" s="1296"/>
      <c r="Z11" s="1296"/>
      <c r="AA11" s="1296"/>
      <c r="AB11" s="1296"/>
      <c r="AC11" s="1296"/>
      <c r="AD11" s="1296"/>
      <c r="AE11" s="1296"/>
      <c r="AF11" s="1296"/>
      <c r="AG11" s="1296"/>
      <c r="AH11" s="1296"/>
      <c r="AI11" s="1296"/>
      <c r="AJ11" s="1296"/>
      <c r="AK11" s="1296"/>
      <c r="AL11" s="1296"/>
      <c r="AM11" s="1296"/>
      <c r="AN11" s="1296"/>
      <c r="AO11" s="1296"/>
      <c r="AP11" s="1296"/>
      <c r="AQ11" s="1296"/>
      <c r="AR11" s="1296"/>
      <c r="AS11" s="1296"/>
      <c r="AT11" s="1296"/>
      <c r="AU11" s="1296"/>
      <c r="AV11" s="1297"/>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79" t="s">
        <v>88</v>
      </c>
      <c r="B12" s="1680"/>
      <c r="C12" s="1680"/>
      <c r="D12" s="1680"/>
      <c r="E12" s="1680"/>
      <c r="F12" s="1680"/>
      <c r="G12" s="1680"/>
      <c r="H12" s="1680"/>
      <c r="I12" s="1680"/>
      <c r="J12" s="1680"/>
      <c r="K12" s="1680"/>
      <c r="L12" s="1680"/>
      <c r="M12" s="1680"/>
      <c r="N12" s="1680"/>
      <c r="O12" s="1680"/>
      <c r="P12" s="1680"/>
      <c r="Q12" s="1680" t="s">
        <v>87</v>
      </c>
      <c r="R12" s="1680"/>
      <c r="S12" s="1680"/>
      <c r="T12" s="1680"/>
      <c r="U12" s="1680"/>
      <c r="V12" s="1680"/>
      <c r="W12" s="1680"/>
      <c r="X12" s="1680"/>
      <c r="Y12" s="1680"/>
      <c r="Z12" s="1680"/>
      <c r="AA12" s="1680"/>
      <c r="AB12" s="1680"/>
      <c r="AC12" s="1680"/>
      <c r="AD12" s="1680"/>
      <c r="AE12" s="1680"/>
      <c r="AF12" s="1680"/>
      <c r="AG12" s="1680" t="s">
        <v>86</v>
      </c>
      <c r="AH12" s="1680"/>
      <c r="AI12" s="1680"/>
      <c r="AJ12" s="1680"/>
      <c r="AK12" s="1680"/>
      <c r="AL12" s="1680"/>
      <c r="AM12" s="1680"/>
      <c r="AN12" s="1680"/>
      <c r="AO12" s="1680"/>
      <c r="AP12" s="1680"/>
      <c r="AQ12" s="1680"/>
      <c r="AR12" s="1680"/>
      <c r="AS12" s="1680"/>
      <c r="AT12" s="1680"/>
      <c r="AU12" s="1680"/>
      <c r="AV12" s="1693"/>
      <c r="AW12" s="5"/>
      <c r="AX12" s="1719" t="s">
        <v>56</v>
      </c>
      <c r="AY12" s="1720"/>
      <c r="AZ12" s="1720"/>
      <c r="BA12" s="1720"/>
      <c r="BB12" s="1720"/>
      <c r="BC12" s="1720"/>
      <c r="BD12" s="1720"/>
      <c r="BE12" s="1720"/>
      <c r="BF12" s="1720"/>
      <c r="BG12" s="1721"/>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405" t="s">
        <v>53</v>
      </c>
      <c r="B13" s="1407"/>
      <c r="C13" s="11" t="s">
        <v>85</v>
      </c>
      <c r="D13" s="1529"/>
      <c r="E13" s="1529"/>
      <c r="F13" s="1529"/>
      <c r="G13" s="11" t="s">
        <v>84</v>
      </c>
      <c r="H13" s="1529"/>
      <c r="I13" s="1529"/>
      <c r="J13" s="1653"/>
      <c r="K13" s="1654" t="s">
        <v>63</v>
      </c>
      <c r="L13" s="1406"/>
      <c r="M13" s="1406"/>
      <c r="N13" s="1695" t="str">
        <f>IF(AND(D13&lt;&gt;0,H13&lt;&gt;0),D13*H13/144,"")</f>
        <v/>
      </c>
      <c r="O13" s="1695"/>
      <c r="P13" s="1696"/>
      <c r="Q13" s="1654" t="s">
        <v>66</v>
      </c>
      <c r="R13" s="1406"/>
      <c r="S13" s="1406"/>
      <c r="T13" s="1697" t="str">
        <f>IFERROR(ROUND((AB13/N13),2),"")</f>
        <v/>
      </c>
      <c r="U13" s="1697"/>
      <c r="V13" s="1697"/>
      <c r="W13" s="1697"/>
      <c r="X13" s="1698"/>
      <c r="Y13" s="1654" t="s">
        <v>29</v>
      </c>
      <c r="Z13" s="1406"/>
      <c r="AA13" s="1406"/>
      <c r="AB13" s="980"/>
      <c r="AC13" s="980"/>
      <c r="AD13" s="980"/>
      <c r="AE13" s="980"/>
      <c r="AF13" s="981"/>
      <c r="AG13" s="1654" t="s">
        <v>66</v>
      </c>
      <c r="AH13" s="1406"/>
      <c r="AI13" s="1406"/>
      <c r="AJ13" s="1697" t="str">
        <f>AP37</f>
        <v/>
      </c>
      <c r="AK13" s="1697"/>
      <c r="AL13" s="1697"/>
      <c r="AM13" s="1697"/>
      <c r="AN13" s="1698"/>
      <c r="AO13" s="1654" t="s">
        <v>29</v>
      </c>
      <c r="AP13" s="1406"/>
      <c r="AQ13" s="1406"/>
      <c r="AR13" s="1697" t="str">
        <f>AP40</f>
        <v/>
      </c>
      <c r="AS13" s="1697"/>
      <c r="AT13" s="1697"/>
      <c r="AU13" s="1697"/>
      <c r="AV13" s="1722"/>
      <c r="AW13" s="5"/>
      <c r="AX13" s="1609" t="str">
        <f>IF(AR13="CALC.","",IF(AR13="","",IF(AR13&lt;AB13-(AB13*$BE$10),"Below "&amp;$BE$10*100&amp;"% by "&amp;ROUND(AB13-(AB13*$BE$10)-AR13,0)&amp;" CFM",IF(AR13&gt;AB13+(AB13*$BE$9),"Above "&amp;$BE$9*100&amp;"% by "&amp;ROUND(AR13-AB13-(AB13*$BE$9),0)&amp;" CFM",""))))</f>
        <v/>
      </c>
      <c r="AY13" s="1610"/>
      <c r="AZ13" s="1610"/>
      <c r="BA13" s="1610"/>
      <c r="BB13" s="1610"/>
      <c r="BC13" s="1610"/>
      <c r="BD13" s="1610"/>
      <c r="BE13" s="1610"/>
      <c r="BF13" s="1610"/>
      <c r="BG13" s="1611"/>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432" t="s">
        <v>809</v>
      </c>
      <c r="U15" s="1433"/>
      <c r="V15" s="1433"/>
      <c r="W15" s="1433"/>
      <c r="X15" s="1433"/>
      <c r="Y15" s="1433"/>
      <c r="Z15" s="1433"/>
      <c r="AA15" s="1433"/>
      <c r="AB15" s="1433"/>
      <c r="AC15" s="1433"/>
      <c r="AD15" s="1433"/>
      <c r="AE15" s="1434"/>
      <c r="AF15" s="6"/>
      <c r="AG15" s="1295" t="s">
        <v>83</v>
      </c>
      <c r="AH15" s="1296"/>
      <c r="AI15" s="1296"/>
      <c r="AJ15" s="1296"/>
      <c r="AK15" s="1296"/>
      <c r="AL15" s="1296"/>
      <c r="AM15" s="1296"/>
      <c r="AN15" s="1296"/>
      <c r="AO15" s="1296"/>
      <c r="AP15" s="1296"/>
      <c r="AQ15" s="1296"/>
      <c r="AR15" s="1296"/>
      <c r="AS15" s="1296"/>
      <c r="AT15" s="1296"/>
      <c r="AU15" s="1296"/>
      <c r="AV15" s="1297"/>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70"/>
      <c r="U16" s="1671"/>
      <c r="V16" s="1671"/>
      <c r="W16" s="1671"/>
      <c r="X16" s="1671"/>
      <c r="Y16" s="1671"/>
      <c r="Z16" s="1671"/>
      <c r="AA16" s="1671"/>
      <c r="AB16" s="1444"/>
      <c r="AC16" s="1445"/>
      <c r="AD16" s="1118"/>
      <c r="AE16" s="1306"/>
      <c r="AF16" s="6"/>
      <c r="AG16" s="1706" t="s">
        <v>82</v>
      </c>
      <c r="AH16" s="1707"/>
      <c r="AI16" s="1707"/>
      <c r="AJ16" s="1707"/>
      <c r="AK16" s="1707"/>
      <c r="AL16" s="1704" t="s">
        <v>646</v>
      </c>
      <c r="AM16" s="1704"/>
      <c r="AN16" s="1704"/>
      <c r="AO16" s="1704"/>
      <c r="AP16" s="1704"/>
      <c r="AQ16" s="1704"/>
      <c r="AR16" s="1704"/>
      <c r="AS16" s="1704"/>
      <c r="AT16" s="1704"/>
      <c r="AU16" s="1704"/>
      <c r="AV16" s="170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08" t="s">
        <v>81</v>
      </c>
      <c r="B18" s="1709"/>
      <c r="C18" s="1709"/>
      <c r="D18" s="1709"/>
      <c r="E18" s="1709"/>
      <c r="F18" s="1709"/>
      <c r="G18" s="1709"/>
      <c r="H18" s="1709"/>
      <c r="I18" s="1709"/>
      <c r="J18" s="1709"/>
      <c r="K18" s="1709"/>
      <c r="L18" s="1709"/>
      <c r="M18" s="1709"/>
      <c r="N18" s="1709"/>
      <c r="O18" s="1709"/>
      <c r="P18" s="1709"/>
      <c r="Q18" s="1709"/>
      <c r="R18" s="1709"/>
      <c r="S18" s="1709"/>
      <c r="T18" s="1709"/>
      <c r="U18" s="1709"/>
      <c r="V18" s="1709"/>
      <c r="W18" s="1709"/>
      <c r="X18" s="1709"/>
      <c r="Y18" s="1709"/>
      <c r="Z18" s="1709"/>
      <c r="AA18" s="1709"/>
      <c r="AB18" s="1709"/>
      <c r="AC18" s="1709"/>
      <c r="AD18" s="1709"/>
      <c r="AE18" s="1709"/>
      <c r="AF18" s="1709"/>
      <c r="AG18" s="1709"/>
      <c r="AH18" s="1709"/>
      <c r="AI18" s="1709"/>
      <c r="AJ18" s="1709"/>
      <c r="AK18" s="1709"/>
      <c r="AL18" s="1709"/>
      <c r="AM18" s="1709"/>
      <c r="AN18" s="1709"/>
      <c r="AO18" s="1709"/>
      <c r="AP18" s="1709"/>
      <c r="AQ18" s="1709"/>
      <c r="AR18" s="1709"/>
      <c r="AS18" s="1709"/>
      <c r="AT18" s="1709"/>
      <c r="AU18" s="1709"/>
      <c r="AV18" s="1710"/>
      <c r="AW18" s="5"/>
      <c r="AX18" s="1256" t="s">
        <v>80</v>
      </c>
      <c r="AY18" s="1665"/>
      <c r="AZ18" s="1665"/>
      <c r="BA18" s="1665"/>
      <c r="BB18" s="1665"/>
      <c r="BC18" s="1665"/>
      <c r="BD18" s="1665"/>
      <c r="BE18" s="1665"/>
      <c r="BF18" s="166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5" t="s">
        <v>668</v>
      </c>
      <c r="B19" s="1676"/>
      <c r="C19" s="1676"/>
      <c r="D19" s="1676"/>
      <c r="E19" s="1676"/>
      <c r="F19" s="1711"/>
      <c r="G19" s="1656">
        <v>1</v>
      </c>
      <c r="H19" s="1656"/>
      <c r="I19" s="1656"/>
      <c r="J19" s="1655">
        <v>2</v>
      </c>
      <c r="K19" s="1656"/>
      <c r="L19" s="1656"/>
      <c r="M19" s="1655">
        <v>3</v>
      </c>
      <c r="N19" s="1656"/>
      <c r="O19" s="1656"/>
      <c r="P19" s="1655">
        <v>4</v>
      </c>
      <c r="Q19" s="1656"/>
      <c r="R19" s="1656"/>
      <c r="S19" s="1655">
        <v>5</v>
      </c>
      <c r="T19" s="1656"/>
      <c r="U19" s="1656"/>
      <c r="V19" s="1655">
        <v>6</v>
      </c>
      <c r="W19" s="1656"/>
      <c r="X19" s="1656"/>
      <c r="Y19" s="1655">
        <v>7</v>
      </c>
      <c r="Z19" s="1656"/>
      <c r="AA19" s="1656"/>
      <c r="AB19" s="1655">
        <v>8</v>
      </c>
      <c r="AC19" s="1656"/>
      <c r="AD19" s="1656"/>
      <c r="AE19" s="1655">
        <v>9</v>
      </c>
      <c r="AF19" s="1656"/>
      <c r="AG19" s="1656"/>
      <c r="AH19" s="1655">
        <v>10</v>
      </c>
      <c r="AI19" s="1656"/>
      <c r="AJ19" s="1656"/>
      <c r="AK19" s="1655">
        <v>11</v>
      </c>
      <c r="AL19" s="1656"/>
      <c r="AM19" s="1656"/>
      <c r="AN19" s="1655">
        <v>12</v>
      </c>
      <c r="AO19" s="1656"/>
      <c r="AP19" s="1656"/>
      <c r="AQ19" s="1655">
        <v>13</v>
      </c>
      <c r="AR19" s="1656"/>
      <c r="AS19" s="1656"/>
      <c r="AT19" s="1655">
        <v>14</v>
      </c>
      <c r="AU19" s="1656"/>
      <c r="AV19" s="1712"/>
      <c r="AW19" s="5"/>
      <c r="AX19" s="1667"/>
      <c r="AY19" s="1668"/>
      <c r="AZ19" s="1668"/>
      <c r="BA19" s="1668"/>
      <c r="BB19" s="1668"/>
      <c r="BC19" s="1668"/>
      <c r="BD19" s="1668"/>
      <c r="BE19" s="1668"/>
      <c r="BF19" s="1669"/>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703" t="s">
        <v>55</v>
      </c>
      <c r="B20" s="1367"/>
      <c r="C20" s="1367"/>
      <c r="D20" s="1367" t="s">
        <v>78</v>
      </c>
      <c r="E20" s="1367"/>
      <c r="F20" s="1694"/>
      <c r="G20" s="1673">
        <f>IFERROR(IF(BD20&lt;12,BD20/2,6),"")</f>
        <v>6</v>
      </c>
      <c r="H20" s="1673"/>
      <c r="I20" s="1673"/>
      <c r="J20" s="1672" t="str">
        <f>IFERROR(IF(J19&lt;=$BD$21,G20+$BD$22,""),"")</f>
        <v/>
      </c>
      <c r="K20" s="1673"/>
      <c r="L20" s="1673"/>
      <c r="M20" s="1672" t="str">
        <f>IFERROR(IF(M19&lt;=$BD$21,J20+$BD$22,""),"")</f>
        <v/>
      </c>
      <c r="N20" s="1673"/>
      <c r="O20" s="1673"/>
      <c r="P20" s="1672" t="str">
        <f>IFERROR(IF(P19&lt;=$BD$21,M20+$BD$22,""),"")</f>
        <v/>
      </c>
      <c r="Q20" s="1673"/>
      <c r="R20" s="1673"/>
      <c r="S20" s="1672" t="str">
        <f>IFERROR(IF(S19&lt;=$BD$21,P20+$BD$22,""),"")</f>
        <v/>
      </c>
      <c r="T20" s="1673"/>
      <c r="U20" s="1673"/>
      <c r="V20" s="1672" t="str">
        <f>IFERROR(IF(V19&lt;=$BD$21,S20+$BD$22,""),"")</f>
        <v/>
      </c>
      <c r="W20" s="1673"/>
      <c r="X20" s="1673"/>
      <c r="Y20" s="1672" t="str">
        <f>IFERROR(IF(Y19&lt;=$BD$21,V20+$BD$22,""),"")</f>
        <v/>
      </c>
      <c r="Z20" s="1673"/>
      <c r="AA20" s="1673"/>
      <c r="AB20" s="1672" t="str">
        <f>IFERROR(IF(AB19&lt;=$BD$21,Y20+$BD$22,""),"")</f>
        <v/>
      </c>
      <c r="AC20" s="1673"/>
      <c r="AD20" s="1673"/>
      <c r="AE20" s="1672" t="str">
        <f>IFERROR(IF(AE19&lt;=$BD$21,AB20+$BD$22,""),"")</f>
        <v/>
      </c>
      <c r="AF20" s="1673"/>
      <c r="AG20" s="1673"/>
      <c r="AH20" s="1672" t="str">
        <f>IFERROR(IF(AH19&lt;=$BD$21,AE20+$BD$22,""),"")</f>
        <v/>
      </c>
      <c r="AI20" s="1673"/>
      <c r="AJ20" s="1673"/>
      <c r="AK20" s="1672" t="str">
        <f>IFERROR(IF(AK19&lt;=$BD$21,AH20+$BD$22,""),"")</f>
        <v/>
      </c>
      <c r="AL20" s="1673"/>
      <c r="AM20" s="1673"/>
      <c r="AN20" s="1672" t="str">
        <f>IFERROR(IF(AN19&lt;=$BD$21,AK20+$BD$22,""),"")</f>
        <v/>
      </c>
      <c r="AO20" s="1673"/>
      <c r="AP20" s="1673"/>
      <c r="AQ20" s="1672" t="str">
        <f>IFERROR(IF(AQ19&lt;=$BD$21,AN20+$BD$22,""),"")</f>
        <v/>
      </c>
      <c r="AR20" s="1673"/>
      <c r="AS20" s="1673"/>
      <c r="AT20" s="1672" t="str">
        <f>IFERROR(IF(AT19&lt;=$BD$21,AQ20+$BD$22,""),"")</f>
        <v/>
      </c>
      <c r="AU20" s="1673"/>
      <c r="AV20" s="1674"/>
      <c r="AW20" s="5"/>
      <c r="AX20" s="1659" t="s">
        <v>76</v>
      </c>
      <c r="AY20" s="1660"/>
      <c r="AZ20" s="1660"/>
      <c r="BA20" s="1660"/>
      <c r="BB20" s="1660"/>
      <c r="BC20" s="1661"/>
      <c r="BD20" s="1657" t="str">
        <f>IF(D13&lt;&gt;0,D13,"")</f>
        <v/>
      </c>
      <c r="BE20" s="1657"/>
      <c r="BF20" s="1658"/>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79">
        <v>1</v>
      </c>
      <c r="B21" s="1680"/>
      <c r="C21" s="1680"/>
      <c r="D21" s="1685">
        <f>IFERROR(IF(BD26&lt;12,BD26/2,6),"")</f>
        <v>6</v>
      </c>
      <c r="E21" s="1685"/>
      <c r="F21" s="1686"/>
      <c r="G21" s="1579"/>
      <c r="H21" s="1579"/>
      <c r="I21" s="1579"/>
      <c r="J21" s="1579"/>
      <c r="K21" s="1579"/>
      <c r="L21" s="1579"/>
      <c r="M21" s="1579"/>
      <c r="N21" s="1579"/>
      <c r="O21" s="1579"/>
      <c r="P21" s="1579"/>
      <c r="Q21" s="1579"/>
      <c r="R21" s="1579"/>
      <c r="S21" s="1579"/>
      <c r="T21" s="1579"/>
      <c r="U21" s="1579"/>
      <c r="V21" s="1579"/>
      <c r="W21" s="1579"/>
      <c r="X21" s="1579"/>
      <c r="Y21" s="1579"/>
      <c r="Z21" s="1579"/>
      <c r="AA21" s="1579"/>
      <c r="AB21" s="1579"/>
      <c r="AC21" s="1579"/>
      <c r="AD21" s="1579"/>
      <c r="AE21" s="1579"/>
      <c r="AF21" s="1579"/>
      <c r="AG21" s="1579"/>
      <c r="AH21" s="1579"/>
      <c r="AI21" s="1579"/>
      <c r="AJ21" s="1579"/>
      <c r="AK21" s="1579"/>
      <c r="AL21" s="1579"/>
      <c r="AM21" s="1579"/>
      <c r="AN21" s="1579"/>
      <c r="AO21" s="1579"/>
      <c r="AP21" s="1579"/>
      <c r="AQ21" s="1579"/>
      <c r="AR21" s="1579"/>
      <c r="AS21" s="1579"/>
      <c r="AT21" s="1579"/>
      <c r="AU21" s="1579"/>
      <c r="AV21" s="1689"/>
      <c r="AW21" s="5"/>
      <c r="AX21" s="1274" t="s">
        <v>75</v>
      </c>
      <c r="AY21" s="1275"/>
      <c r="AZ21" s="1275"/>
      <c r="BA21" s="1275"/>
      <c r="BB21" s="1275"/>
      <c r="BC21" s="1276"/>
      <c r="BD21" s="1319" t="str">
        <f>IFERROR(ROUNDUP(BD20/12,0),"")</f>
        <v/>
      </c>
      <c r="BE21" s="1319"/>
      <c r="BF21" s="132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5">
        <v>2</v>
      </c>
      <c r="B22" s="1676"/>
      <c r="C22" s="1676"/>
      <c r="D22" s="1677" t="str">
        <f>IFERROR(IF(A22&lt;=$BD$27,D21+$BD$28,""),"")</f>
        <v/>
      </c>
      <c r="E22" s="1677"/>
      <c r="F22" s="1678"/>
      <c r="G22" s="1579"/>
      <c r="H22" s="1579"/>
      <c r="I22" s="1579"/>
      <c r="J22" s="1579"/>
      <c r="K22" s="1579"/>
      <c r="L22" s="1579"/>
      <c r="M22" s="1579"/>
      <c r="N22" s="1579"/>
      <c r="O22" s="1579"/>
      <c r="P22" s="1579"/>
      <c r="Q22" s="1579"/>
      <c r="R22" s="1579"/>
      <c r="S22" s="1579"/>
      <c r="T22" s="1579"/>
      <c r="U22" s="1579"/>
      <c r="V22" s="1579"/>
      <c r="W22" s="1579"/>
      <c r="X22" s="1579"/>
      <c r="Y22" s="1579"/>
      <c r="Z22" s="1579"/>
      <c r="AA22" s="1579"/>
      <c r="AB22" s="1579"/>
      <c r="AC22" s="1579"/>
      <c r="AD22" s="1579"/>
      <c r="AE22" s="925"/>
      <c r="AF22" s="925"/>
      <c r="AG22" s="925"/>
      <c r="AH22" s="925"/>
      <c r="AI22" s="925"/>
      <c r="AJ22" s="925"/>
      <c r="AK22" s="925"/>
      <c r="AL22" s="925"/>
      <c r="AM22" s="925"/>
      <c r="AN22" s="925"/>
      <c r="AO22" s="925"/>
      <c r="AP22" s="925"/>
      <c r="AQ22" s="925"/>
      <c r="AR22" s="925"/>
      <c r="AS22" s="925"/>
      <c r="AT22" s="925"/>
      <c r="AU22" s="925"/>
      <c r="AV22" s="1486"/>
      <c r="AW22" s="5"/>
      <c r="AX22" s="1662" t="s">
        <v>74</v>
      </c>
      <c r="AY22" s="1663"/>
      <c r="AZ22" s="1663"/>
      <c r="BA22" s="1663"/>
      <c r="BB22" s="1663"/>
      <c r="BC22" s="1664"/>
      <c r="BD22" s="1687" t="str">
        <f>IFERROR((BD20-12)/(BD21-1),"")</f>
        <v/>
      </c>
      <c r="BE22" s="1687"/>
      <c r="BF22" s="1688"/>
      <c r="BG22" s="5"/>
      <c r="BH22" s="1312" t="s">
        <v>696</v>
      </c>
      <c r="BI22" s="1313"/>
      <c r="BJ22" s="1313"/>
      <c r="BK22" s="1313"/>
      <c r="BL22" s="1313"/>
      <c r="BM22" s="1313"/>
      <c r="BN22" s="1313"/>
      <c r="BO22" s="1313"/>
      <c r="BP22" s="1313"/>
      <c r="BQ22" s="1313"/>
      <c r="BR22" s="1313"/>
      <c r="BS22" s="1313"/>
      <c r="BT22" s="1313"/>
      <c r="BU22" s="1313"/>
      <c r="BV22" s="1314"/>
      <c r="BW22" s="5"/>
      <c r="BX22" s="5"/>
      <c r="BY22" s="5"/>
      <c r="BZ22" s="5"/>
      <c r="CA22" s="5"/>
      <c r="CB22" s="5"/>
      <c r="CC22" s="5"/>
      <c r="CD22" s="5"/>
      <c r="CE22" s="5"/>
      <c r="CF22" s="5"/>
    </row>
    <row r="23" spans="1:84" ht="12" customHeight="1" thickTop="1" thickBot="1" x14ac:dyDescent="0.3">
      <c r="A23" s="1675">
        <v>3</v>
      </c>
      <c r="B23" s="1676"/>
      <c r="C23" s="1676"/>
      <c r="D23" s="1677" t="str">
        <f t="shared" ref="D23:D30" si="0">IFERROR(IF(A23&lt;=$BD$27,D22+$BD$28,""),"")</f>
        <v/>
      </c>
      <c r="E23" s="1677"/>
      <c r="F23" s="1678"/>
      <c r="G23" s="1579"/>
      <c r="H23" s="1579"/>
      <c r="I23" s="1579"/>
      <c r="J23" s="1579"/>
      <c r="K23" s="1579"/>
      <c r="L23" s="1579"/>
      <c r="M23" s="1579"/>
      <c r="N23" s="1579"/>
      <c r="O23" s="1579"/>
      <c r="P23" s="1579"/>
      <c r="Q23" s="1579"/>
      <c r="R23" s="1579"/>
      <c r="S23" s="1579"/>
      <c r="T23" s="1579"/>
      <c r="U23" s="1579"/>
      <c r="V23" s="1579"/>
      <c r="W23" s="1579"/>
      <c r="X23" s="1579"/>
      <c r="Y23" s="1579"/>
      <c r="Z23" s="1579"/>
      <c r="AA23" s="1579"/>
      <c r="AB23" s="1579"/>
      <c r="AC23" s="1579"/>
      <c r="AD23" s="1579"/>
      <c r="AE23" s="925"/>
      <c r="AF23" s="925"/>
      <c r="AG23" s="925"/>
      <c r="AH23" s="925"/>
      <c r="AI23" s="925"/>
      <c r="AJ23" s="925"/>
      <c r="AK23" s="925"/>
      <c r="AL23" s="925"/>
      <c r="AM23" s="925"/>
      <c r="AN23" s="925"/>
      <c r="AO23" s="925"/>
      <c r="AP23" s="925"/>
      <c r="AQ23" s="925"/>
      <c r="AR23" s="925"/>
      <c r="AS23" s="925"/>
      <c r="AT23" s="925"/>
      <c r="AU23" s="925"/>
      <c r="AV23" s="1486"/>
      <c r="AW23" s="5"/>
      <c r="AX23" s="5"/>
      <c r="AY23" s="5"/>
      <c r="AZ23" s="5"/>
      <c r="BA23" s="5"/>
      <c r="BB23" s="5"/>
      <c r="BC23" s="5"/>
      <c r="BD23" s="5"/>
      <c r="BE23" s="5"/>
      <c r="BF23" s="5"/>
      <c r="BG23" s="5"/>
      <c r="BH23" s="912"/>
      <c r="BI23" s="913"/>
      <c r="BJ23" s="913"/>
      <c r="BK23" s="913"/>
      <c r="BL23" s="914"/>
      <c r="BM23" s="915"/>
      <c r="BN23" s="913"/>
      <c r="BO23" s="913"/>
      <c r="BP23" s="913"/>
      <c r="BQ23" s="914"/>
      <c r="BR23" s="915"/>
      <c r="BS23" s="913"/>
      <c r="BT23" s="913"/>
      <c r="BU23" s="913"/>
      <c r="BV23" s="916"/>
      <c r="BW23" s="5"/>
      <c r="BX23" s="5"/>
      <c r="BY23" s="5"/>
      <c r="BZ23" s="5"/>
      <c r="CA23" s="5"/>
      <c r="CB23" s="5"/>
      <c r="CC23" s="5"/>
      <c r="CD23" s="5"/>
      <c r="CE23" s="5"/>
      <c r="CF23" s="5"/>
    </row>
    <row r="24" spans="1:84" ht="12" customHeight="1" x14ac:dyDescent="0.25">
      <c r="A24" s="1675">
        <v>4</v>
      </c>
      <c r="B24" s="1676"/>
      <c r="C24" s="1676"/>
      <c r="D24" s="1677" t="str">
        <f t="shared" si="0"/>
        <v/>
      </c>
      <c r="E24" s="1677"/>
      <c r="F24" s="1678"/>
      <c r="G24" s="1579"/>
      <c r="H24" s="1579"/>
      <c r="I24" s="1579"/>
      <c r="J24" s="1579"/>
      <c r="K24" s="1579"/>
      <c r="L24" s="1579"/>
      <c r="M24" s="1579"/>
      <c r="N24" s="1579"/>
      <c r="O24" s="1579"/>
      <c r="P24" s="1579"/>
      <c r="Q24" s="1579"/>
      <c r="R24" s="1579"/>
      <c r="S24" s="1579"/>
      <c r="T24" s="1579"/>
      <c r="U24" s="1579"/>
      <c r="V24" s="1579"/>
      <c r="W24" s="1579"/>
      <c r="X24" s="1579"/>
      <c r="Y24" s="1579"/>
      <c r="Z24" s="1579"/>
      <c r="AA24" s="1579"/>
      <c r="AB24" s="1579"/>
      <c r="AC24" s="1579"/>
      <c r="AD24" s="1579"/>
      <c r="AE24" s="925"/>
      <c r="AF24" s="925"/>
      <c r="AG24" s="925"/>
      <c r="AH24" s="925"/>
      <c r="AI24" s="925"/>
      <c r="AJ24" s="925"/>
      <c r="AK24" s="925"/>
      <c r="AL24" s="925"/>
      <c r="AM24" s="925"/>
      <c r="AN24" s="925"/>
      <c r="AO24" s="925"/>
      <c r="AP24" s="925"/>
      <c r="AQ24" s="925"/>
      <c r="AR24" s="925"/>
      <c r="AS24" s="925"/>
      <c r="AT24" s="925"/>
      <c r="AU24" s="925"/>
      <c r="AV24" s="1486"/>
      <c r="AW24" s="5"/>
      <c r="AX24" s="1256" t="s">
        <v>77</v>
      </c>
      <c r="AY24" s="1665"/>
      <c r="AZ24" s="1665"/>
      <c r="BA24" s="1665"/>
      <c r="BB24" s="1665"/>
      <c r="BC24" s="1665"/>
      <c r="BD24" s="1665"/>
      <c r="BE24" s="1665"/>
      <c r="BF24" s="1666"/>
      <c r="BG24" s="5"/>
      <c r="BH24" s="893"/>
      <c r="BI24" s="877"/>
      <c r="BJ24" s="877"/>
      <c r="BK24" s="877"/>
      <c r="BL24" s="878"/>
      <c r="BM24" s="876"/>
      <c r="BN24" s="877"/>
      <c r="BO24" s="877"/>
      <c r="BP24" s="877"/>
      <c r="BQ24" s="878"/>
      <c r="BR24" s="876"/>
      <c r="BS24" s="877"/>
      <c r="BT24" s="877"/>
      <c r="BU24" s="877"/>
      <c r="BV24" s="879"/>
      <c r="BW24" s="5"/>
      <c r="BX24" s="5"/>
      <c r="BY24" s="5"/>
      <c r="BZ24" s="5"/>
      <c r="CA24" s="5"/>
      <c r="CB24" s="5"/>
      <c r="CC24" s="5"/>
      <c r="CD24" s="5"/>
      <c r="CE24" s="5"/>
      <c r="CF24" s="5"/>
    </row>
    <row r="25" spans="1:84" ht="12" customHeight="1" thickBot="1" x14ac:dyDescent="0.3">
      <c r="A25" s="1675">
        <v>5</v>
      </c>
      <c r="B25" s="1676"/>
      <c r="C25" s="1676"/>
      <c r="D25" s="1677" t="str">
        <f t="shared" si="0"/>
        <v/>
      </c>
      <c r="E25" s="1677"/>
      <c r="F25" s="1678"/>
      <c r="G25" s="1579"/>
      <c r="H25" s="1579"/>
      <c r="I25" s="1579"/>
      <c r="J25" s="1579"/>
      <c r="K25" s="1579"/>
      <c r="L25" s="1579"/>
      <c r="M25" s="1579"/>
      <c r="N25" s="1579"/>
      <c r="O25" s="1579"/>
      <c r="P25" s="1579"/>
      <c r="Q25" s="1579"/>
      <c r="R25" s="1579"/>
      <c r="S25" s="1579"/>
      <c r="T25" s="1579"/>
      <c r="U25" s="1579"/>
      <c r="V25" s="1579"/>
      <c r="W25" s="1579"/>
      <c r="X25" s="1579"/>
      <c r="Y25" s="1579"/>
      <c r="Z25" s="1579"/>
      <c r="AA25" s="1579"/>
      <c r="AB25" s="1579"/>
      <c r="AC25" s="1579"/>
      <c r="AD25" s="1579"/>
      <c r="AE25" s="925"/>
      <c r="AF25" s="925"/>
      <c r="AG25" s="925"/>
      <c r="AH25" s="925"/>
      <c r="AI25" s="925"/>
      <c r="AJ25" s="925"/>
      <c r="AK25" s="925"/>
      <c r="AL25" s="925"/>
      <c r="AM25" s="925"/>
      <c r="AN25" s="925"/>
      <c r="AO25" s="925"/>
      <c r="AP25" s="925"/>
      <c r="AQ25" s="925"/>
      <c r="AR25" s="925"/>
      <c r="AS25" s="925"/>
      <c r="AT25" s="925"/>
      <c r="AU25" s="925"/>
      <c r="AV25" s="1486"/>
      <c r="AW25" s="5"/>
      <c r="AX25" s="1667"/>
      <c r="AY25" s="1668"/>
      <c r="AZ25" s="1668"/>
      <c r="BA25" s="1668"/>
      <c r="BB25" s="1668"/>
      <c r="BC25" s="1668"/>
      <c r="BD25" s="1668"/>
      <c r="BE25" s="1668"/>
      <c r="BF25" s="1669"/>
      <c r="BG25" s="5"/>
      <c r="BH25" s="893"/>
      <c r="BI25" s="877"/>
      <c r="BJ25" s="877"/>
      <c r="BK25" s="877"/>
      <c r="BL25" s="878"/>
      <c r="BM25" s="876"/>
      <c r="BN25" s="877"/>
      <c r="BO25" s="877"/>
      <c r="BP25" s="877"/>
      <c r="BQ25" s="878"/>
      <c r="BR25" s="876"/>
      <c r="BS25" s="877"/>
      <c r="BT25" s="877"/>
      <c r="BU25" s="877"/>
      <c r="BV25" s="879"/>
      <c r="BW25" s="5"/>
      <c r="BX25" s="5"/>
      <c r="BY25" s="5"/>
      <c r="BZ25" s="5"/>
      <c r="CA25" s="5"/>
      <c r="CB25" s="5"/>
      <c r="CC25" s="5"/>
      <c r="CD25" s="5"/>
      <c r="CE25" s="5"/>
      <c r="CF25" s="5"/>
    </row>
    <row r="26" spans="1:84" ht="12" customHeight="1" thickTop="1" x14ac:dyDescent="0.25">
      <c r="A26" s="1675">
        <v>6</v>
      </c>
      <c r="B26" s="1676"/>
      <c r="C26" s="1676"/>
      <c r="D26" s="1677" t="str">
        <f t="shared" si="0"/>
        <v/>
      </c>
      <c r="E26" s="1677"/>
      <c r="F26" s="1678"/>
      <c r="G26" s="1579"/>
      <c r="H26" s="1579"/>
      <c r="I26" s="1579"/>
      <c r="J26" s="1579"/>
      <c r="K26" s="1579"/>
      <c r="L26" s="1579"/>
      <c r="M26" s="1579"/>
      <c r="N26" s="1579"/>
      <c r="O26" s="1579"/>
      <c r="P26" s="1579"/>
      <c r="Q26" s="1579"/>
      <c r="R26" s="1579"/>
      <c r="S26" s="1579"/>
      <c r="T26" s="1579"/>
      <c r="U26" s="1579"/>
      <c r="V26" s="1579"/>
      <c r="W26" s="1579"/>
      <c r="X26" s="1579"/>
      <c r="Y26" s="1579"/>
      <c r="Z26" s="1579"/>
      <c r="AA26" s="1579"/>
      <c r="AB26" s="1579"/>
      <c r="AC26" s="1579"/>
      <c r="AD26" s="1579"/>
      <c r="AE26" s="925"/>
      <c r="AF26" s="925"/>
      <c r="AG26" s="925"/>
      <c r="AH26" s="925"/>
      <c r="AI26" s="925"/>
      <c r="AJ26" s="925"/>
      <c r="AK26" s="925"/>
      <c r="AL26" s="925"/>
      <c r="AM26" s="925"/>
      <c r="AN26" s="925"/>
      <c r="AO26" s="925"/>
      <c r="AP26" s="925"/>
      <c r="AQ26" s="925"/>
      <c r="AR26" s="925"/>
      <c r="AS26" s="925"/>
      <c r="AT26" s="925"/>
      <c r="AU26" s="925"/>
      <c r="AV26" s="1486"/>
      <c r="AW26" s="5"/>
      <c r="AX26" s="1690" t="s">
        <v>671</v>
      </c>
      <c r="AY26" s="1691"/>
      <c r="AZ26" s="1691"/>
      <c r="BA26" s="1691"/>
      <c r="BB26" s="1691"/>
      <c r="BC26" s="1692"/>
      <c r="BD26" s="1657" t="str">
        <f>IF(H13&lt;&gt;0,H13,"")</f>
        <v/>
      </c>
      <c r="BE26" s="1657"/>
      <c r="BF26" s="1658"/>
      <c r="BG26" s="5"/>
      <c r="BH26" s="893"/>
      <c r="BI26" s="877"/>
      <c r="BJ26" s="877"/>
      <c r="BK26" s="877"/>
      <c r="BL26" s="878"/>
      <c r="BM26" s="876"/>
      <c r="BN26" s="877"/>
      <c r="BO26" s="877"/>
      <c r="BP26" s="877"/>
      <c r="BQ26" s="878"/>
      <c r="BR26" s="876"/>
      <c r="BS26" s="877"/>
      <c r="BT26" s="877"/>
      <c r="BU26" s="877"/>
      <c r="BV26" s="879"/>
      <c r="BW26" s="5"/>
      <c r="BX26" s="5"/>
      <c r="BY26" s="5"/>
      <c r="BZ26" s="5"/>
      <c r="CA26" s="5"/>
      <c r="CB26" s="5"/>
      <c r="CC26" s="5"/>
      <c r="CD26" s="5"/>
      <c r="CE26" s="5"/>
      <c r="CF26" s="5"/>
    </row>
    <row r="27" spans="1:84" ht="12" customHeight="1" x14ac:dyDescent="0.25">
      <c r="A27" s="1675">
        <v>7</v>
      </c>
      <c r="B27" s="1676"/>
      <c r="C27" s="1676"/>
      <c r="D27" s="1677" t="str">
        <f t="shared" si="0"/>
        <v/>
      </c>
      <c r="E27" s="1677"/>
      <c r="F27" s="1678"/>
      <c r="G27" s="1579"/>
      <c r="H27" s="1579"/>
      <c r="I27" s="1579"/>
      <c r="J27" s="1579"/>
      <c r="K27" s="1579"/>
      <c r="L27" s="1579"/>
      <c r="M27" s="1579"/>
      <c r="N27" s="1579"/>
      <c r="O27" s="1579"/>
      <c r="P27" s="1579"/>
      <c r="Q27" s="1579"/>
      <c r="R27" s="1579"/>
      <c r="S27" s="1579"/>
      <c r="T27" s="1579"/>
      <c r="U27" s="1579"/>
      <c r="V27" s="1579"/>
      <c r="W27" s="1579"/>
      <c r="X27" s="1579"/>
      <c r="Y27" s="1579"/>
      <c r="Z27" s="1579"/>
      <c r="AA27" s="1579"/>
      <c r="AB27" s="1579"/>
      <c r="AC27" s="1579"/>
      <c r="AD27" s="1579"/>
      <c r="AE27" s="925"/>
      <c r="AF27" s="925"/>
      <c r="AG27" s="925"/>
      <c r="AH27" s="925"/>
      <c r="AI27" s="925"/>
      <c r="AJ27" s="925"/>
      <c r="AK27" s="925"/>
      <c r="AL27" s="925"/>
      <c r="AM27" s="925"/>
      <c r="AN27" s="925"/>
      <c r="AO27" s="925"/>
      <c r="AP27" s="925"/>
      <c r="AQ27" s="925"/>
      <c r="AR27" s="925"/>
      <c r="AS27" s="925"/>
      <c r="AT27" s="925"/>
      <c r="AU27" s="925"/>
      <c r="AV27" s="1486"/>
      <c r="AW27" s="5"/>
      <c r="AX27" s="1274" t="s">
        <v>75</v>
      </c>
      <c r="AY27" s="1275"/>
      <c r="AZ27" s="1275"/>
      <c r="BA27" s="1275"/>
      <c r="BB27" s="1275"/>
      <c r="BC27" s="1276"/>
      <c r="BD27" s="1319" t="str">
        <f>IFERROR(ROUNDUP(BD26/12,0),"")</f>
        <v/>
      </c>
      <c r="BE27" s="1319"/>
      <c r="BF27" s="1320"/>
      <c r="BG27" s="5"/>
      <c r="BH27" s="893"/>
      <c r="BI27" s="877"/>
      <c r="BJ27" s="877"/>
      <c r="BK27" s="877"/>
      <c r="BL27" s="878"/>
      <c r="BM27" s="876"/>
      <c r="BN27" s="877"/>
      <c r="BO27" s="877"/>
      <c r="BP27" s="877"/>
      <c r="BQ27" s="878"/>
      <c r="BR27" s="876"/>
      <c r="BS27" s="877"/>
      <c r="BT27" s="877"/>
      <c r="BU27" s="877"/>
      <c r="BV27" s="879"/>
      <c r="BW27" s="5"/>
      <c r="BX27" s="5"/>
      <c r="BY27" s="5"/>
      <c r="BZ27" s="5"/>
      <c r="CA27" s="5"/>
      <c r="CB27" s="5"/>
      <c r="CC27" s="5"/>
      <c r="CD27" s="5"/>
      <c r="CE27" s="5"/>
      <c r="CF27" s="5"/>
    </row>
    <row r="28" spans="1:84" ht="12" customHeight="1" thickBot="1" x14ac:dyDescent="0.3">
      <c r="A28" s="1675">
        <v>8</v>
      </c>
      <c r="B28" s="1676"/>
      <c r="C28" s="1676"/>
      <c r="D28" s="1677" t="str">
        <f t="shared" si="0"/>
        <v/>
      </c>
      <c r="E28" s="1677"/>
      <c r="F28" s="1678"/>
      <c r="G28" s="1579"/>
      <c r="H28" s="1579"/>
      <c r="I28" s="1579"/>
      <c r="J28" s="1579"/>
      <c r="K28" s="1579"/>
      <c r="L28" s="1579"/>
      <c r="M28" s="1579"/>
      <c r="N28" s="1579"/>
      <c r="O28" s="1579"/>
      <c r="P28" s="1579"/>
      <c r="Q28" s="1579"/>
      <c r="R28" s="1579"/>
      <c r="S28" s="1579"/>
      <c r="T28" s="1579"/>
      <c r="U28" s="1579"/>
      <c r="V28" s="1579"/>
      <c r="W28" s="1579"/>
      <c r="X28" s="1579"/>
      <c r="Y28" s="1579"/>
      <c r="Z28" s="1579"/>
      <c r="AA28" s="1579"/>
      <c r="AB28" s="1579"/>
      <c r="AC28" s="1579"/>
      <c r="AD28" s="1579"/>
      <c r="AE28" s="925"/>
      <c r="AF28" s="925"/>
      <c r="AG28" s="925"/>
      <c r="AH28" s="925"/>
      <c r="AI28" s="925"/>
      <c r="AJ28" s="925"/>
      <c r="AK28" s="925"/>
      <c r="AL28" s="925"/>
      <c r="AM28" s="925"/>
      <c r="AN28" s="925"/>
      <c r="AO28" s="925"/>
      <c r="AP28" s="925"/>
      <c r="AQ28" s="925"/>
      <c r="AR28" s="925"/>
      <c r="AS28" s="925"/>
      <c r="AT28" s="925"/>
      <c r="AU28" s="925"/>
      <c r="AV28" s="1486"/>
      <c r="AW28" s="5"/>
      <c r="AX28" s="1662" t="s">
        <v>74</v>
      </c>
      <c r="AY28" s="1663"/>
      <c r="AZ28" s="1663"/>
      <c r="BA28" s="1663"/>
      <c r="BB28" s="1663"/>
      <c r="BC28" s="1664"/>
      <c r="BD28" s="1687" t="str">
        <f>IFERROR((BD26-12)/(BD27-1),"")</f>
        <v/>
      </c>
      <c r="BE28" s="1687"/>
      <c r="BF28" s="1688"/>
      <c r="BG28" s="5"/>
      <c r="BH28" s="937"/>
      <c r="BI28" s="930"/>
      <c r="BJ28" s="930"/>
      <c r="BK28" s="930"/>
      <c r="BL28" s="938"/>
      <c r="BM28" s="929"/>
      <c r="BN28" s="930"/>
      <c r="BO28" s="930"/>
      <c r="BP28" s="930"/>
      <c r="BQ28" s="938"/>
      <c r="BR28" s="929"/>
      <c r="BS28" s="930"/>
      <c r="BT28" s="930"/>
      <c r="BU28" s="930"/>
      <c r="BV28" s="931"/>
      <c r="BW28" s="5"/>
      <c r="BX28" s="5"/>
      <c r="BY28" s="5"/>
      <c r="BZ28" s="5"/>
      <c r="CA28" s="5"/>
      <c r="CB28" s="5"/>
      <c r="CC28" s="5"/>
      <c r="CD28" s="5"/>
      <c r="CE28" s="5"/>
      <c r="CF28" s="5"/>
    </row>
    <row r="29" spans="1:84" ht="12" customHeight="1" thickBot="1" x14ac:dyDescent="0.3">
      <c r="A29" s="1675">
        <v>9</v>
      </c>
      <c r="B29" s="1676"/>
      <c r="C29" s="1676"/>
      <c r="D29" s="1677" t="str">
        <f t="shared" si="0"/>
        <v/>
      </c>
      <c r="E29" s="1677"/>
      <c r="F29" s="1678"/>
      <c r="G29" s="960"/>
      <c r="H29" s="925"/>
      <c r="I29" s="925"/>
      <c r="J29" s="925"/>
      <c r="K29" s="925"/>
      <c r="L29" s="925"/>
      <c r="M29" s="925"/>
      <c r="N29" s="925"/>
      <c r="O29" s="925"/>
      <c r="P29" s="925"/>
      <c r="Q29" s="925"/>
      <c r="R29" s="925"/>
      <c r="S29" s="925"/>
      <c r="T29" s="925"/>
      <c r="U29" s="925"/>
      <c r="V29" s="925"/>
      <c r="W29" s="925"/>
      <c r="X29" s="925"/>
      <c r="Y29" s="925"/>
      <c r="Z29" s="925"/>
      <c r="AA29" s="925"/>
      <c r="AB29" s="925"/>
      <c r="AC29" s="925"/>
      <c r="AD29" s="925"/>
      <c r="AE29" s="925"/>
      <c r="AF29" s="925"/>
      <c r="AG29" s="925"/>
      <c r="AH29" s="925"/>
      <c r="AI29" s="925"/>
      <c r="AJ29" s="925"/>
      <c r="AK29" s="925"/>
      <c r="AL29" s="925"/>
      <c r="AM29" s="925"/>
      <c r="AN29" s="925"/>
      <c r="AO29" s="925"/>
      <c r="AP29" s="925"/>
      <c r="AQ29" s="925"/>
      <c r="AR29" s="925"/>
      <c r="AS29" s="925"/>
      <c r="AT29" s="925"/>
      <c r="AU29" s="925"/>
      <c r="AV29" s="1486"/>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703">
        <v>10</v>
      </c>
      <c r="B30" s="1367"/>
      <c r="C30" s="1367"/>
      <c r="D30" s="1681" t="str">
        <f t="shared" si="0"/>
        <v/>
      </c>
      <c r="E30" s="1681"/>
      <c r="F30" s="1682"/>
      <c r="G30" s="1714"/>
      <c r="H30" s="1715"/>
      <c r="I30" s="1715"/>
      <c r="J30" s="1715"/>
      <c r="K30" s="1715"/>
      <c r="L30" s="1715"/>
      <c r="M30" s="1715"/>
      <c r="N30" s="1715"/>
      <c r="O30" s="1715"/>
      <c r="P30" s="1715"/>
      <c r="Q30" s="1715"/>
      <c r="R30" s="1715"/>
      <c r="S30" s="1715"/>
      <c r="T30" s="1715"/>
      <c r="U30" s="1715"/>
      <c r="V30" s="1715"/>
      <c r="W30" s="1715"/>
      <c r="X30" s="1715"/>
      <c r="Y30" s="1715"/>
      <c r="Z30" s="1715"/>
      <c r="AA30" s="1715"/>
      <c r="AB30" s="1715"/>
      <c r="AC30" s="1715"/>
      <c r="AD30" s="1715"/>
      <c r="AE30" s="1715"/>
      <c r="AF30" s="1715"/>
      <c r="AG30" s="1715"/>
      <c r="AH30" s="1715"/>
      <c r="AI30" s="1715"/>
      <c r="AJ30" s="1715"/>
      <c r="AK30" s="1715"/>
      <c r="AL30" s="1715"/>
      <c r="AM30" s="1715"/>
      <c r="AN30" s="1715"/>
      <c r="AO30" s="1715"/>
      <c r="AP30" s="1715"/>
      <c r="AQ30" s="1715"/>
      <c r="AR30" s="1715"/>
      <c r="AS30" s="1715"/>
      <c r="AT30" s="1715"/>
      <c r="AU30" s="1715"/>
      <c r="AV30" s="1723"/>
      <c r="AW30" s="5"/>
      <c r="AX30" s="1339" t="s">
        <v>611</v>
      </c>
      <c r="AY30" s="1340"/>
      <c r="AZ30" s="1340"/>
      <c r="BA30" s="1340"/>
      <c r="BB30" s="1340"/>
      <c r="BC30" s="1340"/>
      <c r="BD30" s="1340"/>
      <c r="BE30" s="1340"/>
      <c r="BF30" s="1340"/>
      <c r="BG30" s="1340"/>
      <c r="BH30" s="1340"/>
      <c r="BI30" s="1340"/>
      <c r="BJ30" s="1340"/>
      <c r="BK30" s="1340"/>
      <c r="BL30" s="1340"/>
      <c r="BM30" s="1340"/>
      <c r="BN30" s="1340"/>
      <c r="BO30" s="1340"/>
      <c r="BP30" s="1340"/>
      <c r="BQ30" s="1340"/>
      <c r="BR30" s="1340"/>
      <c r="BS30" s="1340"/>
      <c r="BT30" s="1340"/>
      <c r="BU30" s="1340"/>
      <c r="BV30" s="1340"/>
      <c r="BW30" s="1340"/>
      <c r="BX30" s="1340"/>
      <c r="BY30" s="1340"/>
      <c r="BZ30" s="1340"/>
      <c r="CA30" s="1340"/>
      <c r="CB30" s="1340"/>
      <c r="CC30" s="1341"/>
      <c r="CD30" s="5"/>
      <c r="CE30" s="5"/>
      <c r="CF30" s="5"/>
    </row>
    <row r="31" spans="1:84" ht="12.75" customHeight="1" thickTop="1" thickBot="1" x14ac:dyDescent="0.3">
      <c r="A31" s="1683" t="s">
        <v>40</v>
      </c>
      <c r="B31" s="1684"/>
      <c r="C31" s="1684"/>
      <c r="D31" s="1684"/>
      <c r="E31" s="1684"/>
      <c r="F31" s="1684"/>
      <c r="G31" s="1716">
        <f>IF(G20="CALC.","CALC.",SUM(G21:I30))</f>
        <v>0</v>
      </c>
      <c r="H31" s="1717"/>
      <c r="I31" s="1717"/>
      <c r="J31" s="1699" t="str">
        <f>IF(J20="","",SUM(J21:L30))</f>
        <v/>
      </c>
      <c r="K31" s="1700"/>
      <c r="L31" s="1701"/>
      <c r="M31" s="1699" t="str">
        <f>IF(M20="","",SUM(M21:O30))</f>
        <v/>
      </c>
      <c r="N31" s="1700"/>
      <c r="O31" s="1701"/>
      <c r="P31" s="1699" t="str">
        <f>IF(P20="","",SUM(P21:R30))</f>
        <v/>
      </c>
      <c r="Q31" s="1700"/>
      <c r="R31" s="1701"/>
      <c r="S31" s="1699" t="str">
        <f>IF(S20="","",SUM(S21:U30))</f>
        <v/>
      </c>
      <c r="T31" s="1700"/>
      <c r="U31" s="1701"/>
      <c r="V31" s="1699" t="str">
        <f>IF(V20="","",SUM(V21:X30))</f>
        <v/>
      </c>
      <c r="W31" s="1700"/>
      <c r="X31" s="1701"/>
      <c r="Y31" s="1699" t="str">
        <f>IF(Y20="","",SUM(Y21:AA30))</f>
        <v/>
      </c>
      <c r="Z31" s="1700"/>
      <c r="AA31" s="1701"/>
      <c r="AB31" s="1699" t="str">
        <f>IF(AB20="","",SUM(AB21:AD30))</f>
        <v/>
      </c>
      <c r="AC31" s="1700"/>
      <c r="AD31" s="1701"/>
      <c r="AE31" s="1699" t="str">
        <f>IF(AE20="","",SUM(AE21:AG30))</f>
        <v/>
      </c>
      <c r="AF31" s="1700"/>
      <c r="AG31" s="1701"/>
      <c r="AH31" s="1699" t="str">
        <f>IF(AH20="","",SUM(AH21:AJ30))</f>
        <v/>
      </c>
      <c r="AI31" s="1700"/>
      <c r="AJ31" s="1701"/>
      <c r="AK31" s="1699" t="str">
        <f>IF(AK20="","",SUM(AK21:AM30))</f>
        <v/>
      </c>
      <c r="AL31" s="1700"/>
      <c r="AM31" s="1701"/>
      <c r="AN31" s="1699" t="str">
        <f>IF(AN20="","",SUM(AN21:AP30))</f>
        <v/>
      </c>
      <c r="AO31" s="1700"/>
      <c r="AP31" s="1701"/>
      <c r="AQ31" s="1699" t="str">
        <f>IF(AQ20="","",SUM(AQ21:AS30))</f>
        <v/>
      </c>
      <c r="AR31" s="1700"/>
      <c r="AS31" s="1701"/>
      <c r="AT31" s="1699" t="str">
        <f>IF(AT20="","",SUM(AT21:AV30))</f>
        <v/>
      </c>
      <c r="AU31" s="1700"/>
      <c r="AV31" s="1718"/>
      <c r="AW31" s="5"/>
      <c r="AX31" s="1267" t="s">
        <v>79</v>
      </c>
      <c r="AY31" s="1268"/>
      <c r="AZ31" s="1268"/>
      <c r="BA31" s="1268"/>
      <c r="BB31" s="1337">
        <v>1</v>
      </c>
      <c r="BC31" s="1337"/>
      <c r="BD31" s="1337">
        <v>2</v>
      </c>
      <c r="BE31" s="1337"/>
      <c r="BF31" s="1337">
        <v>3</v>
      </c>
      <c r="BG31" s="1337"/>
      <c r="BH31" s="1337">
        <v>4</v>
      </c>
      <c r="BI31" s="1337"/>
      <c r="BJ31" s="1337">
        <v>5</v>
      </c>
      <c r="BK31" s="1337"/>
      <c r="BL31" s="1337">
        <v>6</v>
      </c>
      <c r="BM31" s="1337"/>
      <c r="BN31" s="1337">
        <v>7</v>
      </c>
      <c r="BO31" s="1337"/>
      <c r="BP31" s="1337">
        <v>8</v>
      </c>
      <c r="BQ31" s="1337"/>
      <c r="BR31" s="1337">
        <v>9</v>
      </c>
      <c r="BS31" s="1337"/>
      <c r="BT31" s="1337">
        <v>10</v>
      </c>
      <c r="BU31" s="1337"/>
      <c r="BV31" s="1337">
        <v>11</v>
      </c>
      <c r="BW31" s="1337"/>
      <c r="BX31" s="1337">
        <v>12</v>
      </c>
      <c r="BY31" s="1337"/>
      <c r="BZ31" s="1337">
        <v>13</v>
      </c>
      <c r="CA31" s="1337"/>
      <c r="CB31" s="1337">
        <v>14</v>
      </c>
      <c r="CC31" s="1652"/>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67" t="s">
        <v>55</v>
      </c>
      <c r="AY32" s="1268"/>
      <c r="AZ32" s="1268" t="s">
        <v>78</v>
      </c>
      <c r="BA32" s="1268"/>
      <c r="BB32" s="1650">
        <f>G20</f>
        <v>6</v>
      </c>
      <c r="BC32" s="1650"/>
      <c r="BD32" s="1650" t="str">
        <f>J20</f>
        <v/>
      </c>
      <c r="BE32" s="1650"/>
      <c r="BF32" s="1650" t="str">
        <f>M20</f>
        <v/>
      </c>
      <c r="BG32" s="1650"/>
      <c r="BH32" s="1650" t="str">
        <f>P20</f>
        <v/>
      </c>
      <c r="BI32" s="1650"/>
      <c r="BJ32" s="1650" t="str">
        <f>P20</f>
        <v/>
      </c>
      <c r="BK32" s="1650"/>
      <c r="BL32" s="1650" t="str">
        <f>S20</f>
        <v/>
      </c>
      <c r="BM32" s="1650"/>
      <c r="BN32" s="1650" t="str">
        <f>V20</f>
        <v/>
      </c>
      <c r="BO32" s="1650"/>
      <c r="BP32" s="1650" t="str">
        <f>Y20</f>
        <v/>
      </c>
      <c r="BQ32" s="1650"/>
      <c r="BR32" s="1650" t="str">
        <f>AE20</f>
        <v/>
      </c>
      <c r="BS32" s="1650"/>
      <c r="BT32" s="1650" t="str">
        <f>AH20</f>
        <v/>
      </c>
      <c r="BU32" s="1650"/>
      <c r="BV32" s="1650" t="str">
        <f>AK20</f>
        <v/>
      </c>
      <c r="BW32" s="1650"/>
      <c r="BX32" s="1650" t="str">
        <f>AN20</f>
        <v/>
      </c>
      <c r="BY32" s="1650"/>
      <c r="BZ32" s="1650" t="str">
        <f>AQ20</f>
        <v/>
      </c>
      <c r="CA32" s="1650"/>
      <c r="CB32" s="1650" t="str">
        <f>AT20</f>
        <v/>
      </c>
      <c r="CC32" s="1651"/>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26" t="s">
        <v>73</v>
      </c>
      <c r="AG33" s="1727"/>
      <c r="AH33" s="1727"/>
      <c r="AI33" s="1727"/>
      <c r="AJ33" s="1727"/>
      <c r="AK33" s="1727"/>
      <c r="AL33" s="1727"/>
      <c r="AM33" s="1727"/>
      <c r="AN33" s="1727"/>
      <c r="AO33" s="1727"/>
      <c r="AP33" s="1734"/>
      <c r="AQ33" s="1735"/>
      <c r="AR33" s="1735"/>
      <c r="AS33" s="1735"/>
      <c r="AT33" s="1739" t="s">
        <v>72</v>
      </c>
      <c r="AU33" s="1739"/>
      <c r="AV33" s="1740"/>
      <c r="AW33" s="5"/>
      <c r="AX33" s="1645">
        <v>1</v>
      </c>
      <c r="AY33" s="1337"/>
      <c r="AZ33" s="1648">
        <f>D21</f>
        <v>6</v>
      </c>
      <c r="BA33" s="1649"/>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6"/>
      <c r="AF34" s="1303" t="s">
        <v>71</v>
      </c>
      <c r="AG34" s="1304"/>
      <c r="AH34" s="1304"/>
      <c r="AI34" s="1304"/>
      <c r="AJ34" s="1304"/>
      <c r="AK34" s="1304"/>
      <c r="AL34" s="1304"/>
      <c r="AM34" s="1304"/>
      <c r="AN34" s="1304"/>
      <c r="AO34" s="1304"/>
      <c r="AP34" s="1025"/>
      <c r="AQ34" s="998"/>
      <c r="AR34" s="998"/>
      <c r="AS34" s="998"/>
      <c r="AT34" s="1392" t="s">
        <v>70</v>
      </c>
      <c r="AU34" s="1392"/>
      <c r="AV34" s="1702"/>
      <c r="AW34" s="5"/>
      <c r="AX34" s="1645">
        <v>2</v>
      </c>
      <c r="AY34" s="1337"/>
      <c r="AZ34" s="1648" t="str">
        <f t="shared" ref="AZ34:AZ41" si="1">D22</f>
        <v/>
      </c>
      <c r="BA34" s="1649"/>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6"/>
      <c r="AF35" s="1303" t="s">
        <v>69</v>
      </c>
      <c r="AG35" s="1304"/>
      <c r="AH35" s="1304"/>
      <c r="AI35" s="1304"/>
      <c r="AJ35" s="1304"/>
      <c r="AK35" s="1304"/>
      <c r="AL35" s="1304"/>
      <c r="AM35" s="1304"/>
      <c r="AN35" s="1304"/>
      <c r="AO35" s="1304"/>
      <c r="AP35" s="1736" t="str">
        <f>IF(SUM(G31:AV31)&lt;&gt;0,SUM(G31:AV31),"")</f>
        <v/>
      </c>
      <c r="AQ35" s="1737"/>
      <c r="AR35" s="1737"/>
      <c r="AS35" s="1737"/>
      <c r="AT35" s="1392" t="s">
        <v>66</v>
      </c>
      <c r="AU35" s="1392"/>
      <c r="AV35" s="1702"/>
      <c r="AW35" s="5"/>
      <c r="AX35" s="1645">
        <v>3</v>
      </c>
      <c r="AY35" s="1337"/>
      <c r="AZ35" s="1648" t="str">
        <f t="shared" si="1"/>
        <v/>
      </c>
      <c r="BA35" s="1649"/>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6"/>
      <c r="AF36" s="1303" t="s">
        <v>68</v>
      </c>
      <c r="AG36" s="1304"/>
      <c r="AH36" s="1304"/>
      <c r="AI36" s="1304"/>
      <c r="AJ36" s="1304"/>
      <c r="AK36" s="1304"/>
      <c r="AL36" s="1304"/>
      <c r="AM36" s="1304"/>
      <c r="AN36" s="1304"/>
      <c r="AO36" s="1304"/>
      <c r="AP36" s="1728" t="str">
        <f>IF(COUNT(G21:G30,J21:J30,M21:M30,P21:P30,S21:S30,V21:V30,Y21:Y30,AB21:AB30,AE21:AE30,AH21:AH30,AK21:AK30,AN21:AN30,AQ21:AQ30,AT21:AT30)&lt;&gt;0,COUNT(G21:G30,J21:J30,M21:M30,P21:P30,S21:S30,V21:V30,Y21:Y30,AB21:AB30,AE21:AE30,AH21:AH30,AK21:AK30,AN21:AN30,AQ21:AQ30,AT21:AT30),"")</f>
        <v/>
      </c>
      <c r="AQ36" s="1729"/>
      <c r="AR36" s="1729"/>
      <c r="AS36" s="1729"/>
      <c r="AT36" s="1729"/>
      <c r="AU36" s="1729"/>
      <c r="AV36" s="1730"/>
      <c r="AW36" s="5"/>
      <c r="AX36" s="1645">
        <v>4</v>
      </c>
      <c r="AY36" s="1337"/>
      <c r="AZ36" s="1648" t="str">
        <f t="shared" si="1"/>
        <v/>
      </c>
      <c r="BA36" s="1649"/>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6"/>
      <c r="AF37" s="1303" t="s">
        <v>67</v>
      </c>
      <c r="AG37" s="1304"/>
      <c r="AH37" s="1304"/>
      <c r="AI37" s="1304"/>
      <c r="AJ37" s="1304"/>
      <c r="AK37" s="1304"/>
      <c r="AL37" s="1304"/>
      <c r="AM37" s="1304"/>
      <c r="AN37" s="1304"/>
      <c r="AO37" s="1304"/>
      <c r="AP37" s="1736" t="str">
        <f>IFERROR(ROUND(AP35/AP36,2),"")</f>
        <v/>
      </c>
      <c r="AQ37" s="1737"/>
      <c r="AR37" s="1737"/>
      <c r="AS37" s="1737"/>
      <c r="AT37" s="1392" t="s">
        <v>66</v>
      </c>
      <c r="AU37" s="1392"/>
      <c r="AV37" s="1702"/>
      <c r="AW37" s="5"/>
      <c r="AX37" s="1645">
        <v>5</v>
      </c>
      <c r="AY37" s="1337"/>
      <c r="AZ37" s="1648" t="str">
        <f t="shared" si="1"/>
        <v/>
      </c>
      <c r="BA37" s="1649"/>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6"/>
      <c r="AF38" s="9" t="s">
        <v>65</v>
      </c>
      <c r="AG38" s="8"/>
      <c r="AH38" s="8"/>
      <c r="AI38" s="8"/>
      <c r="AJ38" s="8"/>
      <c r="AK38" s="8"/>
      <c r="AL38" s="8"/>
      <c r="AM38" s="8"/>
      <c r="AN38" s="8"/>
      <c r="AO38" s="7"/>
      <c r="AP38" s="1107"/>
      <c r="AQ38" s="1108"/>
      <c r="AR38" s="1108"/>
      <c r="AS38" s="1108"/>
      <c r="AT38" s="1108"/>
      <c r="AU38" s="1108"/>
      <c r="AV38" s="1738"/>
      <c r="AW38" s="5"/>
      <c r="AX38" s="1645">
        <v>6</v>
      </c>
      <c r="AY38" s="1337"/>
      <c r="AZ38" s="1648" t="str">
        <f t="shared" si="1"/>
        <v/>
      </c>
      <c r="BA38" s="1649"/>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6"/>
      <c r="AF39" s="1303" t="s">
        <v>64</v>
      </c>
      <c r="AG39" s="1304"/>
      <c r="AH39" s="1304"/>
      <c r="AI39" s="1304"/>
      <c r="AJ39" s="1304"/>
      <c r="AK39" s="1304"/>
      <c r="AL39" s="1304"/>
      <c r="AM39" s="1304"/>
      <c r="AN39" s="1304"/>
      <c r="AO39" s="1304"/>
      <c r="AP39" s="1732" t="str">
        <f>IF(OR(AP38&lt;&gt;0,AP38&lt;&gt;""),N13*IF(AP38&lt;&gt;"N/A",AP38,1),N13)</f>
        <v/>
      </c>
      <c r="AQ39" s="1733"/>
      <c r="AR39" s="1733"/>
      <c r="AS39" s="1733"/>
      <c r="AT39" s="1392" t="s">
        <v>63</v>
      </c>
      <c r="AU39" s="1392"/>
      <c r="AV39" s="1702"/>
      <c r="AW39" s="5"/>
      <c r="AX39" s="1645">
        <v>7</v>
      </c>
      <c r="AY39" s="1337"/>
      <c r="AZ39" s="1648" t="str">
        <f t="shared" si="1"/>
        <v/>
      </c>
      <c r="BA39" s="1649"/>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6"/>
      <c r="AF40" s="1301" t="s">
        <v>62</v>
      </c>
      <c r="AG40" s="1302"/>
      <c r="AH40" s="1302"/>
      <c r="AI40" s="1302"/>
      <c r="AJ40" s="1302"/>
      <c r="AK40" s="1302"/>
      <c r="AL40" s="1302"/>
      <c r="AM40" s="1302"/>
      <c r="AN40" s="1302"/>
      <c r="AO40" s="1302"/>
      <c r="AP40" s="1724" t="str">
        <f>IFERROR(AP39*AP37,"")</f>
        <v/>
      </c>
      <c r="AQ40" s="1725"/>
      <c r="AR40" s="1725"/>
      <c r="AS40" s="1725"/>
      <c r="AT40" s="1406" t="s">
        <v>29</v>
      </c>
      <c r="AU40" s="1406"/>
      <c r="AV40" s="1731"/>
      <c r="AW40" s="5"/>
      <c r="AX40" s="1645">
        <v>8</v>
      </c>
      <c r="AY40" s="1337"/>
      <c r="AZ40" s="1648" t="str">
        <f t="shared" si="1"/>
        <v/>
      </c>
      <c r="BA40" s="1649"/>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45">
        <v>9</v>
      </c>
      <c r="AY41" s="1337"/>
      <c r="AZ41" s="1648" t="str">
        <f t="shared" si="1"/>
        <v/>
      </c>
      <c r="BA41" s="1649"/>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1646">
        <v>10</v>
      </c>
      <c r="AY42" s="1647"/>
      <c r="AZ42" s="1650" t="str">
        <f>D30</f>
        <v/>
      </c>
      <c r="BA42" s="1651"/>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20" priority="16">
      <formula>LEN(TRIM(G21))&gt;0</formula>
    </cfRule>
    <cfRule type="expression" dxfId="1619" priority="17">
      <formula>AND((G$20&lt;&gt;""),($D21&lt;&gt;""))</formula>
    </cfRule>
  </conditionalFormatting>
  <conditionalFormatting sqref="F7:P7 AL7:AV7 AL9:AV9 F9:P9 D13:F13 H13:J13 T13:X13 AB13:AF13 AL16:AV16 AP33:AS34 AP38:AV38 E42:K42 AI42:AV42">
    <cfRule type="containsBlanks" dxfId="1618" priority="15">
      <formula>LEN(TRIM(D7))=0</formula>
    </cfRule>
  </conditionalFormatting>
  <conditionalFormatting sqref="AP39:AS40 AP35:AS35 BD26:BF28 BD20:BF22 AR13:AV13 AJ13:AN13 N13:P13 AP37:AS37 AP36 T13">
    <cfRule type="containsText" dxfId="1617" priority="14" operator="containsText" text="CALC.">
      <formula>NOT(ISERROR(SEARCH("CALC.",N13)))</formula>
    </cfRule>
  </conditionalFormatting>
  <conditionalFormatting sqref="AX13:BG13">
    <cfRule type="notContainsBlanks" dxfId="1616" priority="13">
      <formula>LEN(TRIM(AX13))&gt;0</formula>
    </cfRule>
  </conditionalFormatting>
  <conditionalFormatting sqref="BE9:BE10">
    <cfRule type="containsBlanks" dxfId="1615" priority="12">
      <formula>LEN(TRIM(BE9))=0</formula>
    </cfRule>
  </conditionalFormatting>
  <conditionalFormatting sqref="AB16:AD16">
    <cfRule type="containsBlanks" dxfId="1614" priority="3">
      <formula>LEN(TRIM(AB16))=0</formula>
    </cfRule>
  </conditionalFormatting>
  <conditionalFormatting sqref="T16">
    <cfRule type="containsBlanks" dxfId="1613" priority="4">
      <formula>LEN(TRIM(T16))=0</formula>
    </cfRule>
  </conditionalFormatting>
  <conditionalFormatting sqref="AB16:AE16">
    <cfRule type="expression" dxfId="1612" priority="1">
      <formula>$T$16="FIXED SPEED"</formula>
    </cfRule>
    <cfRule type="expression" dxfId="1611"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79" t="s">
        <v>49</v>
      </c>
      <c r="AX1" s="1779"/>
      <c r="AY1" s="1779"/>
      <c r="AZ1" s="1779"/>
      <c r="BA1" s="1779"/>
      <c r="BB1" s="1779"/>
      <c r="BC1" s="1779"/>
      <c r="BD1" s="1779"/>
      <c r="BE1" s="1779"/>
      <c r="BF1" s="1779"/>
      <c r="BG1" s="1779"/>
      <c r="BH1" s="1779"/>
      <c r="BI1" s="1779"/>
      <c r="BJ1" s="1779"/>
      <c r="BK1" s="1779"/>
      <c r="BL1" s="1779"/>
      <c r="BM1" s="1779"/>
      <c r="BN1" s="1779"/>
      <c r="BO1" s="1779"/>
      <c r="BP1" s="1779"/>
      <c r="BQ1" s="1779"/>
      <c r="BR1" s="1779"/>
      <c r="BS1" s="1779"/>
      <c r="BT1" s="1779"/>
      <c r="BU1" s="1779"/>
      <c r="BV1" s="1779"/>
      <c r="BW1" s="1779"/>
      <c r="BX1" s="1779"/>
      <c r="BY1" s="1779"/>
      <c r="BZ1" s="1779"/>
      <c r="CA1" s="1779"/>
      <c r="CB1" s="1779"/>
      <c r="CC1" s="1779"/>
      <c r="CD1" s="1779"/>
      <c r="CE1" s="1779"/>
      <c r="CF1" s="1779"/>
      <c r="CG1" s="1779"/>
      <c r="CH1" s="1779"/>
      <c r="CI1" s="1779"/>
      <c r="CJ1" s="1779"/>
      <c r="CK1" s="1779"/>
      <c r="CL1" s="1779"/>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58"/>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8" t="s">
        <v>48</v>
      </c>
      <c r="B7" s="1378"/>
      <c r="C7" s="1378"/>
      <c r="D7" s="1378"/>
      <c r="E7" s="1378"/>
      <c r="F7" s="947"/>
      <c r="G7" s="947"/>
      <c r="H7" s="947"/>
      <c r="I7" s="947"/>
      <c r="J7" s="947"/>
      <c r="K7" s="947"/>
      <c r="L7" s="947"/>
      <c r="M7" s="947"/>
      <c r="N7" s="947"/>
      <c r="O7" s="947"/>
      <c r="P7" s="947"/>
      <c r="Q7" s="6"/>
      <c r="R7" s="6"/>
      <c r="S7" s="6"/>
      <c r="T7" s="6"/>
      <c r="U7" s="6"/>
      <c r="V7" s="6"/>
      <c r="W7" s="6"/>
      <c r="X7" s="6"/>
      <c r="Y7" s="6"/>
      <c r="Z7" s="6"/>
      <c r="AA7" s="6"/>
      <c r="AB7" s="6"/>
      <c r="AC7" s="6"/>
      <c r="AD7" s="6"/>
      <c r="AE7" s="6"/>
      <c r="AF7" s="6"/>
      <c r="AG7" s="1378" t="s">
        <v>47</v>
      </c>
      <c r="AH7" s="1378"/>
      <c r="AI7" s="1378"/>
      <c r="AJ7" s="1378"/>
      <c r="AK7" s="1378"/>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33" t="s">
        <v>92</v>
      </c>
      <c r="AZ8" s="1634"/>
      <c r="BA8" s="1634"/>
      <c r="BB8" s="1634"/>
      <c r="BC8" s="1634"/>
      <c r="BD8" s="1634"/>
      <c r="BE8" s="1634"/>
      <c r="BF8" s="1635"/>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8" t="s">
        <v>61</v>
      </c>
      <c r="B9" s="1378"/>
      <c r="C9" s="1378"/>
      <c r="D9" s="1378"/>
      <c r="E9" s="1378"/>
      <c r="F9" s="947"/>
      <c r="G9" s="947"/>
      <c r="H9" s="947"/>
      <c r="I9" s="947"/>
      <c r="J9" s="947"/>
      <c r="K9" s="947"/>
      <c r="L9" s="947"/>
      <c r="M9" s="947"/>
      <c r="N9" s="947"/>
      <c r="O9" s="947"/>
      <c r="P9" s="947"/>
      <c r="Q9" s="6"/>
      <c r="R9" s="6"/>
      <c r="S9" s="6"/>
      <c r="T9" s="6"/>
      <c r="U9" s="6"/>
      <c r="V9" s="6"/>
      <c r="W9" s="6"/>
      <c r="X9" s="6"/>
      <c r="Y9" s="6"/>
      <c r="Z9" s="6"/>
      <c r="AA9" s="6"/>
      <c r="AB9" s="6"/>
      <c r="AC9" s="6"/>
      <c r="AD9" s="6"/>
      <c r="AE9" s="6"/>
      <c r="AF9" s="6"/>
      <c r="AG9" s="1378" t="s">
        <v>46</v>
      </c>
      <c r="AH9" s="1378"/>
      <c r="AI9" s="1378"/>
      <c r="AJ9" s="1378"/>
      <c r="AK9" s="1378"/>
      <c r="AL9" s="947"/>
      <c r="AM9" s="947"/>
      <c r="AN9" s="947"/>
      <c r="AO9" s="947"/>
      <c r="AP9" s="947"/>
      <c r="AQ9" s="947"/>
      <c r="AR9" s="947"/>
      <c r="AS9" s="947"/>
      <c r="AT9" s="947"/>
      <c r="AU9" s="947"/>
      <c r="AV9" s="947"/>
      <c r="AW9" s="5"/>
      <c r="AX9" s="17"/>
      <c r="AY9" s="1636" t="s">
        <v>91</v>
      </c>
      <c r="AZ9" s="1636"/>
      <c r="BA9" s="1636"/>
      <c r="BB9" s="1636"/>
      <c r="BC9" s="1636"/>
      <c r="BD9" s="1636"/>
      <c r="BE9" s="1638"/>
      <c r="BF9" s="1639"/>
      <c r="BG9" s="18"/>
      <c r="BH9" s="5"/>
      <c r="BI9" s="1780" t="s">
        <v>668</v>
      </c>
      <c r="BJ9" s="1781"/>
      <c r="BK9" s="1781"/>
      <c r="BL9" s="1781"/>
      <c r="BM9" s="1337">
        <v>1</v>
      </c>
      <c r="BN9" s="1337"/>
      <c r="BO9" s="1337">
        <v>2</v>
      </c>
      <c r="BP9" s="1337"/>
      <c r="BQ9" s="1337">
        <v>3</v>
      </c>
      <c r="BR9" s="1337"/>
      <c r="BS9" s="1337">
        <v>4</v>
      </c>
      <c r="BT9" s="1337"/>
      <c r="BU9" s="1337">
        <v>5</v>
      </c>
      <c r="BV9" s="1337"/>
      <c r="BW9" s="1337">
        <v>6</v>
      </c>
      <c r="BX9" s="1337"/>
      <c r="BY9" s="1337">
        <v>7</v>
      </c>
      <c r="BZ9" s="1337"/>
      <c r="CA9" s="1337">
        <v>8</v>
      </c>
      <c r="CB9" s="1337"/>
      <c r="CC9" s="1337">
        <v>9</v>
      </c>
      <c r="CD9" s="1337"/>
      <c r="CE9" s="1337">
        <v>10</v>
      </c>
      <c r="CF9" s="1782"/>
      <c r="CG9" s="1783">
        <v>11</v>
      </c>
      <c r="CH9" s="1782"/>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37" t="s">
        <v>90</v>
      </c>
      <c r="AZ10" s="1637"/>
      <c r="BA10" s="1637"/>
      <c r="BB10" s="1637"/>
      <c r="BC10" s="1637"/>
      <c r="BD10" s="1637"/>
      <c r="BE10" s="1640"/>
      <c r="BF10" s="1641"/>
      <c r="BG10" s="16"/>
      <c r="BH10" s="5"/>
      <c r="BI10" s="1780" t="s">
        <v>55</v>
      </c>
      <c r="BJ10" s="1781"/>
      <c r="BK10" s="1781" t="s">
        <v>78</v>
      </c>
      <c r="BL10" s="1781"/>
      <c r="BM10" s="1786" t="str">
        <f>E18</f>
        <v/>
      </c>
      <c r="BN10" s="1786"/>
      <c r="BO10" s="1786" t="str">
        <f>I18</f>
        <v/>
      </c>
      <c r="BP10" s="1786"/>
      <c r="BQ10" s="1786" t="str">
        <f>M18</f>
        <v/>
      </c>
      <c r="BR10" s="1786"/>
      <c r="BS10" s="1786" t="str">
        <f>Q18</f>
        <v/>
      </c>
      <c r="BT10" s="1786"/>
      <c r="BU10" s="1786" t="str">
        <f>U18</f>
        <v/>
      </c>
      <c r="BV10" s="1786"/>
      <c r="BW10" s="1786" t="str">
        <f>Y18</f>
        <v/>
      </c>
      <c r="BX10" s="1786"/>
      <c r="BY10" s="1786" t="str">
        <f>AC18</f>
        <v/>
      </c>
      <c r="BZ10" s="1786"/>
      <c r="CA10" s="1786" t="str">
        <f>AG18</f>
        <v/>
      </c>
      <c r="CB10" s="1786"/>
      <c r="CC10" s="1786" t="str">
        <f>AK18</f>
        <v/>
      </c>
      <c r="CD10" s="1786"/>
      <c r="CE10" s="1786" t="str">
        <f>AO18</f>
        <v/>
      </c>
      <c r="CF10" s="1786"/>
      <c r="CG10" s="1786" t="str">
        <f>AS18</f>
        <v/>
      </c>
      <c r="CH10" s="1787"/>
      <c r="CI10" s="5"/>
      <c r="CJ10" s="5"/>
      <c r="CK10" s="5"/>
      <c r="CL10" s="5"/>
    </row>
    <row r="11" spans="1:90" ht="12" customHeight="1" thickBot="1" x14ac:dyDescent="0.3">
      <c r="A11" s="1295" t="s">
        <v>89</v>
      </c>
      <c r="B11" s="1296"/>
      <c r="C11" s="1296"/>
      <c r="D11" s="1296"/>
      <c r="E11" s="1296"/>
      <c r="F11" s="1296"/>
      <c r="G11" s="1296"/>
      <c r="H11" s="1296"/>
      <c r="I11" s="1296"/>
      <c r="J11" s="1296"/>
      <c r="K11" s="1296"/>
      <c r="L11" s="1296"/>
      <c r="M11" s="1296"/>
      <c r="N11" s="1296"/>
      <c r="O11" s="1296"/>
      <c r="P11" s="1296"/>
      <c r="Q11" s="1296"/>
      <c r="R11" s="1296"/>
      <c r="S11" s="1296"/>
      <c r="T11" s="1296"/>
      <c r="U11" s="1296"/>
      <c r="V11" s="1296"/>
      <c r="W11" s="1296"/>
      <c r="X11" s="1296"/>
      <c r="Y11" s="1296"/>
      <c r="Z11" s="1296"/>
      <c r="AA11" s="1296"/>
      <c r="AB11" s="1296"/>
      <c r="AC11" s="1296"/>
      <c r="AD11" s="1296"/>
      <c r="AE11" s="1296"/>
      <c r="AF11" s="1296"/>
      <c r="AG11" s="1296"/>
      <c r="AH11" s="1296"/>
      <c r="AI11" s="1296"/>
      <c r="AJ11" s="1296"/>
      <c r="AK11" s="1296"/>
      <c r="AL11" s="1296"/>
      <c r="AM11" s="1296"/>
      <c r="AN11" s="1296"/>
      <c r="AO11" s="1296"/>
      <c r="AP11" s="1296"/>
      <c r="AQ11" s="1296"/>
      <c r="AR11" s="1296"/>
      <c r="AS11" s="1296"/>
      <c r="AT11" s="1296"/>
      <c r="AU11" s="1296"/>
      <c r="AV11" s="1297"/>
      <c r="AW11" s="5"/>
      <c r="AX11" s="15"/>
      <c r="AY11" s="13"/>
      <c r="AZ11" s="13"/>
      <c r="BA11" s="13"/>
      <c r="BB11" s="13"/>
      <c r="BC11" s="14"/>
      <c r="BD11" s="14"/>
      <c r="BE11" s="13"/>
      <c r="BF11" s="13"/>
      <c r="BG11" s="12"/>
      <c r="BH11" s="5"/>
      <c r="BI11" s="1645">
        <v>1</v>
      </c>
      <c r="BJ11" s="1337"/>
      <c r="BK11" s="1648" t="str">
        <f t="shared" ref="BK11:BK20" si="0">C20</f>
        <v/>
      </c>
      <c r="BL11" s="1649"/>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84" t="s">
        <v>663</v>
      </c>
      <c r="B12" s="1785"/>
      <c r="C12" s="1785"/>
      <c r="D12" s="1785"/>
      <c r="E12" s="1785"/>
      <c r="F12" s="1785"/>
      <c r="G12" s="1785"/>
      <c r="H12" s="1785"/>
      <c r="I12" s="1785"/>
      <c r="J12" s="1785"/>
      <c r="K12" s="1785"/>
      <c r="L12" s="1785"/>
      <c r="M12" s="1785"/>
      <c r="N12" s="1785"/>
      <c r="O12" s="1785"/>
      <c r="P12" s="1785"/>
      <c r="Q12" s="1680" t="s">
        <v>87</v>
      </c>
      <c r="R12" s="1680"/>
      <c r="S12" s="1680"/>
      <c r="T12" s="1680"/>
      <c r="U12" s="1680"/>
      <c r="V12" s="1680"/>
      <c r="W12" s="1680"/>
      <c r="X12" s="1680"/>
      <c r="Y12" s="1680"/>
      <c r="Z12" s="1680"/>
      <c r="AA12" s="1680"/>
      <c r="AB12" s="1680"/>
      <c r="AC12" s="1680"/>
      <c r="AD12" s="1680"/>
      <c r="AE12" s="1680"/>
      <c r="AF12" s="1680"/>
      <c r="AG12" s="1680" t="s">
        <v>86</v>
      </c>
      <c r="AH12" s="1680"/>
      <c r="AI12" s="1680"/>
      <c r="AJ12" s="1680"/>
      <c r="AK12" s="1680"/>
      <c r="AL12" s="1680"/>
      <c r="AM12" s="1680"/>
      <c r="AN12" s="1680"/>
      <c r="AO12" s="1680"/>
      <c r="AP12" s="1680"/>
      <c r="AQ12" s="1680"/>
      <c r="AR12" s="1680"/>
      <c r="AS12" s="1680"/>
      <c r="AT12" s="1680"/>
      <c r="AU12" s="1680"/>
      <c r="AV12" s="1693"/>
      <c r="AW12" s="5"/>
      <c r="AX12" s="1719" t="s">
        <v>56</v>
      </c>
      <c r="AY12" s="1720"/>
      <c r="AZ12" s="1720"/>
      <c r="BA12" s="1720"/>
      <c r="BB12" s="1720"/>
      <c r="BC12" s="1720"/>
      <c r="BD12" s="1720"/>
      <c r="BE12" s="1720"/>
      <c r="BF12" s="1720"/>
      <c r="BG12" s="1721"/>
      <c r="BH12" s="5"/>
      <c r="BI12" s="1645">
        <v>2</v>
      </c>
      <c r="BJ12" s="1337"/>
      <c r="BK12" s="1648" t="str">
        <f t="shared" si="0"/>
        <v/>
      </c>
      <c r="BL12" s="1649"/>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108"/>
      <c r="C13" s="1108"/>
      <c r="D13" s="1108"/>
      <c r="E13" s="1778" t="s">
        <v>664</v>
      </c>
      <c r="F13" s="1778"/>
      <c r="G13" s="1778"/>
      <c r="H13" s="1729" t="str">
        <f>BD18</f>
        <v/>
      </c>
      <c r="I13" s="1729"/>
      <c r="J13" s="1729"/>
      <c r="K13" s="1406" t="s">
        <v>63</v>
      </c>
      <c r="L13" s="1406"/>
      <c r="M13" s="1406"/>
      <c r="N13" s="1695" t="str">
        <f>IF(AND(B13&lt;&gt;0,B14&lt;&gt;0),ROUND(B13*B14/144,2),"")</f>
        <v/>
      </c>
      <c r="O13" s="1695"/>
      <c r="P13" s="1696"/>
      <c r="Q13" s="1406" t="s">
        <v>66</v>
      </c>
      <c r="R13" s="1406"/>
      <c r="S13" s="1406"/>
      <c r="T13" s="1697" t="str">
        <f>IFERROR((AB13/N13),"")</f>
        <v/>
      </c>
      <c r="U13" s="1697"/>
      <c r="V13" s="1697"/>
      <c r="W13" s="1697"/>
      <c r="X13" s="1698"/>
      <c r="Y13" s="1654" t="s">
        <v>29</v>
      </c>
      <c r="Z13" s="1406"/>
      <c r="AA13" s="1406"/>
      <c r="AB13" s="980"/>
      <c r="AC13" s="980"/>
      <c r="AD13" s="980"/>
      <c r="AE13" s="980"/>
      <c r="AF13" s="981"/>
      <c r="AG13" s="1654" t="s">
        <v>66</v>
      </c>
      <c r="AH13" s="1406"/>
      <c r="AI13" s="1406"/>
      <c r="AJ13" s="1697" t="str">
        <f>AP37</f>
        <v/>
      </c>
      <c r="AK13" s="1697"/>
      <c r="AL13" s="1697"/>
      <c r="AM13" s="1697"/>
      <c r="AN13" s="1698"/>
      <c r="AO13" s="1654" t="s">
        <v>29</v>
      </c>
      <c r="AP13" s="1406"/>
      <c r="AQ13" s="1406"/>
      <c r="AR13" s="1697" t="str">
        <f>AP40</f>
        <v/>
      </c>
      <c r="AS13" s="1697"/>
      <c r="AT13" s="1697"/>
      <c r="AU13" s="1697"/>
      <c r="AV13" s="1722"/>
      <c r="AW13" s="5"/>
      <c r="AX13" s="1796" t="str">
        <f>IF(AR13="CALC.","",IF(AR13="","",IF(AR13&lt;AB13-(AB13*$BE$10),"Below "&amp;$BE$10*100&amp;"% by "&amp;ROUND(AB13-(AB13*$BE$10)-AR13,0)&amp;" CFM",IF(AR13&gt;AB13+(AB13*$BE$9),"Above "&amp;$BE$9*100&amp;"% by "&amp;ROUND(AR13-AB13-(AB13*$BE$9),0)&amp;" CFM",""))))</f>
        <v/>
      </c>
      <c r="AY13" s="1797"/>
      <c r="AZ13" s="1797"/>
      <c r="BA13" s="1797"/>
      <c r="BB13" s="1797"/>
      <c r="BC13" s="1797"/>
      <c r="BD13" s="1797"/>
      <c r="BE13" s="1797"/>
      <c r="BF13" s="1797"/>
      <c r="BG13" s="1798"/>
      <c r="BH13" s="5"/>
      <c r="BI13" s="1645">
        <v>3</v>
      </c>
      <c r="BJ13" s="1337"/>
      <c r="BK13" s="1648" t="str">
        <f t="shared" si="0"/>
        <v/>
      </c>
      <c r="BL13" s="1649"/>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529"/>
      <c r="C14" s="1529"/>
      <c r="D14" s="1529"/>
      <c r="E14" s="1788" t="s">
        <v>664</v>
      </c>
      <c r="F14" s="1788"/>
      <c r="G14" s="1788"/>
      <c r="H14" s="1697" t="str">
        <f>BD24</f>
        <v/>
      </c>
      <c r="I14" s="1697"/>
      <c r="J14" s="1722"/>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45">
        <v>4</v>
      </c>
      <c r="BJ14" s="1337"/>
      <c r="BK14" s="1648" t="str">
        <f t="shared" si="0"/>
        <v/>
      </c>
      <c r="BL14" s="1649"/>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432" t="s">
        <v>809</v>
      </c>
      <c r="N15" s="1433"/>
      <c r="O15" s="1433"/>
      <c r="P15" s="1433"/>
      <c r="Q15" s="1433"/>
      <c r="R15" s="1433"/>
      <c r="S15" s="1433"/>
      <c r="T15" s="1433"/>
      <c r="U15" s="1433"/>
      <c r="V15" s="1433"/>
      <c r="W15" s="1433"/>
      <c r="X15" s="1434"/>
      <c r="Y15" s="40"/>
      <c r="Z15" s="1448" t="s">
        <v>751</v>
      </c>
      <c r="AA15" s="1449"/>
      <c r="AB15" s="1449"/>
      <c r="AC15" s="1449"/>
      <c r="AD15" s="1449"/>
      <c r="AE15" s="1449"/>
      <c r="AF15" s="1449"/>
      <c r="AG15" s="1449"/>
      <c r="AH15" s="1449"/>
      <c r="AI15" s="1449"/>
      <c r="AJ15" s="1449"/>
      <c r="AK15" s="1449"/>
      <c r="AL15" s="1789" t="s">
        <v>667</v>
      </c>
      <c r="AM15" s="1789"/>
      <c r="AN15" s="1789"/>
      <c r="AO15" s="1789"/>
      <c r="AP15" s="1789"/>
      <c r="AQ15" s="1789"/>
      <c r="AR15" s="1789"/>
      <c r="AS15" s="1789"/>
      <c r="AT15" s="1789"/>
      <c r="AU15" s="1789"/>
      <c r="AV15" s="1790"/>
      <c r="AW15" s="5"/>
      <c r="AX15" s="1256" t="s">
        <v>80</v>
      </c>
      <c r="AY15" s="1665"/>
      <c r="AZ15" s="1665"/>
      <c r="BA15" s="1665"/>
      <c r="BB15" s="1665"/>
      <c r="BC15" s="1665"/>
      <c r="BD15" s="1665"/>
      <c r="BE15" s="1665"/>
      <c r="BF15" s="1666"/>
      <c r="BG15" s="5"/>
      <c r="BH15" s="5"/>
      <c r="BI15" s="1645">
        <v>5</v>
      </c>
      <c r="BJ15" s="1337"/>
      <c r="BK15" s="1648" t="str">
        <f t="shared" si="0"/>
        <v/>
      </c>
      <c r="BL15" s="1649"/>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70"/>
      <c r="N16" s="1671"/>
      <c r="O16" s="1671"/>
      <c r="P16" s="1671"/>
      <c r="Q16" s="1671"/>
      <c r="R16" s="1671"/>
      <c r="S16" s="1671"/>
      <c r="T16" s="1671"/>
      <c r="U16" s="1444"/>
      <c r="V16" s="1445"/>
      <c r="W16" s="1118"/>
      <c r="X16" s="1306"/>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67"/>
      <c r="AY16" s="1668"/>
      <c r="AZ16" s="1668"/>
      <c r="BA16" s="1668"/>
      <c r="BB16" s="1668"/>
      <c r="BC16" s="1668"/>
      <c r="BD16" s="1668"/>
      <c r="BE16" s="1668"/>
      <c r="BF16" s="1669"/>
      <c r="BG16" s="5"/>
      <c r="BH16" s="5"/>
      <c r="BI16" s="1645">
        <v>6</v>
      </c>
      <c r="BJ16" s="1337"/>
      <c r="BK16" s="1648" t="str">
        <f t="shared" si="0"/>
        <v/>
      </c>
      <c r="BL16" s="1649"/>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59" t="s">
        <v>76</v>
      </c>
      <c r="AY17" s="1660"/>
      <c r="AZ17" s="1660"/>
      <c r="BA17" s="1660"/>
      <c r="BB17" s="1660"/>
      <c r="BC17" s="1661"/>
      <c r="BD17" s="1657" t="str">
        <f>IF(B13&lt;&gt;0,B13,"")</f>
        <v/>
      </c>
      <c r="BE17" s="1657"/>
      <c r="BF17" s="1658"/>
      <c r="BG17" s="5"/>
      <c r="BH17" s="5"/>
      <c r="BI17" s="1645">
        <v>7</v>
      </c>
      <c r="BJ17" s="1337"/>
      <c r="BK17" s="1648" t="str">
        <f t="shared" si="0"/>
        <v/>
      </c>
      <c r="BL17" s="1649"/>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69" t="s">
        <v>668</v>
      </c>
      <c r="B18" s="1770"/>
      <c r="C18" s="1770"/>
      <c r="D18" s="1771"/>
      <c r="E18" s="1772" t="str">
        <f>IFERROR(B13/H13/2,"")</f>
        <v/>
      </c>
      <c r="F18" s="1773"/>
      <c r="G18" s="1773"/>
      <c r="H18" s="1774"/>
      <c r="I18" s="1775" t="str">
        <f>IFERROR(IF(BO9&lt;=$BD$18,E18+$BD$19,""),"")</f>
        <v/>
      </c>
      <c r="J18" s="1776"/>
      <c r="K18" s="1776"/>
      <c r="L18" s="1777"/>
      <c r="M18" s="1775" t="str">
        <f>IFERROR(IF(BQ9&lt;=$BD$18,I18+$BD$19,""),"")</f>
        <v/>
      </c>
      <c r="N18" s="1776"/>
      <c r="O18" s="1776"/>
      <c r="P18" s="1777"/>
      <c r="Q18" s="1775" t="str">
        <f>IFERROR(IF(BS9&lt;=$BD$18,M18+$BD$19,""),"")</f>
        <v/>
      </c>
      <c r="R18" s="1776"/>
      <c r="S18" s="1776"/>
      <c r="T18" s="1777"/>
      <c r="U18" s="1775" t="str">
        <f>IFERROR(IF(BU9&lt;=$BD$18,Q18+$BD$19,""),"")</f>
        <v/>
      </c>
      <c r="V18" s="1776"/>
      <c r="W18" s="1776"/>
      <c r="X18" s="1777"/>
      <c r="Y18" s="1775" t="str">
        <f>IFERROR(IF(BW9&lt;=$BD$18,U18+$BD$19,""),"")</f>
        <v/>
      </c>
      <c r="Z18" s="1776"/>
      <c r="AA18" s="1776"/>
      <c r="AB18" s="1777"/>
      <c r="AC18" s="1775" t="str">
        <f>IFERROR(IF(BY9&lt;=$BD$18,Y18+$BD$19,""),"")</f>
        <v/>
      </c>
      <c r="AD18" s="1776"/>
      <c r="AE18" s="1776"/>
      <c r="AF18" s="1777"/>
      <c r="AG18" s="1775" t="str">
        <f>IFERROR(IF(CA9&lt;=$BD$18,AC18+$BD$19,""),"")</f>
        <v/>
      </c>
      <c r="AH18" s="1776"/>
      <c r="AI18" s="1776"/>
      <c r="AJ18" s="1777"/>
      <c r="AK18" s="1775" t="str">
        <f>IFERROR(IF(CC9&lt;=$BD$18,AG18+$BD$19,""),"")</f>
        <v/>
      </c>
      <c r="AL18" s="1776"/>
      <c r="AM18" s="1776"/>
      <c r="AN18" s="1777"/>
      <c r="AO18" s="1775" t="str">
        <f>IFERROR(IF(CE9&lt;=$BD$18,AK18+$BD$19,""),"")</f>
        <v/>
      </c>
      <c r="AP18" s="1776"/>
      <c r="AQ18" s="1776"/>
      <c r="AR18" s="1777"/>
      <c r="AS18" s="1793" t="str">
        <f>IFERROR(IF(CG9&lt;=$BD$18,AO18+$BD$19,""),"")</f>
        <v/>
      </c>
      <c r="AT18" s="1794"/>
      <c r="AU18" s="1794"/>
      <c r="AV18" s="1795"/>
      <c r="AW18" s="5"/>
      <c r="AX18" s="1274" t="s">
        <v>75</v>
      </c>
      <c r="AY18" s="1275"/>
      <c r="AZ18" s="1275"/>
      <c r="BA18" s="1275"/>
      <c r="BB18" s="1275"/>
      <c r="BC18" s="1276"/>
      <c r="BD18" s="1319" t="str">
        <f>IFERROR(IF(BD17&lt;=20,4,ROUNDUP(BD17/6,0)),"")</f>
        <v/>
      </c>
      <c r="BE18" s="1319"/>
      <c r="BF18" s="1320"/>
      <c r="BG18" s="5"/>
      <c r="BH18" s="5"/>
      <c r="BI18" s="1645">
        <v>8</v>
      </c>
      <c r="BJ18" s="1337"/>
      <c r="BK18" s="1648" t="str">
        <f t="shared" si="0"/>
        <v/>
      </c>
      <c r="BL18" s="1649"/>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59" t="s">
        <v>55</v>
      </c>
      <c r="B19" s="1754"/>
      <c r="C19" s="1753" t="s">
        <v>78</v>
      </c>
      <c r="D19" s="1754"/>
      <c r="E19" s="1768" t="s">
        <v>665</v>
      </c>
      <c r="F19" s="1768"/>
      <c r="G19" s="1768" t="s">
        <v>666</v>
      </c>
      <c r="H19" s="1768"/>
      <c r="I19" s="1768" t="s">
        <v>665</v>
      </c>
      <c r="J19" s="1768"/>
      <c r="K19" s="1768" t="s">
        <v>666</v>
      </c>
      <c r="L19" s="1768"/>
      <c r="M19" s="1768" t="s">
        <v>665</v>
      </c>
      <c r="N19" s="1768"/>
      <c r="O19" s="1768" t="s">
        <v>666</v>
      </c>
      <c r="P19" s="1768"/>
      <c r="Q19" s="1768" t="s">
        <v>665</v>
      </c>
      <c r="R19" s="1768"/>
      <c r="S19" s="1768" t="s">
        <v>666</v>
      </c>
      <c r="T19" s="1768"/>
      <c r="U19" s="1768" t="s">
        <v>665</v>
      </c>
      <c r="V19" s="1768"/>
      <c r="W19" s="1768" t="s">
        <v>666</v>
      </c>
      <c r="X19" s="1768"/>
      <c r="Y19" s="1768" t="s">
        <v>665</v>
      </c>
      <c r="Z19" s="1768"/>
      <c r="AA19" s="1768" t="s">
        <v>666</v>
      </c>
      <c r="AB19" s="1768"/>
      <c r="AC19" s="1768" t="s">
        <v>665</v>
      </c>
      <c r="AD19" s="1768"/>
      <c r="AE19" s="1768" t="s">
        <v>666</v>
      </c>
      <c r="AF19" s="1768"/>
      <c r="AG19" s="1768" t="s">
        <v>665</v>
      </c>
      <c r="AH19" s="1768"/>
      <c r="AI19" s="1768" t="s">
        <v>666</v>
      </c>
      <c r="AJ19" s="1768"/>
      <c r="AK19" s="1768" t="s">
        <v>665</v>
      </c>
      <c r="AL19" s="1768"/>
      <c r="AM19" s="1768" t="s">
        <v>666</v>
      </c>
      <c r="AN19" s="1768"/>
      <c r="AO19" s="1768" t="s">
        <v>665</v>
      </c>
      <c r="AP19" s="1768"/>
      <c r="AQ19" s="1768" t="s">
        <v>666</v>
      </c>
      <c r="AR19" s="1768"/>
      <c r="AS19" s="1791" t="s">
        <v>665</v>
      </c>
      <c r="AT19" s="1768"/>
      <c r="AU19" s="1768" t="s">
        <v>666</v>
      </c>
      <c r="AV19" s="1792"/>
      <c r="AW19" s="5"/>
      <c r="AX19" s="1662" t="s">
        <v>74</v>
      </c>
      <c r="AY19" s="1663"/>
      <c r="AZ19" s="1663"/>
      <c r="BA19" s="1663"/>
      <c r="BB19" s="1663"/>
      <c r="BC19" s="1664"/>
      <c r="BD19" s="1687" t="str">
        <f>IFERROR(IF(BD18&lt;=20,((BD17-(BD17/BD18))/(BD18-1)),(BD17-6)/(BD18-1)),"")</f>
        <v/>
      </c>
      <c r="BE19" s="1687"/>
      <c r="BF19" s="1688"/>
      <c r="BG19" s="5"/>
      <c r="BH19" s="5"/>
      <c r="BI19" s="1645">
        <v>9</v>
      </c>
      <c r="BJ19" s="1337"/>
      <c r="BK19" s="1648" t="str">
        <f t="shared" si="0"/>
        <v/>
      </c>
      <c r="BL19" s="1649"/>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60">
        <v>1</v>
      </c>
      <c r="B20" s="1761"/>
      <c r="C20" s="1755" t="str">
        <f>IFERROR(B14/H14/2,"")</f>
        <v/>
      </c>
      <c r="D20" s="1756"/>
      <c r="E20" s="1119"/>
      <c r="F20" s="1121"/>
      <c r="G20" s="1745" t="str">
        <f>IF(E20="","",ROUND(SQRT(E20)*4005,0))</f>
        <v/>
      </c>
      <c r="H20" s="1745"/>
      <c r="I20" s="1744"/>
      <c r="J20" s="1744"/>
      <c r="K20" s="1745" t="str">
        <f>IF(I20="","",ROUND(SQRT(I20)*4005,0))</f>
        <v/>
      </c>
      <c r="L20" s="1745"/>
      <c r="M20" s="1744"/>
      <c r="N20" s="1744"/>
      <c r="O20" s="1745" t="str">
        <f>IF(M20="","",ROUND(SQRT(M20)*4005,0))</f>
        <v/>
      </c>
      <c r="P20" s="1745"/>
      <c r="Q20" s="1744"/>
      <c r="R20" s="1744"/>
      <c r="S20" s="1745" t="str">
        <f>IF(Q20="","",ROUND(SQRT(Q20)*4005,0))</f>
        <v/>
      </c>
      <c r="T20" s="1745"/>
      <c r="U20" s="1744"/>
      <c r="V20" s="1744"/>
      <c r="W20" s="1745" t="str">
        <f>IF(U20="","",ROUND(SQRT(U20)*4005,0))</f>
        <v/>
      </c>
      <c r="X20" s="1745"/>
      <c r="Y20" s="1744"/>
      <c r="Z20" s="1744"/>
      <c r="AA20" s="1745" t="str">
        <f>IF(Y20="","",ROUND(SQRT(Y20)*4005,0))</f>
        <v/>
      </c>
      <c r="AB20" s="1745"/>
      <c r="AC20" s="1744"/>
      <c r="AD20" s="1744"/>
      <c r="AE20" s="1745" t="str">
        <f>IF(AC20="","",ROUND(SQRT(AC20)*4005,0))</f>
        <v/>
      </c>
      <c r="AF20" s="1745"/>
      <c r="AG20" s="1744"/>
      <c r="AH20" s="1744"/>
      <c r="AI20" s="1745" t="str">
        <f>IF(AG20="","",ROUND(SQRT(AG20)*4005,0))</f>
        <v/>
      </c>
      <c r="AJ20" s="1745"/>
      <c r="AK20" s="1744"/>
      <c r="AL20" s="1744"/>
      <c r="AM20" s="1745" t="str">
        <f>IF(AK20="","",ROUND(SQRT(AK20)*4005,0))</f>
        <v/>
      </c>
      <c r="AN20" s="1745"/>
      <c r="AO20" s="1744"/>
      <c r="AP20" s="1744"/>
      <c r="AQ20" s="1745" t="str">
        <f>IF(AO20="","",ROUND(SQRT(AO20)*4005,0))</f>
        <v/>
      </c>
      <c r="AR20" s="1745"/>
      <c r="AS20" s="1743"/>
      <c r="AT20" s="1744"/>
      <c r="AU20" s="1745" t="str">
        <f>IF(AS20="","",ROUND(SQRT(AS20)*4005,0))</f>
        <v/>
      </c>
      <c r="AV20" s="1746"/>
      <c r="AW20" s="5"/>
      <c r="AX20" s="5"/>
      <c r="AY20" s="5"/>
      <c r="AZ20" s="5"/>
      <c r="BA20" s="5"/>
      <c r="BB20" s="5"/>
      <c r="BC20" s="5"/>
      <c r="BD20" s="5"/>
      <c r="BE20" s="5"/>
      <c r="BF20" s="5"/>
      <c r="BG20" s="5"/>
      <c r="BH20" s="5"/>
      <c r="BI20" s="1646">
        <v>10</v>
      </c>
      <c r="BJ20" s="1647"/>
      <c r="BK20" s="1650" t="str">
        <f t="shared" si="0"/>
        <v/>
      </c>
      <c r="BL20" s="1651"/>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51">
        <v>2</v>
      </c>
      <c r="B21" s="1752"/>
      <c r="C21" s="1757" t="str">
        <f t="shared" ref="C21:C29" si="1">IFERROR(IF($A21&lt;=$BD$24,C20+$BD$25,""),"")</f>
        <v/>
      </c>
      <c r="D21" s="1758"/>
      <c r="E21" s="1744"/>
      <c r="F21" s="1744"/>
      <c r="G21" s="1745" t="str">
        <f t="shared" ref="G21:G29" si="2">IF(E21="","",ROUND(SQRT(E21)*4005,0))</f>
        <v/>
      </c>
      <c r="H21" s="1745"/>
      <c r="I21" s="1744"/>
      <c r="J21" s="1744"/>
      <c r="K21" s="1745" t="str">
        <f t="shared" ref="K21:K29" si="3">IF(I21="","",ROUND(SQRT(I21)*4005,0))</f>
        <v/>
      </c>
      <c r="L21" s="1745"/>
      <c r="M21" s="1744"/>
      <c r="N21" s="1744"/>
      <c r="O21" s="1745" t="str">
        <f t="shared" ref="O21:O29" si="4">IF(M21="","",ROUND(SQRT(M21)*4005,0))</f>
        <v/>
      </c>
      <c r="P21" s="1745"/>
      <c r="Q21" s="1744"/>
      <c r="R21" s="1744"/>
      <c r="S21" s="1745" t="str">
        <f t="shared" ref="S21:S29" si="5">IF(Q21="","",ROUND(SQRT(Q21)*4005,0))</f>
        <v/>
      </c>
      <c r="T21" s="1745"/>
      <c r="U21" s="1744"/>
      <c r="V21" s="1744"/>
      <c r="W21" s="1745" t="str">
        <f t="shared" ref="W21:W29" si="6">IF(U21="","",ROUND(SQRT(U21)*4005,0))</f>
        <v/>
      </c>
      <c r="X21" s="1745"/>
      <c r="Y21" s="1744"/>
      <c r="Z21" s="1744"/>
      <c r="AA21" s="1745" t="str">
        <f t="shared" ref="AA21:AA29" si="7">IF(Y21="","",ROUND(SQRT(Y21)*4005,0))</f>
        <v/>
      </c>
      <c r="AB21" s="1745"/>
      <c r="AC21" s="1744"/>
      <c r="AD21" s="1744"/>
      <c r="AE21" s="1745" t="str">
        <f t="shared" ref="AE21:AE29" si="8">IF(AC21="","",ROUND(SQRT(AC21)*4005,0))</f>
        <v/>
      </c>
      <c r="AF21" s="1745"/>
      <c r="AG21" s="1744"/>
      <c r="AH21" s="1744"/>
      <c r="AI21" s="1745" t="str">
        <f t="shared" ref="AI21:AI29" si="9">IF(AG21="","",ROUND(SQRT(AG21)*4005,0))</f>
        <v/>
      </c>
      <c r="AJ21" s="1745"/>
      <c r="AK21" s="1744"/>
      <c r="AL21" s="1744"/>
      <c r="AM21" s="1745" t="str">
        <f t="shared" ref="AM21:AM29" si="10">IF(AK21="","",ROUND(SQRT(AK21)*4005,0))</f>
        <v/>
      </c>
      <c r="AN21" s="1745"/>
      <c r="AO21" s="1744"/>
      <c r="AP21" s="1744"/>
      <c r="AQ21" s="1745" t="str">
        <f t="shared" ref="AQ21:AQ29" si="11">IF(AO21="","",ROUND(SQRT(AO21)*4005,0))</f>
        <v/>
      </c>
      <c r="AR21" s="1745"/>
      <c r="AS21" s="1743"/>
      <c r="AT21" s="1744"/>
      <c r="AU21" s="1745" t="str">
        <f t="shared" ref="AU21:AU29" si="12">IF(AS21="","",ROUND(SQRT(AS21)*4005,0))</f>
        <v/>
      </c>
      <c r="AV21" s="1746"/>
      <c r="AW21" s="5"/>
      <c r="AX21" s="1256" t="s">
        <v>77</v>
      </c>
      <c r="AY21" s="1665"/>
      <c r="AZ21" s="1665"/>
      <c r="BA21" s="1665"/>
      <c r="BB21" s="1665"/>
      <c r="BC21" s="1665"/>
      <c r="BD21" s="1665"/>
      <c r="BE21" s="1665"/>
      <c r="BF21" s="166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51">
        <v>3</v>
      </c>
      <c r="B22" s="1752"/>
      <c r="C22" s="1757" t="str">
        <f t="shared" si="1"/>
        <v/>
      </c>
      <c r="D22" s="1758"/>
      <c r="E22" s="1744"/>
      <c r="F22" s="1744"/>
      <c r="G22" s="1745" t="str">
        <f t="shared" si="2"/>
        <v/>
      </c>
      <c r="H22" s="1745"/>
      <c r="I22" s="1744"/>
      <c r="J22" s="1744"/>
      <c r="K22" s="1745" t="str">
        <f t="shared" si="3"/>
        <v/>
      </c>
      <c r="L22" s="1745"/>
      <c r="M22" s="1744"/>
      <c r="N22" s="1744"/>
      <c r="O22" s="1745" t="str">
        <f t="shared" si="4"/>
        <v/>
      </c>
      <c r="P22" s="1745"/>
      <c r="Q22" s="1744"/>
      <c r="R22" s="1744"/>
      <c r="S22" s="1745" t="str">
        <f t="shared" si="5"/>
        <v/>
      </c>
      <c r="T22" s="1745"/>
      <c r="U22" s="1744"/>
      <c r="V22" s="1744"/>
      <c r="W22" s="1745" t="str">
        <f t="shared" si="6"/>
        <v/>
      </c>
      <c r="X22" s="1745"/>
      <c r="Y22" s="1744"/>
      <c r="Z22" s="1744"/>
      <c r="AA22" s="1745" t="str">
        <f t="shared" si="7"/>
        <v/>
      </c>
      <c r="AB22" s="1745"/>
      <c r="AC22" s="1744"/>
      <c r="AD22" s="1744"/>
      <c r="AE22" s="1745" t="str">
        <f t="shared" si="8"/>
        <v/>
      </c>
      <c r="AF22" s="1745"/>
      <c r="AG22" s="1744"/>
      <c r="AH22" s="1744"/>
      <c r="AI22" s="1745" t="str">
        <f t="shared" si="9"/>
        <v/>
      </c>
      <c r="AJ22" s="1745"/>
      <c r="AK22" s="1744"/>
      <c r="AL22" s="1744"/>
      <c r="AM22" s="1745" t="str">
        <f t="shared" si="10"/>
        <v/>
      </c>
      <c r="AN22" s="1745"/>
      <c r="AO22" s="1744"/>
      <c r="AP22" s="1744"/>
      <c r="AQ22" s="1745" t="str">
        <f t="shared" si="11"/>
        <v/>
      </c>
      <c r="AR22" s="1745"/>
      <c r="AS22" s="1743"/>
      <c r="AT22" s="1744"/>
      <c r="AU22" s="1745" t="str">
        <f t="shared" si="12"/>
        <v/>
      </c>
      <c r="AV22" s="1746"/>
      <c r="AW22" s="5"/>
      <c r="AX22" s="1667"/>
      <c r="AY22" s="1668"/>
      <c r="AZ22" s="1668"/>
      <c r="BA22" s="1668"/>
      <c r="BB22" s="1668"/>
      <c r="BC22" s="1668"/>
      <c r="BD22" s="1668"/>
      <c r="BE22" s="1668"/>
      <c r="BF22" s="166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51">
        <v>4</v>
      </c>
      <c r="B23" s="1752"/>
      <c r="C23" s="1757" t="str">
        <f t="shared" si="1"/>
        <v/>
      </c>
      <c r="D23" s="1758"/>
      <c r="E23" s="1744"/>
      <c r="F23" s="1744"/>
      <c r="G23" s="1745" t="str">
        <f t="shared" si="2"/>
        <v/>
      </c>
      <c r="H23" s="1745"/>
      <c r="I23" s="1744"/>
      <c r="J23" s="1744"/>
      <c r="K23" s="1745" t="str">
        <f t="shared" si="3"/>
        <v/>
      </c>
      <c r="L23" s="1745"/>
      <c r="M23" s="1744"/>
      <c r="N23" s="1744"/>
      <c r="O23" s="1745" t="str">
        <f t="shared" si="4"/>
        <v/>
      </c>
      <c r="P23" s="1745"/>
      <c r="Q23" s="1744"/>
      <c r="R23" s="1744"/>
      <c r="S23" s="1745" t="str">
        <f t="shared" si="5"/>
        <v/>
      </c>
      <c r="T23" s="1745"/>
      <c r="U23" s="1744"/>
      <c r="V23" s="1744"/>
      <c r="W23" s="1745" t="str">
        <f t="shared" si="6"/>
        <v/>
      </c>
      <c r="X23" s="1745"/>
      <c r="Y23" s="1744"/>
      <c r="Z23" s="1744"/>
      <c r="AA23" s="1745" t="str">
        <f t="shared" si="7"/>
        <v/>
      </c>
      <c r="AB23" s="1745"/>
      <c r="AC23" s="1744"/>
      <c r="AD23" s="1744"/>
      <c r="AE23" s="1745" t="str">
        <f t="shared" si="8"/>
        <v/>
      </c>
      <c r="AF23" s="1745"/>
      <c r="AG23" s="1744"/>
      <c r="AH23" s="1744"/>
      <c r="AI23" s="1745" t="str">
        <f t="shared" si="9"/>
        <v/>
      </c>
      <c r="AJ23" s="1745"/>
      <c r="AK23" s="1744"/>
      <c r="AL23" s="1744"/>
      <c r="AM23" s="1745" t="str">
        <f t="shared" si="10"/>
        <v/>
      </c>
      <c r="AN23" s="1745"/>
      <c r="AO23" s="1744"/>
      <c r="AP23" s="1744"/>
      <c r="AQ23" s="1745" t="str">
        <f t="shared" si="11"/>
        <v/>
      </c>
      <c r="AR23" s="1745"/>
      <c r="AS23" s="1743"/>
      <c r="AT23" s="1744"/>
      <c r="AU23" s="1745" t="str">
        <f t="shared" si="12"/>
        <v/>
      </c>
      <c r="AV23" s="1746"/>
      <c r="AW23" s="5"/>
      <c r="AX23" s="1690" t="s">
        <v>671</v>
      </c>
      <c r="AY23" s="1691"/>
      <c r="AZ23" s="1691"/>
      <c r="BA23" s="1691"/>
      <c r="BB23" s="1691"/>
      <c r="BC23" s="1692"/>
      <c r="BD23" s="1657" t="str">
        <f>IF(B14&lt;&gt;0,B14,"")</f>
        <v/>
      </c>
      <c r="BE23" s="1657"/>
      <c r="BF23" s="1658"/>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51">
        <v>5</v>
      </c>
      <c r="B24" s="1752"/>
      <c r="C24" s="1757" t="str">
        <f t="shared" si="1"/>
        <v/>
      </c>
      <c r="D24" s="1758"/>
      <c r="E24" s="1744"/>
      <c r="F24" s="1744"/>
      <c r="G24" s="1745" t="str">
        <f t="shared" si="2"/>
        <v/>
      </c>
      <c r="H24" s="1745"/>
      <c r="I24" s="1744"/>
      <c r="J24" s="1744"/>
      <c r="K24" s="1745" t="str">
        <f t="shared" si="3"/>
        <v/>
      </c>
      <c r="L24" s="1745"/>
      <c r="M24" s="1744"/>
      <c r="N24" s="1744"/>
      <c r="O24" s="1745" t="str">
        <f t="shared" si="4"/>
        <v/>
      </c>
      <c r="P24" s="1745"/>
      <c r="Q24" s="1744"/>
      <c r="R24" s="1744"/>
      <c r="S24" s="1745" t="str">
        <f t="shared" si="5"/>
        <v/>
      </c>
      <c r="T24" s="1745"/>
      <c r="U24" s="1744"/>
      <c r="V24" s="1744"/>
      <c r="W24" s="1745" t="str">
        <f t="shared" si="6"/>
        <v/>
      </c>
      <c r="X24" s="1745"/>
      <c r="Y24" s="1744"/>
      <c r="Z24" s="1744"/>
      <c r="AA24" s="1745" t="str">
        <f t="shared" si="7"/>
        <v/>
      </c>
      <c r="AB24" s="1745"/>
      <c r="AC24" s="1744"/>
      <c r="AD24" s="1744"/>
      <c r="AE24" s="1745" t="str">
        <f t="shared" si="8"/>
        <v/>
      </c>
      <c r="AF24" s="1745"/>
      <c r="AG24" s="1744"/>
      <c r="AH24" s="1744"/>
      <c r="AI24" s="1745" t="str">
        <f t="shared" si="9"/>
        <v/>
      </c>
      <c r="AJ24" s="1745"/>
      <c r="AK24" s="1744"/>
      <c r="AL24" s="1744"/>
      <c r="AM24" s="1745" t="str">
        <f t="shared" si="10"/>
        <v/>
      </c>
      <c r="AN24" s="1745"/>
      <c r="AO24" s="1744"/>
      <c r="AP24" s="1744"/>
      <c r="AQ24" s="1745" t="str">
        <f t="shared" si="11"/>
        <v/>
      </c>
      <c r="AR24" s="1745"/>
      <c r="AS24" s="1743"/>
      <c r="AT24" s="1744"/>
      <c r="AU24" s="1745" t="str">
        <f t="shared" si="12"/>
        <v/>
      </c>
      <c r="AV24" s="1746"/>
      <c r="AW24" s="5"/>
      <c r="AX24" s="1274" t="s">
        <v>75</v>
      </c>
      <c r="AY24" s="1275"/>
      <c r="AZ24" s="1275"/>
      <c r="BA24" s="1275"/>
      <c r="BB24" s="1275"/>
      <c r="BC24" s="1276"/>
      <c r="BD24" s="1319" t="str">
        <f>IFERROR(IF(BD23&lt;=20,4,ROUNDUP(BD23/6,0)),"")</f>
        <v/>
      </c>
      <c r="BE24" s="1319"/>
      <c r="BF24" s="132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51">
        <v>6</v>
      </c>
      <c r="B25" s="1752"/>
      <c r="C25" s="1757" t="str">
        <f t="shared" si="1"/>
        <v/>
      </c>
      <c r="D25" s="1758"/>
      <c r="E25" s="1744"/>
      <c r="F25" s="1744"/>
      <c r="G25" s="1745" t="str">
        <f t="shared" si="2"/>
        <v/>
      </c>
      <c r="H25" s="1745"/>
      <c r="I25" s="1744"/>
      <c r="J25" s="1744"/>
      <c r="K25" s="1745" t="str">
        <f t="shared" si="3"/>
        <v/>
      </c>
      <c r="L25" s="1745"/>
      <c r="M25" s="1744"/>
      <c r="N25" s="1744"/>
      <c r="O25" s="1745" t="str">
        <f t="shared" si="4"/>
        <v/>
      </c>
      <c r="P25" s="1745"/>
      <c r="Q25" s="1744"/>
      <c r="R25" s="1744"/>
      <c r="S25" s="1745" t="str">
        <f t="shared" si="5"/>
        <v/>
      </c>
      <c r="T25" s="1745"/>
      <c r="U25" s="1744"/>
      <c r="V25" s="1744"/>
      <c r="W25" s="1745" t="str">
        <f t="shared" si="6"/>
        <v/>
      </c>
      <c r="X25" s="1745"/>
      <c r="Y25" s="1744"/>
      <c r="Z25" s="1744"/>
      <c r="AA25" s="1745" t="str">
        <f t="shared" si="7"/>
        <v/>
      </c>
      <c r="AB25" s="1745"/>
      <c r="AC25" s="1744"/>
      <c r="AD25" s="1744"/>
      <c r="AE25" s="1745" t="str">
        <f t="shared" si="8"/>
        <v/>
      </c>
      <c r="AF25" s="1745"/>
      <c r="AG25" s="1744"/>
      <c r="AH25" s="1744"/>
      <c r="AI25" s="1745" t="str">
        <f t="shared" si="9"/>
        <v/>
      </c>
      <c r="AJ25" s="1745"/>
      <c r="AK25" s="1744"/>
      <c r="AL25" s="1744"/>
      <c r="AM25" s="1745" t="str">
        <f t="shared" si="10"/>
        <v/>
      </c>
      <c r="AN25" s="1745"/>
      <c r="AO25" s="1744"/>
      <c r="AP25" s="1744"/>
      <c r="AQ25" s="1745" t="str">
        <f t="shared" si="11"/>
        <v/>
      </c>
      <c r="AR25" s="1745"/>
      <c r="AS25" s="1743"/>
      <c r="AT25" s="1744"/>
      <c r="AU25" s="1745" t="str">
        <f t="shared" si="12"/>
        <v/>
      </c>
      <c r="AV25" s="1746"/>
      <c r="AW25" s="5"/>
      <c r="AX25" s="1662" t="s">
        <v>74</v>
      </c>
      <c r="AY25" s="1663"/>
      <c r="AZ25" s="1663"/>
      <c r="BA25" s="1663"/>
      <c r="BB25" s="1663"/>
      <c r="BC25" s="1664"/>
      <c r="BD25" s="1687" t="str">
        <f>IFERROR(IF(BD24&lt;=20,((BD23-(BD23/BD24))/(BD24-1)),(BD23-6)/(BD24-1)),"")</f>
        <v/>
      </c>
      <c r="BE25" s="1687"/>
      <c r="BF25" s="1688"/>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51">
        <v>7</v>
      </c>
      <c r="B26" s="1752"/>
      <c r="C26" s="1757" t="str">
        <f t="shared" si="1"/>
        <v/>
      </c>
      <c r="D26" s="1758"/>
      <c r="E26" s="1744"/>
      <c r="F26" s="1744"/>
      <c r="G26" s="1745" t="str">
        <f t="shared" si="2"/>
        <v/>
      </c>
      <c r="H26" s="1745"/>
      <c r="I26" s="1744"/>
      <c r="J26" s="1744"/>
      <c r="K26" s="1745" t="str">
        <f t="shared" si="3"/>
        <v/>
      </c>
      <c r="L26" s="1745"/>
      <c r="M26" s="1744"/>
      <c r="N26" s="1744"/>
      <c r="O26" s="1745" t="str">
        <f t="shared" si="4"/>
        <v/>
      </c>
      <c r="P26" s="1745"/>
      <c r="Q26" s="1744"/>
      <c r="R26" s="1744"/>
      <c r="S26" s="1745" t="str">
        <f t="shared" si="5"/>
        <v/>
      </c>
      <c r="T26" s="1745"/>
      <c r="U26" s="1744"/>
      <c r="V26" s="1744"/>
      <c r="W26" s="1745" t="str">
        <f t="shared" si="6"/>
        <v/>
      </c>
      <c r="X26" s="1745"/>
      <c r="Y26" s="1744"/>
      <c r="Z26" s="1744"/>
      <c r="AA26" s="1745" t="str">
        <f t="shared" si="7"/>
        <v/>
      </c>
      <c r="AB26" s="1745"/>
      <c r="AC26" s="1744"/>
      <c r="AD26" s="1744"/>
      <c r="AE26" s="1745" t="str">
        <f t="shared" si="8"/>
        <v/>
      </c>
      <c r="AF26" s="1745"/>
      <c r="AG26" s="1744"/>
      <c r="AH26" s="1744"/>
      <c r="AI26" s="1745" t="str">
        <f t="shared" si="9"/>
        <v/>
      </c>
      <c r="AJ26" s="1745"/>
      <c r="AK26" s="1744"/>
      <c r="AL26" s="1744"/>
      <c r="AM26" s="1745" t="str">
        <f t="shared" si="10"/>
        <v/>
      </c>
      <c r="AN26" s="1745"/>
      <c r="AO26" s="1744"/>
      <c r="AP26" s="1744"/>
      <c r="AQ26" s="1745" t="str">
        <f t="shared" si="11"/>
        <v/>
      </c>
      <c r="AR26" s="1745"/>
      <c r="AS26" s="1743"/>
      <c r="AT26" s="1744"/>
      <c r="AU26" s="1745" t="str">
        <f t="shared" si="12"/>
        <v/>
      </c>
      <c r="AV26" s="1746"/>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51">
        <v>8</v>
      </c>
      <c r="B27" s="1752"/>
      <c r="C27" s="1757" t="str">
        <f t="shared" si="1"/>
        <v/>
      </c>
      <c r="D27" s="1758"/>
      <c r="E27" s="1744"/>
      <c r="F27" s="1744"/>
      <c r="G27" s="1745" t="str">
        <f t="shared" si="2"/>
        <v/>
      </c>
      <c r="H27" s="1745"/>
      <c r="I27" s="1744"/>
      <c r="J27" s="1744"/>
      <c r="K27" s="1745" t="str">
        <f t="shared" si="3"/>
        <v/>
      </c>
      <c r="L27" s="1745"/>
      <c r="M27" s="1744"/>
      <c r="N27" s="1744"/>
      <c r="O27" s="1745" t="str">
        <f t="shared" si="4"/>
        <v/>
      </c>
      <c r="P27" s="1745"/>
      <c r="Q27" s="1744"/>
      <c r="R27" s="1744"/>
      <c r="S27" s="1745" t="str">
        <f t="shared" si="5"/>
        <v/>
      </c>
      <c r="T27" s="1745"/>
      <c r="U27" s="1744"/>
      <c r="V27" s="1744"/>
      <c r="W27" s="1745" t="str">
        <f t="shared" si="6"/>
        <v/>
      </c>
      <c r="X27" s="1745"/>
      <c r="Y27" s="1744"/>
      <c r="Z27" s="1744"/>
      <c r="AA27" s="1745" t="str">
        <f t="shared" si="7"/>
        <v/>
      </c>
      <c r="AB27" s="1745"/>
      <c r="AC27" s="1744"/>
      <c r="AD27" s="1744"/>
      <c r="AE27" s="1745" t="str">
        <f t="shared" si="8"/>
        <v/>
      </c>
      <c r="AF27" s="1745"/>
      <c r="AG27" s="1744"/>
      <c r="AH27" s="1744"/>
      <c r="AI27" s="1745" t="str">
        <f t="shared" si="9"/>
        <v/>
      </c>
      <c r="AJ27" s="1745"/>
      <c r="AK27" s="1744"/>
      <c r="AL27" s="1744"/>
      <c r="AM27" s="1745" t="str">
        <f t="shared" si="10"/>
        <v/>
      </c>
      <c r="AN27" s="1745"/>
      <c r="AO27" s="1744"/>
      <c r="AP27" s="1744"/>
      <c r="AQ27" s="1745" t="str">
        <f t="shared" si="11"/>
        <v/>
      </c>
      <c r="AR27" s="1745"/>
      <c r="AS27" s="1743"/>
      <c r="AT27" s="1744"/>
      <c r="AU27" s="1745" t="str">
        <f t="shared" si="12"/>
        <v/>
      </c>
      <c r="AV27" s="1746"/>
      <c r="AW27" s="5"/>
      <c r="AX27" s="1312" t="s">
        <v>696</v>
      </c>
      <c r="AY27" s="1313"/>
      <c r="AZ27" s="1313"/>
      <c r="BA27" s="1313"/>
      <c r="BB27" s="1313"/>
      <c r="BC27" s="1313"/>
      <c r="BD27" s="1313"/>
      <c r="BE27" s="1313"/>
      <c r="BF27" s="1313"/>
      <c r="BG27" s="1313"/>
      <c r="BH27" s="1313"/>
      <c r="BI27" s="1313"/>
      <c r="BJ27" s="1313"/>
      <c r="BK27" s="1313"/>
      <c r="BL27" s="1314"/>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51">
        <v>9</v>
      </c>
      <c r="B28" s="1752"/>
      <c r="C28" s="1757" t="str">
        <f t="shared" si="1"/>
        <v/>
      </c>
      <c r="D28" s="1758"/>
      <c r="E28" s="1744"/>
      <c r="F28" s="1744"/>
      <c r="G28" s="1745" t="str">
        <f t="shared" si="2"/>
        <v/>
      </c>
      <c r="H28" s="1745"/>
      <c r="I28" s="1744"/>
      <c r="J28" s="1744"/>
      <c r="K28" s="1745" t="str">
        <f t="shared" si="3"/>
        <v/>
      </c>
      <c r="L28" s="1745"/>
      <c r="M28" s="1744"/>
      <c r="N28" s="1744"/>
      <c r="O28" s="1745" t="str">
        <f t="shared" si="4"/>
        <v/>
      </c>
      <c r="P28" s="1745"/>
      <c r="Q28" s="1744"/>
      <c r="R28" s="1744"/>
      <c r="S28" s="1745" t="str">
        <f t="shared" si="5"/>
        <v/>
      </c>
      <c r="T28" s="1745"/>
      <c r="U28" s="1744"/>
      <c r="V28" s="1744"/>
      <c r="W28" s="1745" t="str">
        <f t="shared" si="6"/>
        <v/>
      </c>
      <c r="X28" s="1745"/>
      <c r="Y28" s="1744"/>
      <c r="Z28" s="1744"/>
      <c r="AA28" s="1745" t="str">
        <f t="shared" si="7"/>
        <v/>
      </c>
      <c r="AB28" s="1745"/>
      <c r="AC28" s="1744"/>
      <c r="AD28" s="1744"/>
      <c r="AE28" s="1745" t="str">
        <f t="shared" si="8"/>
        <v/>
      </c>
      <c r="AF28" s="1745"/>
      <c r="AG28" s="1744"/>
      <c r="AH28" s="1744"/>
      <c r="AI28" s="1745" t="str">
        <f t="shared" si="9"/>
        <v/>
      </c>
      <c r="AJ28" s="1745"/>
      <c r="AK28" s="1744"/>
      <c r="AL28" s="1744"/>
      <c r="AM28" s="1745" t="str">
        <f t="shared" si="10"/>
        <v/>
      </c>
      <c r="AN28" s="1745"/>
      <c r="AO28" s="1744"/>
      <c r="AP28" s="1744"/>
      <c r="AQ28" s="1745" t="str">
        <f t="shared" si="11"/>
        <v/>
      </c>
      <c r="AR28" s="1745"/>
      <c r="AS28" s="1743"/>
      <c r="AT28" s="1744"/>
      <c r="AU28" s="1745" t="str">
        <f t="shared" si="12"/>
        <v/>
      </c>
      <c r="AV28" s="1746"/>
      <c r="AW28" s="5"/>
      <c r="AX28" s="912"/>
      <c r="AY28" s="913"/>
      <c r="AZ28" s="913"/>
      <c r="BA28" s="913"/>
      <c r="BB28" s="914"/>
      <c r="BC28" s="915"/>
      <c r="BD28" s="913"/>
      <c r="BE28" s="913"/>
      <c r="BF28" s="913"/>
      <c r="BG28" s="914"/>
      <c r="BH28" s="915"/>
      <c r="BI28" s="913"/>
      <c r="BJ28" s="913"/>
      <c r="BK28" s="913"/>
      <c r="BL28" s="916"/>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51">
        <v>10</v>
      </c>
      <c r="B29" s="1752"/>
      <c r="C29" s="1757" t="str">
        <f t="shared" si="1"/>
        <v/>
      </c>
      <c r="D29" s="1758"/>
      <c r="E29" s="1767"/>
      <c r="F29" s="1767"/>
      <c r="G29" s="1766" t="str">
        <f t="shared" si="2"/>
        <v/>
      </c>
      <c r="H29" s="1766"/>
      <c r="I29" s="1767"/>
      <c r="J29" s="1767"/>
      <c r="K29" s="1766" t="str">
        <f t="shared" si="3"/>
        <v/>
      </c>
      <c r="L29" s="1766"/>
      <c r="M29" s="1744"/>
      <c r="N29" s="1744"/>
      <c r="O29" s="1745" t="str">
        <f t="shared" si="4"/>
        <v/>
      </c>
      <c r="P29" s="1745"/>
      <c r="Q29" s="1744"/>
      <c r="R29" s="1744"/>
      <c r="S29" s="1745" t="str">
        <f t="shared" si="5"/>
        <v/>
      </c>
      <c r="T29" s="1745"/>
      <c r="U29" s="1744"/>
      <c r="V29" s="1744"/>
      <c r="W29" s="1745" t="str">
        <f t="shared" si="6"/>
        <v/>
      </c>
      <c r="X29" s="1745"/>
      <c r="Y29" s="1744"/>
      <c r="Z29" s="1744"/>
      <c r="AA29" s="1745" t="str">
        <f t="shared" si="7"/>
        <v/>
      </c>
      <c r="AB29" s="1745"/>
      <c r="AC29" s="1744"/>
      <c r="AD29" s="1744"/>
      <c r="AE29" s="1745" t="str">
        <f t="shared" si="8"/>
        <v/>
      </c>
      <c r="AF29" s="1745"/>
      <c r="AG29" s="1744"/>
      <c r="AH29" s="1744"/>
      <c r="AI29" s="1745" t="str">
        <f t="shared" si="9"/>
        <v/>
      </c>
      <c r="AJ29" s="1745"/>
      <c r="AK29" s="1744"/>
      <c r="AL29" s="1744"/>
      <c r="AM29" s="1745" t="str">
        <f t="shared" si="10"/>
        <v/>
      </c>
      <c r="AN29" s="1745"/>
      <c r="AO29" s="1744"/>
      <c r="AP29" s="1744"/>
      <c r="AQ29" s="1745" t="str">
        <f t="shared" si="11"/>
        <v/>
      </c>
      <c r="AR29" s="1745"/>
      <c r="AS29" s="1743"/>
      <c r="AT29" s="1744"/>
      <c r="AU29" s="1745" t="str">
        <f t="shared" si="12"/>
        <v/>
      </c>
      <c r="AV29" s="1746"/>
      <c r="AW29" s="5"/>
      <c r="AX29" s="893"/>
      <c r="AY29" s="877"/>
      <c r="AZ29" s="877"/>
      <c r="BA29" s="877"/>
      <c r="BB29" s="878"/>
      <c r="BC29" s="876"/>
      <c r="BD29" s="877"/>
      <c r="BE29" s="877"/>
      <c r="BF29" s="877"/>
      <c r="BG29" s="878"/>
      <c r="BH29" s="876"/>
      <c r="BI29" s="877"/>
      <c r="BJ29" s="877"/>
      <c r="BK29" s="877"/>
      <c r="BL29" s="87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49" t="s">
        <v>40</v>
      </c>
      <c r="B30" s="1750"/>
      <c r="C30" s="1750"/>
      <c r="D30" s="1750"/>
      <c r="E30" s="1765"/>
      <c r="F30" s="1747"/>
      <c r="G30" s="1699" t="str">
        <f>IF(E18="","",ROUND(SUM(G20:H29),0))</f>
        <v/>
      </c>
      <c r="H30" s="1700"/>
      <c r="I30" s="1764"/>
      <c r="J30" s="1747"/>
      <c r="K30" s="1699" t="str">
        <f>IF(I18="","",ROUND(SUM(K20:L29),0))</f>
        <v/>
      </c>
      <c r="L30" s="1701"/>
      <c r="M30" s="1764"/>
      <c r="N30" s="1748"/>
      <c r="O30" s="1699" t="str">
        <f>IF(M18="","",ROUND(SUM(O20:P29),0))</f>
        <v/>
      </c>
      <c r="P30" s="1700"/>
      <c r="Q30" s="1764"/>
      <c r="R30" s="1747"/>
      <c r="S30" s="1699" t="str">
        <f>IF(Q18="","",ROUND(SUM(S20:T29),0))</f>
        <v/>
      </c>
      <c r="T30" s="1701"/>
      <c r="U30" s="1747"/>
      <c r="V30" s="1747"/>
      <c r="W30" s="1699" t="str">
        <f>IF(U18="","",ROUND(SUM(W20:X29),0))</f>
        <v/>
      </c>
      <c r="X30" s="1700"/>
      <c r="Y30" s="1764"/>
      <c r="Z30" s="1747"/>
      <c r="AA30" s="1699" t="str">
        <f>IF(Y18="","",ROUND(SUM(AA20:AB29),0))</f>
        <v/>
      </c>
      <c r="AB30" s="1701"/>
      <c r="AC30" s="1747"/>
      <c r="AD30" s="1747"/>
      <c r="AE30" s="1699" t="str">
        <f>IF(AC18="","",ROUND(SUM(AE20:AF29),0))</f>
        <v/>
      </c>
      <c r="AF30" s="1700"/>
      <c r="AG30" s="1764"/>
      <c r="AH30" s="1747"/>
      <c r="AI30" s="1699" t="str">
        <f>IF(AG18="","",ROUND(SUM(AI20:AJ29),0))</f>
        <v/>
      </c>
      <c r="AJ30" s="1700"/>
      <c r="AK30" s="1764"/>
      <c r="AL30" s="1748"/>
      <c r="AM30" s="1699" t="str">
        <f>IF(AK18="","",ROUND(SUM(AM20:AN29),0))</f>
        <v/>
      </c>
      <c r="AN30" s="1700"/>
      <c r="AO30" s="1764"/>
      <c r="AP30" s="1748"/>
      <c r="AQ30" s="1699" t="str">
        <f>IF(AO18="","",ROUND(SUM(AQ20:AR29),0))</f>
        <v/>
      </c>
      <c r="AR30" s="1701"/>
      <c r="AS30" s="1747"/>
      <c r="AT30" s="1748"/>
      <c r="AU30" s="1699" t="str">
        <f>IF(AS18="","",ROUND(SUM(AU20:AV29),0))</f>
        <v/>
      </c>
      <c r="AV30" s="1718"/>
      <c r="AW30" s="5"/>
      <c r="AX30" s="893"/>
      <c r="AY30" s="877"/>
      <c r="AZ30" s="877"/>
      <c r="BA30" s="877"/>
      <c r="BB30" s="878"/>
      <c r="BC30" s="876"/>
      <c r="BD30" s="877"/>
      <c r="BE30" s="877"/>
      <c r="BF30" s="877"/>
      <c r="BG30" s="878"/>
      <c r="BH30" s="876"/>
      <c r="BI30" s="877"/>
      <c r="BJ30" s="877"/>
      <c r="BK30" s="877"/>
      <c r="BL30" s="87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893"/>
      <c r="AY31" s="877"/>
      <c r="AZ31" s="877"/>
      <c r="BA31" s="877"/>
      <c r="BB31" s="878"/>
      <c r="BC31" s="876"/>
      <c r="BD31" s="877"/>
      <c r="BE31" s="877"/>
      <c r="BF31" s="877"/>
      <c r="BG31" s="878"/>
      <c r="BH31" s="876"/>
      <c r="BI31" s="877"/>
      <c r="BJ31" s="877"/>
      <c r="BK31" s="877"/>
      <c r="BL31" s="87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893"/>
      <c r="AY32" s="877"/>
      <c r="AZ32" s="877"/>
      <c r="BA32" s="877"/>
      <c r="BB32" s="878"/>
      <c r="BC32" s="876"/>
      <c r="BD32" s="877"/>
      <c r="BE32" s="877"/>
      <c r="BF32" s="877"/>
      <c r="BG32" s="878"/>
      <c r="BH32" s="876"/>
      <c r="BI32" s="877"/>
      <c r="BJ32" s="877"/>
      <c r="BK32" s="877"/>
      <c r="BL32" s="87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64"/>
      <c r="C33" s="964"/>
      <c r="D33" s="964"/>
      <c r="E33" s="964"/>
      <c r="F33" s="964"/>
      <c r="G33" s="964"/>
      <c r="H33" s="964"/>
      <c r="I33" s="964"/>
      <c r="J33" s="964"/>
      <c r="K33" s="964"/>
      <c r="L33" s="964"/>
      <c r="M33" s="964"/>
      <c r="N33" s="964"/>
      <c r="O33" s="964"/>
      <c r="P33" s="964"/>
      <c r="Q33" s="964"/>
      <c r="R33" s="964"/>
      <c r="S33" s="964"/>
      <c r="T33" s="964"/>
      <c r="U33" s="964"/>
      <c r="V33" s="964"/>
      <c r="W33" s="964"/>
      <c r="X33" s="964"/>
      <c r="Y33" s="964"/>
      <c r="Z33" s="964"/>
      <c r="AA33" s="964"/>
      <c r="AB33" s="964"/>
      <c r="AC33" s="964"/>
      <c r="AD33" s="964"/>
      <c r="AE33" s="6"/>
      <c r="AF33" s="1726" t="s">
        <v>670</v>
      </c>
      <c r="AG33" s="1727"/>
      <c r="AH33" s="1727"/>
      <c r="AI33" s="1727"/>
      <c r="AJ33" s="1727"/>
      <c r="AK33" s="1727"/>
      <c r="AL33" s="1727"/>
      <c r="AM33" s="1727"/>
      <c r="AN33" s="1727"/>
      <c r="AO33" s="1727"/>
      <c r="AP33" s="367"/>
      <c r="AQ33" s="368" t="s">
        <v>669</v>
      </c>
      <c r="AR33" s="1762"/>
      <c r="AS33" s="1762"/>
      <c r="AT33" s="453" t="s">
        <v>493</v>
      </c>
      <c r="AU33" s="1762"/>
      <c r="AV33" s="1763"/>
      <c r="AW33" s="5"/>
      <c r="AX33" s="937"/>
      <c r="AY33" s="930"/>
      <c r="AZ33" s="930"/>
      <c r="BA33" s="930"/>
      <c r="BB33" s="938"/>
      <c r="BC33" s="929"/>
      <c r="BD33" s="930"/>
      <c r="BE33" s="930"/>
      <c r="BF33" s="930"/>
      <c r="BG33" s="938"/>
      <c r="BH33" s="929"/>
      <c r="BI33" s="930"/>
      <c r="BJ33" s="930"/>
      <c r="BK33" s="930"/>
      <c r="BL33" s="931"/>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6"/>
      <c r="AF34" s="1303" t="s">
        <v>71</v>
      </c>
      <c r="AG34" s="1304"/>
      <c r="AH34" s="1304"/>
      <c r="AI34" s="1304"/>
      <c r="AJ34" s="1304"/>
      <c r="AK34" s="1304"/>
      <c r="AL34" s="1304"/>
      <c r="AM34" s="1304"/>
      <c r="AN34" s="1304"/>
      <c r="AO34" s="1304"/>
      <c r="AP34" s="1025"/>
      <c r="AQ34" s="998"/>
      <c r="AR34" s="998"/>
      <c r="AS34" s="998"/>
      <c r="AT34" s="1392" t="s">
        <v>70</v>
      </c>
      <c r="AU34" s="1392"/>
      <c r="AV34" s="170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6"/>
      <c r="AF35" s="1303" t="s">
        <v>69</v>
      </c>
      <c r="AG35" s="1304"/>
      <c r="AH35" s="1304"/>
      <c r="AI35" s="1304"/>
      <c r="AJ35" s="1304"/>
      <c r="AK35" s="1304"/>
      <c r="AL35" s="1304"/>
      <c r="AM35" s="1304"/>
      <c r="AN35" s="1304"/>
      <c r="AO35" s="1304"/>
      <c r="AP35" s="1736" t="str">
        <f>IF((SUM(E30:AV30)+ SUM(E40:L40))&lt;&gt;0,(SUM(E30:AV30)+ SUM(E40:L40)),"")</f>
        <v/>
      </c>
      <c r="AQ35" s="1737"/>
      <c r="AR35" s="1737"/>
      <c r="AS35" s="1737"/>
      <c r="AT35" s="1392" t="s">
        <v>66</v>
      </c>
      <c r="AU35" s="1392"/>
      <c r="AV35" s="1702"/>
      <c r="AW35" s="5"/>
      <c r="AX35" s="1741" t="s">
        <v>1034</v>
      </c>
      <c r="AY35" s="1741"/>
      <c r="AZ35" s="1741"/>
      <c r="BA35" s="1741"/>
      <c r="BB35" s="1741"/>
      <c r="BC35" s="1741"/>
      <c r="BD35" s="1741"/>
      <c r="BE35" s="1741"/>
      <c r="BF35" s="1741"/>
      <c r="BG35" s="1741"/>
      <c r="BH35" s="1741"/>
      <c r="BI35" s="1741"/>
      <c r="BJ35" s="1741"/>
      <c r="BK35" s="1741"/>
      <c r="BL35" s="1741"/>
      <c r="BM35" s="1741"/>
      <c r="BN35" s="1741"/>
      <c r="BO35" s="1741"/>
      <c r="BP35" s="1741"/>
      <c r="BQ35" s="1741"/>
      <c r="BR35" s="1741"/>
      <c r="BS35" s="1741"/>
      <c r="BT35" s="1741"/>
      <c r="BU35" s="1741"/>
      <c r="BV35" s="1741"/>
      <c r="BW35" s="1741"/>
      <c r="BX35" s="1741"/>
      <c r="BY35" s="1741"/>
      <c r="BZ35" s="750"/>
      <c r="CA35" s="5"/>
      <c r="CB35" s="5"/>
      <c r="CC35" s="5"/>
      <c r="CD35" s="5"/>
      <c r="CE35" s="5"/>
      <c r="CF35" s="5"/>
      <c r="CG35" s="5"/>
      <c r="CH35" s="5"/>
      <c r="CI35" s="5"/>
      <c r="CJ35" s="5"/>
      <c r="CK35" s="5"/>
      <c r="CL35" s="5"/>
    </row>
    <row r="36" spans="1:90"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6"/>
      <c r="AF36" s="1303" t="s">
        <v>68</v>
      </c>
      <c r="AG36" s="1304"/>
      <c r="AH36" s="1304"/>
      <c r="AI36" s="1304"/>
      <c r="AJ36" s="1304"/>
      <c r="AK36" s="1304"/>
      <c r="AL36" s="1304"/>
      <c r="AM36" s="1304"/>
      <c r="AN36" s="1304"/>
      <c r="AO36" s="1304"/>
      <c r="AP36" s="1728" t="str">
        <f>IF(((COUNT(E20:AV29)/2) + (COUNT(E31:L39)/2))&lt;&gt;0,((COUNT(E20:AV29)/2) + (COUNT(E31:L39)/2)),"")</f>
        <v/>
      </c>
      <c r="AQ36" s="1729"/>
      <c r="AR36" s="1729"/>
      <c r="AS36" s="1729"/>
      <c r="AT36" s="1729"/>
      <c r="AU36" s="1729"/>
      <c r="AV36" s="1730"/>
      <c r="AW36" s="5"/>
      <c r="AX36" s="1741"/>
      <c r="AY36" s="1741"/>
      <c r="AZ36" s="1741"/>
      <c r="BA36" s="1741"/>
      <c r="BB36" s="1741"/>
      <c r="BC36" s="1741"/>
      <c r="BD36" s="1741"/>
      <c r="BE36" s="1741"/>
      <c r="BF36" s="1741"/>
      <c r="BG36" s="1741"/>
      <c r="BH36" s="1741"/>
      <c r="BI36" s="1741"/>
      <c r="BJ36" s="1741"/>
      <c r="BK36" s="1741"/>
      <c r="BL36" s="1741"/>
      <c r="BM36" s="1741"/>
      <c r="BN36" s="1741"/>
      <c r="BO36" s="1741"/>
      <c r="BP36" s="1741"/>
      <c r="BQ36" s="1741"/>
      <c r="BR36" s="1741"/>
      <c r="BS36" s="1741"/>
      <c r="BT36" s="1741"/>
      <c r="BU36" s="1741"/>
      <c r="BV36" s="1741"/>
      <c r="BW36" s="1741"/>
      <c r="BX36" s="1741"/>
      <c r="BY36" s="1741"/>
      <c r="BZ36" s="750"/>
      <c r="CA36" s="5"/>
      <c r="CB36" s="5"/>
      <c r="CC36" s="5"/>
      <c r="CD36" s="5"/>
      <c r="CE36" s="5"/>
      <c r="CF36" s="5"/>
      <c r="CG36" s="5"/>
      <c r="CH36" s="5"/>
      <c r="CI36" s="5"/>
      <c r="CJ36" s="5"/>
      <c r="CK36" s="5"/>
      <c r="CL36" s="5"/>
    </row>
    <row r="37" spans="1:90"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6"/>
      <c r="AF37" s="1303" t="s">
        <v>67</v>
      </c>
      <c r="AG37" s="1304"/>
      <c r="AH37" s="1304"/>
      <c r="AI37" s="1304"/>
      <c r="AJ37" s="1304"/>
      <c r="AK37" s="1304"/>
      <c r="AL37" s="1304"/>
      <c r="AM37" s="1304"/>
      <c r="AN37" s="1304"/>
      <c r="AO37" s="1304"/>
      <c r="AP37" s="1736" t="str">
        <f>IFERROR(ROUND(AP35/AP36,2),"")</f>
        <v/>
      </c>
      <c r="AQ37" s="1737"/>
      <c r="AR37" s="1737"/>
      <c r="AS37" s="1737"/>
      <c r="AT37" s="1392" t="s">
        <v>66</v>
      </c>
      <c r="AU37" s="1392"/>
      <c r="AV37" s="1702"/>
      <c r="AW37" s="5"/>
      <c r="AX37" s="1741" t="s">
        <v>1033</v>
      </c>
      <c r="AY37" s="1741"/>
      <c r="AZ37" s="1741"/>
      <c r="BA37" s="1741"/>
      <c r="BB37" s="1741"/>
      <c r="BC37" s="1741"/>
      <c r="BD37" s="1741"/>
      <c r="BE37" s="1741"/>
      <c r="BF37" s="1741"/>
      <c r="BG37" s="1741"/>
      <c r="BH37" s="1741"/>
      <c r="BI37" s="1741"/>
      <c r="BJ37" s="1741"/>
      <c r="BK37" s="1741"/>
      <c r="BL37" s="1741"/>
      <c r="BM37" s="1741"/>
      <c r="BN37" s="1741"/>
      <c r="BO37" s="1741"/>
      <c r="BP37" s="1741"/>
      <c r="BQ37" s="1741"/>
      <c r="BR37" s="1741"/>
      <c r="BS37" s="1741"/>
      <c r="BT37" s="1741"/>
      <c r="BU37" s="1741"/>
      <c r="BV37" s="1741"/>
      <c r="BW37" s="1741"/>
      <c r="BX37" s="1741"/>
      <c r="BY37" s="1741"/>
      <c r="BZ37" s="750"/>
      <c r="CA37" s="5"/>
      <c r="CB37" s="5"/>
      <c r="CC37" s="5"/>
      <c r="CD37" s="5"/>
      <c r="CE37" s="5"/>
      <c r="CF37" s="5"/>
      <c r="CG37" s="5"/>
      <c r="CH37" s="5"/>
      <c r="CI37" s="5"/>
      <c r="CJ37" s="5"/>
      <c r="CK37" s="5"/>
      <c r="CL37" s="5"/>
    </row>
    <row r="38" spans="1:90"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6"/>
      <c r="AF38" s="9" t="s">
        <v>65</v>
      </c>
      <c r="AG38" s="8"/>
      <c r="AH38" s="8"/>
      <c r="AI38" s="8"/>
      <c r="AJ38" s="8"/>
      <c r="AK38" s="8"/>
      <c r="AL38" s="8"/>
      <c r="AM38" s="8"/>
      <c r="AN38" s="8"/>
      <c r="AO38" s="7"/>
      <c r="AP38" s="1107"/>
      <c r="AQ38" s="1108"/>
      <c r="AR38" s="1108"/>
      <c r="AS38" s="1108"/>
      <c r="AT38" s="1108"/>
      <c r="AU38" s="1108"/>
      <c r="AV38" s="1738"/>
      <c r="AW38" s="5"/>
      <c r="AX38" s="1741"/>
      <c r="AY38" s="1741"/>
      <c r="AZ38" s="1741"/>
      <c r="BA38" s="1741"/>
      <c r="BB38" s="1741"/>
      <c r="BC38" s="1741"/>
      <c r="BD38" s="1741"/>
      <c r="BE38" s="1741"/>
      <c r="BF38" s="1741"/>
      <c r="BG38" s="1741"/>
      <c r="BH38" s="1741"/>
      <c r="BI38" s="1741"/>
      <c r="BJ38" s="1741"/>
      <c r="BK38" s="1741"/>
      <c r="BL38" s="1741"/>
      <c r="BM38" s="1741"/>
      <c r="BN38" s="1741"/>
      <c r="BO38" s="1741"/>
      <c r="BP38" s="1741"/>
      <c r="BQ38" s="1741"/>
      <c r="BR38" s="1741"/>
      <c r="BS38" s="1741"/>
      <c r="BT38" s="1741"/>
      <c r="BU38" s="1741"/>
      <c r="BV38" s="1741"/>
      <c r="BW38" s="1741"/>
      <c r="BX38" s="1741"/>
      <c r="BY38" s="1741"/>
      <c r="BZ38" s="750"/>
      <c r="CA38" s="5"/>
      <c r="CB38" s="5"/>
      <c r="CC38" s="5"/>
      <c r="CD38" s="5"/>
      <c r="CE38" s="5"/>
      <c r="CF38" s="5"/>
      <c r="CG38" s="5"/>
      <c r="CH38" s="5"/>
      <c r="CI38" s="5"/>
      <c r="CJ38" s="5"/>
      <c r="CK38" s="5"/>
      <c r="CL38" s="5"/>
    </row>
    <row r="39" spans="1:90"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6"/>
      <c r="AF39" s="1303" t="s">
        <v>64</v>
      </c>
      <c r="AG39" s="1304"/>
      <c r="AH39" s="1304"/>
      <c r="AI39" s="1304"/>
      <c r="AJ39" s="1304"/>
      <c r="AK39" s="1304"/>
      <c r="AL39" s="1304"/>
      <c r="AM39" s="1304"/>
      <c r="AN39" s="1304"/>
      <c r="AO39" s="1304"/>
      <c r="AP39" s="1732" t="str">
        <f>IF(OR(AP38&lt;&gt;0,AP38&lt;&gt;""),N13*IF(AP38&lt;&gt;"N/A",AP38,1),N13)</f>
        <v/>
      </c>
      <c r="AQ39" s="1733"/>
      <c r="AR39" s="1733"/>
      <c r="AS39" s="1733"/>
      <c r="AT39" s="1392" t="s">
        <v>63</v>
      </c>
      <c r="AU39" s="1392"/>
      <c r="AV39" s="1702"/>
      <c r="AW39" s="5"/>
      <c r="AX39" s="1742" t="s">
        <v>1035</v>
      </c>
      <c r="AY39" s="1742"/>
      <c r="AZ39" s="1742"/>
      <c r="BA39" s="1742"/>
      <c r="BB39" s="1742"/>
      <c r="BC39" s="1742"/>
      <c r="BD39" s="1742"/>
      <c r="BE39" s="1742"/>
      <c r="BF39" s="1742"/>
      <c r="BG39" s="1742"/>
      <c r="BH39" s="1742"/>
      <c r="BI39" s="1742"/>
      <c r="BJ39" s="1742"/>
      <c r="BK39" s="1742"/>
      <c r="BL39" s="1742"/>
      <c r="BM39" s="1742"/>
      <c r="BN39" s="1742"/>
      <c r="BO39" s="1742"/>
      <c r="BP39" s="1742"/>
      <c r="BQ39" s="1742"/>
      <c r="BR39" s="1742"/>
      <c r="BS39" s="1742"/>
      <c r="BT39" s="1742"/>
      <c r="BU39" s="1742"/>
      <c r="BV39" s="1742"/>
      <c r="BW39" s="1742"/>
      <c r="BX39" s="1742"/>
      <c r="BY39" s="1742"/>
      <c r="BZ39" s="1742"/>
      <c r="CA39" s="5"/>
      <c r="CB39" s="5"/>
      <c r="CC39" s="5"/>
      <c r="CD39" s="5"/>
      <c r="CE39" s="5"/>
      <c r="CF39" s="5"/>
      <c r="CG39" s="5"/>
      <c r="CH39" s="5"/>
      <c r="CI39" s="5"/>
      <c r="CJ39" s="5"/>
      <c r="CK39" s="5"/>
      <c r="CL39" s="5"/>
    </row>
    <row r="40" spans="1:90" ht="12" customHeight="1" thickBot="1" x14ac:dyDescent="0.3">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6"/>
      <c r="AF40" s="1301" t="s">
        <v>62</v>
      </c>
      <c r="AG40" s="1302"/>
      <c r="AH40" s="1302"/>
      <c r="AI40" s="1302"/>
      <c r="AJ40" s="1302"/>
      <c r="AK40" s="1302"/>
      <c r="AL40" s="1302"/>
      <c r="AM40" s="1302"/>
      <c r="AN40" s="1302"/>
      <c r="AO40" s="1302"/>
      <c r="AP40" s="1724" t="str">
        <f>IFERROR(AP39*AP37,"")</f>
        <v/>
      </c>
      <c r="AQ40" s="1725"/>
      <c r="AR40" s="1725"/>
      <c r="AS40" s="1725"/>
      <c r="AT40" s="1406" t="s">
        <v>29</v>
      </c>
      <c r="AU40" s="1406"/>
      <c r="AV40" s="1731"/>
      <c r="AW40" s="5"/>
      <c r="AX40" s="750" t="s">
        <v>1036</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964"/>
      <c r="C41" s="964"/>
      <c r="D41" s="964"/>
      <c r="E41" s="964"/>
      <c r="F41" s="964"/>
      <c r="G41" s="964"/>
      <c r="H41" s="964"/>
      <c r="I41" s="964"/>
      <c r="J41" s="964"/>
      <c r="K41" s="964"/>
      <c r="L41" s="964"/>
      <c r="M41" s="964"/>
      <c r="N41" s="964"/>
      <c r="O41" s="964"/>
      <c r="P41" s="964"/>
      <c r="Q41" s="964"/>
      <c r="R41" s="964"/>
      <c r="S41" s="964"/>
      <c r="T41" s="964"/>
      <c r="U41" s="964"/>
      <c r="V41" s="964"/>
      <c r="W41" s="964"/>
      <c r="X41" s="964"/>
      <c r="Y41" s="964"/>
      <c r="Z41" s="964"/>
      <c r="AA41" s="964"/>
      <c r="AB41" s="964"/>
      <c r="AC41" s="964"/>
      <c r="AD41" s="964"/>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610" priority="47">
      <formula>LEN(TRIM(B7))=0</formula>
    </cfRule>
  </conditionalFormatting>
  <conditionalFormatting sqref="BD17:BF19 BD23:BF25 H13:H14 N13 T13 AJ13 AR13">
    <cfRule type="containsText" dxfId="1609" priority="26" operator="containsText" text="CALC.">
      <formula>NOT(ISERROR(SEARCH("CALC.",H13)))</formula>
    </cfRule>
  </conditionalFormatting>
  <conditionalFormatting sqref="AX13:BG13">
    <cfRule type="notContainsBlanks" dxfId="1608" priority="25">
      <formula>LEN(TRIM(AX13))&gt;0</formula>
    </cfRule>
  </conditionalFormatting>
  <conditionalFormatting sqref="U16:W16">
    <cfRule type="containsBlanks" dxfId="1607" priority="6">
      <formula>LEN(TRIM(U16))=0</formula>
    </cfRule>
  </conditionalFormatting>
  <conditionalFormatting sqref="M16">
    <cfRule type="containsBlanks" dxfId="1606" priority="7">
      <formula>LEN(TRIM(M16))=0</formula>
    </cfRule>
  </conditionalFormatting>
  <conditionalFormatting sqref="U16:X16">
    <cfRule type="expression" dxfId="1605" priority="5">
      <formula>$M$16="FIXED SPEED"</formula>
    </cfRule>
  </conditionalFormatting>
  <conditionalFormatting sqref="E20:AR29">
    <cfRule type="notContainsBlanks" dxfId="1604" priority="2">
      <formula>LEN(TRIM(E20))&gt;0</formula>
    </cfRule>
  </conditionalFormatting>
  <conditionalFormatting sqref="E20:F29 I20:J29 M20:N29 Q20:R29 U20:V29 Y20:Z29 AC20:AD29 AG20:AH29 AK20:AL29 AO20:AP29 AS20:AT29">
    <cfRule type="expression" dxfId="1603" priority="3">
      <formula>AND(($C20&lt;&gt;""),(E$18&lt;&gt;""))</formula>
    </cfRule>
  </conditionalFormatting>
  <conditionalFormatting sqref="AS20:AV29">
    <cfRule type="notContainsBlanks" dxfId="1602"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90" t="s">
        <v>49</v>
      </c>
      <c r="AX1" s="1890"/>
      <c r="AY1" s="1890"/>
      <c r="AZ1" s="1890"/>
      <c r="BA1" s="1890"/>
      <c r="BB1" s="1890"/>
      <c r="BC1" s="1890"/>
      <c r="BD1" s="1890"/>
      <c r="BE1" s="1890"/>
      <c r="BF1" s="1890"/>
      <c r="BG1" s="1890"/>
      <c r="BH1" s="1890"/>
      <c r="BI1" s="1890"/>
      <c r="BJ1" s="1890"/>
      <c r="BK1" s="1890"/>
      <c r="BL1" s="1890"/>
      <c r="BM1" s="1890"/>
      <c r="BN1" s="1890"/>
      <c r="BO1" s="1890"/>
      <c r="BP1" s="1890"/>
      <c r="BQ1" s="1890"/>
      <c r="BR1" s="1890"/>
      <c r="BS1" s="1890"/>
      <c r="BT1" s="1890"/>
      <c r="BU1" s="1890"/>
      <c r="BV1" s="1890"/>
      <c r="BW1" s="1890"/>
      <c r="BX1" s="1890"/>
      <c r="BY1" s="1890"/>
      <c r="BZ1" s="1890"/>
      <c r="CA1" s="1890"/>
      <c r="CB1" s="1890"/>
      <c r="CC1" s="1890"/>
      <c r="CD1" s="1890"/>
      <c r="CE1" s="1890"/>
      <c r="CF1" s="1890"/>
      <c r="CG1" s="1890"/>
      <c r="CH1" s="1890"/>
      <c r="CI1" s="1890"/>
      <c r="CJ1" s="1890"/>
      <c r="CK1" s="1890"/>
      <c r="CL1" s="1890"/>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1"/>
      <c r="AA5" s="1891"/>
      <c r="AB5" s="1891"/>
      <c r="AC5" s="1891"/>
      <c r="AD5" s="1891"/>
      <c r="AE5" s="1891"/>
      <c r="AF5" s="1891"/>
      <c r="AG5" s="1891"/>
      <c r="AH5" s="1891"/>
      <c r="AI5" s="1891"/>
      <c r="AJ5" s="1891"/>
      <c r="AK5" s="1891"/>
      <c r="AL5" s="1891"/>
      <c r="AM5" s="1891"/>
      <c r="AN5" s="1891"/>
      <c r="AO5" s="1891"/>
      <c r="AP5" s="1891"/>
      <c r="AQ5" s="1891"/>
      <c r="AR5" s="1891"/>
      <c r="AS5" s="1891"/>
      <c r="AT5" s="1891"/>
      <c r="AU5" s="1891"/>
      <c r="AV5" s="189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94" t="s">
        <v>48</v>
      </c>
      <c r="B7" s="894"/>
      <c r="C7" s="894"/>
      <c r="D7" s="894"/>
      <c r="E7" s="894"/>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894" t="s">
        <v>47</v>
      </c>
      <c r="AH7" s="894"/>
      <c r="AI7" s="894"/>
      <c r="AJ7" s="894"/>
      <c r="AK7" s="894"/>
      <c r="AL7" s="947"/>
      <c r="AM7" s="947"/>
      <c r="AN7" s="947"/>
      <c r="AO7" s="947"/>
      <c r="AP7" s="947"/>
      <c r="AQ7" s="947"/>
      <c r="AR7" s="947"/>
      <c r="AS7" s="947"/>
      <c r="AT7" s="947"/>
      <c r="AU7" s="947"/>
      <c r="AV7" s="94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86" t="s">
        <v>92</v>
      </c>
      <c r="AZ8" s="1887"/>
      <c r="BA8" s="1887"/>
      <c r="BB8" s="1887"/>
      <c r="BC8" s="1887"/>
      <c r="BD8" s="1887"/>
      <c r="BE8" s="1887"/>
      <c r="BF8" s="1888"/>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894" t="s">
        <v>61</v>
      </c>
      <c r="B9" s="894"/>
      <c r="C9" s="894"/>
      <c r="D9" s="894"/>
      <c r="E9" s="894"/>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894" t="s">
        <v>46</v>
      </c>
      <c r="AH9" s="894"/>
      <c r="AI9" s="894"/>
      <c r="AJ9" s="894"/>
      <c r="AK9" s="894"/>
      <c r="AL9" s="947"/>
      <c r="AM9" s="947"/>
      <c r="AN9" s="947"/>
      <c r="AO9" s="947"/>
      <c r="AP9" s="947"/>
      <c r="AQ9" s="947"/>
      <c r="AR9" s="947"/>
      <c r="AS9" s="947"/>
      <c r="AT9" s="947"/>
      <c r="AU9" s="947"/>
      <c r="AV9" s="947"/>
      <c r="AW9" s="5"/>
      <c r="AX9" s="261"/>
      <c r="AY9" s="1889" t="s">
        <v>91</v>
      </c>
      <c r="AZ9" s="1889"/>
      <c r="BA9" s="1889"/>
      <c r="BB9" s="1889"/>
      <c r="BC9" s="1889"/>
      <c r="BD9" s="1889"/>
      <c r="BE9" s="1638"/>
      <c r="BF9" s="1639"/>
      <c r="BG9" s="677"/>
      <c r="BH9" s="5"/>
      <c r="BI9" s="1881" t="s">
        <v>668</v>
      </c>
      <c r="BJ9" s="1882"/>
      <c r="BK9" s="1882"/>
      <c r="BL9" s="1882"/>
      <c r="BM9" s="1056">
        <v>1</v>
      </c>
      <c r="BN9" s="1056"/>
      <c r="BO9" s="1056">
        <v>2</v>
      </c>
      <c r="BP9" s="1056"/>
      <c r="BQ9" s="1056">
        <v>3</v>
      </c>
      <c r="BR9" s="1056"/>
      <c r="BS9" s="1056">
        <v>4</v>
      </c>
      <c r="BT9" s="1056"/>
      <c r="BU9" s="1056">
        <v>5</v>
      </c>
      <c r="BV9" s="1056"/>
      <c r="BW9" s="1056">
        <v>6</v>
      </c>
      <c r="BX9" s="1056"/>
      <c r="BY9" s="1056">
        <v>7</v>
      </c>
      <c r="BZ9" s="1056"/>
      <c r="CA9" s="1056">
        <v>8</v>
      </c>
      <c r="CB9" s="1056"/>
      <c r="CC9" s="1056">
        <v>9</v>
      </c>
      <c r="CD9" s="1056"/>
      <c r="CE9" s="1056">
        <v>10</v>
      </c>
      <c r="CF9" s="1892"/>
      <c r="CG9" s="1893">
        <v>11</v>
      </c>
      <c r="CH9" s="1892"/>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80" t="s">
        <v>90</v>
      </c>
      <c r="AZ10" s="1880"/>
      <c r="BA10" s="1880"/>
      <c r="BB10" s="1880"/>
      <c r="BC10" s="1880"/>
      <c r="BD10" s="1880"/>
      <c r="BE10" s="1640"/>
      <c r="BF10" s="1641"/>
      <c r="BG10" s="262"/>
      <c r="BH10" s="5"/>
      <c r="BI10" s="1881" t="s">
        <v>55</v>
      </c>
      <c r="BJ10" s="1882"/>
      <c r="BK10" s="1882" t="s">
        <v>78</v>
      </c>
      <c r="BL10" s="1882"/>
      <c r="BM10" s="1786" t="str">
        <f>E18</f>
        <v/>
      </c>
      <c r="BN10" s="1786"/>
      <c r="BO10" s="1786" t="str">
        <f>I18</f>
        <v/>
      </c>
      <c r="BP10" s="1786"/>
      <c r="BQ10" s="1786" t="str">
        <f>M18</f>
        <v/>
      </c>
      <c r="BR10" s="1786"/>
      <c r="BS10" s="1786" t="str">
        <f>Q18</f>
        <v/>
      </c>
      <c r="BT10" s="1786"/>
      <c r="BU10" s="1786" t="str">
        <f>U18</f>
        <v/>
      </c>
      <c r="BV10" s="1786"/>
      <c r="BW10" s="1786" t="str">
        <f>Y18</f>
        <v/>
      </c>
      <c r="BX10" s="1786"/>
      <c r="BY10" s="1786" t="str">
        <f>AC18</f>
        <v/>
      </c>
      <c r="BZ10" s="1786"/>
      <c r="CA10" s="1786" t="str">
        <f>AG18</f>
        <v/>
      </c>
      <c r="CB10" s="1786"/>
      <c r="CC10" s="1786" t="str">
        <f>AK18</f>
        <v/>
      </c>
      <c r="CD10" s="1786"/>
      <c r="CE10" s="1786" t="str">
        <f>AO18</f>
        <v/>
      </c>
      <c r="CF10" s="1786"/>
      <c r="CG10" s="1786" t="str">
        <f>AS18</f>
        <v/>
      </c>
      <c r="CH10" s="1787"/>
      <c r="CI10" s="5"/>
      <c r="CJ10" s="5"/>
      <c r="CK10" s="5"/>
      <c r="CL10" s="5"/>
    </row>
    <row r="11" spans="1:90" ht="12" customHeight="1" thickBot="1" x14ac:dyDescent="0.3">
      <c r="A11" s="886" t="s">
        <v>89</v>
      </c>
      <c r="B11" s="887"/>
      <c r="C11" s="887"/>
      <c r="D11" s="887"/>
      <c r="E11" s="887"/>
      <c r="F11" s="887"/>
      <c r="G11" s="887"/>
      <c r="H11" s="887"/>
      <c r="I11" s="887"/>
      <c r="J11" s="887"/>
      <c r="K11" s="887"/>
      <c r="L11" s="887"/>
      <c r="M11" s="887"/>
      <c r="N11" s="887"/>
      <c r="O11" s="887"/>
      <c r="P11" s="887"/>
      <c r="Q11" s="887"/>
      <c r="R11" s="887"/>
      <c r="S11" s="887"/>
      <c r="T11" s="887"/>
      <c r="U11" s="887"/>
      <c r="V11" s="887"/>
      <c r="W11" s="887"/>
      <c r="X11" s="887"/>
      <c r="Y11" s="887"/>
      <c r="Z11" s="887"/>
      <c r="AA11" s="887"/>
      <c r="AB11" s="887"/>
      <c r="AC11" s="887"/>
      <c r="AD11" s="887"/>
      <c r="AE11" s="887"/>
      <c r="AF11" s="887"/>
      <c r="AG11" s="887"/>
      <c r="AH11" s="887"/>
      <c r="AI11" s="887"/>
      <c r="AJ11" s="887"/>
      <c r="AK11" s="887"/>
      <c r="AL11" s="887"/>
      <c r="AM11" s="887"/>
      <c r="AN11" s="887"/>
      <c r="AO11" s="887"/>
      <c r="AP11" s="887"/>
      <c r="AQ11" s="887"/>
      <c r="AR11" s="887"/>
      <c r="AS11" s="887"/>
      <c r="AT11" s="887"/>
      <c r="AU11" s="887"/>
      <c r="AV11" s="888"/>
      <c r="AW11" s="5"/>
      <c r="AX11" s="263"/>
      <c r="AY11" s="264"/>
      <c r="AZ11" s="264"/>
      <c r="BA11" s="264"/>
      <c r="BB11" s="264"/>
      <c r="BC11" s="264"/>
      <c r="BD11" s="264"/>
      <c r="BE11" s="264"/>
      <c r="BF11" s="264"/>
      <c r="BG11" s="265"/>
      <c r="BH11" s="5"/>
      <c r="BI11" s="1846">
        <v>1</v>
      </c>
      <c r="BJ11" s="1056"/>
      <c r="BK11" s="1847" t="str">
        <f t="shared" ref="BK11:BK20" si="0">C20</f>
        <v/>
      </c>
      <c r="BL11" s="1848"/>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83" t="s">
        <v>663</v>
      </c>
      <c r="B12" s="1884"/>
      <c r="C12" s="1884"/>
      <c r="D12" s="1884"/>
      <c r="E12" s="1884"/>
      <c r="F12" s="1884"/>
      <c r="G12" s="1884"/>
      <c r="H12" s="1884"/>
      <c r="I12" s="1884"/>
      <c r="J12" s="1884"/>
      <c r="K12" s="1884"/>
      <c r="L12" s="1884"/>
      <c r="M12" s="1884"/>
      <c r="N12" s="1884"/>
      <c r="O12" s="1884"/>
      <c r="P12" s="1884"/>
      <c r="Q12" s="1030" t="s">
        <v>87</v>
      </c>
      <c r="R12" s="1030"/>
      <c r="S12" s="1030"/>
      <c r="T12" s="1030"/>
      <c r="U12" s="1030"/>
      <c r="V12" s="1030"/>
      <c r="W12" s="1030"/>
      <c r="X12" s="1030"/>
      <c r="Y12" s="1030"/>
      <c r="Z12" s="1030"/>
      <c r="AA12" s="1030"/>
      <c r="AB12" s="1030"/>
      <c r="AC12" s="1030"/>
      <c r="AD12" s="1030"/>
      <c r="AE12" s="1030"/>
      <c r="AF12" s="1030"/>
      <c r="AG12" s="1030" t="s">
        <v>86</v>
      </c>
      <c r="AH12" s="1030"/>
      <c r="AI12" s="1030"/>
      <c r="AJ12" s="1030"/>
      <c r="AK12" s="1030"/>
      <c r="AL12" s="1030"/>
      <c r="AM12" s="1030"/>
      <c r="AN12" s="1030"/>
      <c r="AO12" s="1030"/>
      <c r="AP12" s="1030"/>
      <c r="AQ12" s="1030"/>
      <c r="AR12" s="1030"/>
      <c r="AS12" s="1030"/>
      <c r="AT12" s="1030"/>
      <c r="AU12" s="1030"/>
      <c r="AV12" s="1031"/>
      <c r="AW12" s="5"/>
      <c r="AX12" s="1202" t="s">
        <v>56</v>
      </c>
      <c r="AY12" s="1203"/>
      <c r="AZ12" s="1203"/>
      <c r="BA12" s="1203"/>
      <c r="BB12" s="1203"/>
      <c r="BC12" s="1203"/>
      <c r="BD12" s="1203"/>
      <c r="BE12" s="1203"/>
      <c r="BF12" s="1203"/>
      <c r="BG12" s="1885"/>
      <c r="BH12" s="5"/>
      <c r="BI12" s="1846">
        <v>2</v>
      </c>
      <c r="BJ12" s="1056"/>
      <c r="BK12" s="1847" t="str">
        <f t="shared" si="0"/>
        <v/>
      </c>
      <c r="BL12" s="1848"/>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108"/>
      <c r="C13" s="1108"/>
      <c r="D13" s="1108"/>
      <c r="E13" s="1877" t="s">
        <v>664</v>
      </c>
      <c r="F13" s="1877"/>
      <c r="G13" s="1877"/>
      <c r="H13" s="1806" t="str">
        <f>BD18</f>
        <v/>
      </c>
      <c r="I13" s="1806"/>
      <c r="J13" s="1806"/>
      <c r="K13" s="1176" t="s">
        <v>63</v>
      </c>
      <c r="L13" s="1176"/>
      <c r="M13" s="1176"/>
      <c r="N13" s="1878" t="str">
        <f>IF(AND(B13&lt;&gt;0,B14&lt;&gt;0),ROUND(B13*B14/144,2),"")</f>
        <v/>
      </c>
      <c r="O13" s="1878"/>
      <c r="P13" s="1879"/>
      <c r="Q13" s="1176" t="s">
        <v>66</v>
      </c>
      <c r="R13" s="1176"/>
      <c r="S13" s="1176"/>
      <c r="T13" s="1022" t="str">
        <f>IFERROR((AB13/N13),"")</f>
        <v/>
      </c>
      <c r="U13" s="1022"/>
      <c r="V13" s="1022"/>
      <c r="W13" s="1022"/>
      <c r="X13" s="1875"/>
      <c r="Y13" s="1876" t="s">
        <v>29</v>
      </c>
      <c r="Z13" s="1176"/>
      <c r="AA13" s="1176"/>
      <c r="AB13" s="980">
        <v>100000</v>
      </c>
      <c r="AC13" s="980"/>
      <c r="AD13" s="980"/>
      <c r="AE13" s="980"/>
      <c r="AF13" s="981"/>
      <c r="AG13" s="1876" t="s">
        <v>66</v>
      </c>
      <c r="AH13" s="1176"/>
      <c r="AI13" s="1176"/>
      <c r="AJ13" s="1022" t="str">
        <f>AP37</f>
        <v/>
      </c>
      <c r="AK13" s="1022"/>
      <c r="AL13" s="1022"/>
      <c r="AM13" s="1022"/>
      <c r="AN13" s="1875"/>
      <c r="AO13" s="1876" t="s">
        <v>29</v>
      </c>
      <c r="AP13" s="1176"/>
      <c r="AQ13" s="1176"/>
      <c r="AR13" s="1022" t="str">
        <f>AP40</f>
        <v/>
      </c>
      <c r="AS13" s="1022"/>
      <c r="AT13" s="1022"/>
      <c r="AU13" s="1022"/>
      <c r="AV13" s="1023"/>
      <c r="AW13" s="5"/>
      <c r="AX13" s="1871" t="str">
        <f>IF(AR13="CALC.","",IF(AR13="","",IF(AR13&lt;AB13-(AB13*$BE$10),"Below "&amp;$BE$10*100&amp;"% by "&amp;ROUND(AB13-(AB13*$BE$10)-AR13,0)&amp;" CFM",IF(AR13&gt;AB13+(AB13*$BE$9),"Above "&amp;$BE$9*100&amp;"% by "&amp;ROUND(AR13-AB13-(AB13*$BE$9),0)&amp;" CFM",""))))</f>
        <v/>
      </c>
      <c r="AY13" s="1872"/>
      <c r="AZ13" s="1872"/>
      <c r="BA13" s="1872"/>
      <c r="BB13" s="1872"/>
      <c r="BC13" s="1872"/>
      <c r="BD13" s="1872"/>
      <c r="BE13" s="1872"/>
      <c r="BF13" s="1872"/>
      <c r="BG13" s="1873"/>
      <c r="BH13" s="5"/>
      <c r="BI13" s="1846">
        <v>3</v>
      </c>
      <c r="BJ13" s="1056"/>
      <c r="BK13" s="1847" t="str">
        <f t="shared" si="0"/>
        <v/>
      </c>
      <c r="BL13" s="1848"/>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529"/>
      <c r="C14" s="1529"/>
      <c r="D14" s="1529"/>
      <c r="E14" s="1874" t="s">
        <v>664</v>
      </c>
      <c r="F14" s="1874"/>
      <c r="G14" s="1874"/>
      <c r="H14" s="1022" t="str">
        <f>BD24</f>
        <v/>
      </c>
      <c r="I14" s="1022"/>
      <c r="J14" s="1023"/>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46">
        <v>4</v>
      </c>
      <c r="BJ14" s="1056"/>
      <c r="BK14" s="1847" t="str">
        <f t="shared" si="0"/>
        <v/>
      </c>
      <c r="BL14" s="1848"/>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01" t="s">
        <v>809</v>
      </c>
      <c r="N15" s="1002"/>
      <c r="O15" s="1002"/>
      <c r="P15" s="1002"/>
      <c r="Q15" s="1002"/>
      <c r="R15" s="1002"/>
      <c r="S15" s="1002"/>
      <c r="T15" s="1002"/>
      <c r="U15" s="1002"/>
      <c r="V15" s="1002"/>
      <c r="W15" s="1002"/>
      <c r="X15" s="1003"/>
      <c r="Y15" s="42"/>
      <c r="Z15" s="1867" t="s">
        <v>751</v>
      </c>
      <c r="AA15" s="1868"/>
      <c r="AB15" s="1868"/>
      <c r="AC15" s="1868"/>
      <c r="AD15" s="1868"/>
      <c r="AE15" s="1868"/>
      <c r="AF15" s="1868"/>
      <c r="AG15" s="1868"/>
      <c r="AH15" s="1868"/>
      <c r="AI15" s="1868"/>
      <c r="AJ15" s="1868"/>
      <c r="AK15" s="1868"/>
      <c r="AL15" s="1869" t="s">
        <v>877</v>
      </c>
      <c r="AM15" s="1869"/>
      <c r="AN15" s="1869"/>
      <c r="AO15" s="1869"/>
      <c r="AP15" s="1869"/>
      <c r="AQ15" s="1869"/>
      <c r="AR15" s="1869"/>
      <c r="AS15" s="1869"/>
      <c r="AT15" s="1869"/>
      <c r="AU15" s="1869"/>
      <c r="AV15" s="1870"/>
      <c r="AW15" s="5"/>
      <c r="AX15" s="1541" t="s">
        <v>80</v>
      </c>
      <c r="AY15" s="1839"/>
      <c r="AZ15" s="1839"/>
      <c r="BA15" s="1839"/>
      <c r="BB15" s="1839"/>
      <c r="BC15" s="1839"/>
      <c r="BD15" s="1839"/>
      <c r="BE15" s="1839"/>
      <c r="BF15" s="1840"/>
      <c r="BG15" s="5"/>
      <c r="BH15" s="5"/>
      <c r="BI15" s="1846">
        <v>5</v>
      </c>
      <c r="BJ15" s="1056"/>
      <c r="BK15" s="1847" t="str">
        <f t="shared" si="0"/>
        <v/>
      </c>
      <c r="BL15" s="1848"/>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70"/>
      <c r="N16" s="1671"/>
      <c r="O16" s="1671"/>
      <c r="P16" s="1671"/>
      <c r="Q16" s="1671"/>
      <c r="R16" s="1671"/>
      <c r="S16" s="1671"/>
      <c r="T16" s="1671"/>
      <c r="U16" s="1444"/>
      <c r="V16" s="1445"/>
      <c r="W16" s="1118"/>
      <c r="X16" s="1306"/>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41"/>
      <c r="AY16" s="1842"/>
      <c r="AZ16" s="1842"/>
      <c r="BA16" s="1842"/>
      <c r="BB16" s="1842"/>
      <c r="BC16" s="1842"/>
      <c r="BD16" s="1842"/>
      <c r="BE16" s="1842"/>
      <c r="BF16" s="1843"/>
      <c r="BG16" s="5"/>
      <c r="BH16" s="5"/>
      <c r="BI16" s="1846">
        <v>6</v>
      </c>
      <c r="BJ16" s="1056"/>
      <c r="BK16" s="1847" t="str">
        <f t="shared" si="0"/>
        <v/>
      </c>
      <c r="BL16" s="1848"/>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61" t="s">
        <v>76</v>
      </c>
      <c r="AY17" s="1862"/>
      <c r="AZ17" s="1862"/>
      <c r="BA17" s="1862"/>
      <c r="BB17" s="1862"/>
      <c r="BC17" s="1863"/>
      <c r="BD17" s="1835" t="str">
        <f>IF(B13&lt;&gt;0,B13,"")</f>
        <v/>
      </c>
      <c r="BE17" s="1835"/>
      <c r="BF17" s="1836"/>
      <c r="BG17" s="5"/>
      <c r="BH17" s="5"/>
      <c r="BI17" s="1846">
        <v>7</v>
      </c>
      <c r="BJ17" s="1056"/>
      <c r="BK17" s="1847" t="str">
        <f t="shared" si="0"/>
        <v/>
      </c>
      <c r="BL17" s="1848"/>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64" t="s">
        <v>668</v>
      </c>
      <c r="B18" s="1865"/>
      <c r="C18" s="1865"/>
      <c r="D18" s="1866"/>
      <c r="E18" s="1772" t="str">
        <f>IFERROR(B13/H13/2,"")</f>
        <v/>
      </c>
      <c r="F18" s="1773"/>
      <c r="G18" s="1773"/>
      <c r="H18" s="1774"/>
      <c r="I18" s="1775" t="str">
        <f>IFERROR(IF(BO9&lt;=$BD$18,E18+$BD$19,""),"")</f>
        <v/>
      </c>
      <c r="J18" s="1776"/>
      <c r="K18" s="1776"/>
      <c r="L18" s="1777"/>
      <c r="M18" s="1775" t="str">
        <f>IFERROR(IF(BQ9&lt;=$BD$18,I18+$BD$19,""),"")</f>
        <v/>
      </c>
      <c r="N18" s="1776"/>
      <c r="O18" s="1776"/>
      <c r="P18" s="1777"/>
      <c r="Q18" s="1775" t="str">
        <f>IFERROR(IF(BS9&lt;=$BD$18,M18+$BD$19,""),"")</f>
        <v/>
      </c>
      <c r="R18" s="1776"/>
      <c r="S18" s="1776"/>
      <c r="T18" s="1777"/>
      <c r="U18" s="1775" t="str">
        <f>IFERROR(IF(BU9&lt;=$BD$18,Q18+$BD$19,""),"")</f>
        <v/>
      </c>
      <c r="V18" s="1776"/>
      <c r="W18" s="1776"/>
      <c r="X18" s="1777"/>
      <c r="Y18" s="1775" t="str">
        <f>IFERROR(IF(BW9&lt;=$BD$18,U18+$BD$19,""),"")</f>
        <v/>
      </c>
      <c r="Z18" s="1776"/>
      <c r="AA18" s="1776"/>
      <c r="AB18" s="1777"/>
      <c r="AC18" s="1775" t="str">
        <f>IFERROR(IF(BY9&lt;=$BD$18,Y18+$BD$19,""),"")</f>
        <v/>
      </c>
      <c r="AD18" s="1776"/>
      <c r="AE18" s="1776"/>
      <c r="AF18" s="1777"/>
      <c r="AG18" s="1775" t="str">
        <f>IFERROR(IF(CA9&lt;=$BD$18,AC18+$BD$19,""),"")</f>
        <v/>
      </c>
      <c r="AH18" s="1776"/>
      <c r="AI18" s="1776"/>
      <c r="AJ18" s="1777"/>
      <c r="AK18" s="1775" t="str">
        <f>IFERROR(IF(CC9&lt;=$BD$18,AG18+$BD$19,""),"")</f>
        <v/>
      </c>
      <c r="AL18" s="1776"/>
      <c r="AM18" s="1776"/>
      <c r="AN18" s="1777"/>
      <c r="AO18" s="1775" t="str">
        <f>IFERROR(IF(CE9&lt;=$BD$18,AK18+$BD$19,""),"")</f>
        <v/>
      </c>
      <c r="AP18" s="1776"/>
      <c r="AQ18" s="1776"/>
      <c r="AR18" s="1777"/>
      <c r="AS18" s="1775" t="str">
        <f>IFERROR(IF(CG9&lt;=$BD$18,AO18+$BD$19,""),"")</f>
        <v/>
      </c>
      <c r="AT18" s="1776"/>
      <c r="AU18" s="1776"/>
      <c r="AV18" s="1777"/>
      <c r="AW18" s="5"/>
      <c r="AX18" s="1091" t="s">
        <v>75</v>
      </c>
      <c r="AY18" s="1092"/>
      <c r="AZ18" s="1092"/>
      <c r="BA18" s="1092"/>
      <c r="BB18" s="1092"/>
      <c r="BC18" s="1093"/>
      <c r="BD18" s="1071" t="str">
        <f>IFERROR(IF(BD17&lt;=20,4,ROUNDUP(BD17/6,0)),"")</f>
        <v/>
      </c>
      <c r="BE18" s="1071"/>
      <c r="BF18" s="1189"/>
      <c r="BG18" s="5"/>
      <c r="BH18" s="5"/>
      <c r="BI18" s="1846">
        <v>8</v>
      </c>
      <c r="BJ18" s="1056"/>
      <c r="BK18" s="1847" t="str">
        <f t="shared" si="0"/>
        <v/>
      </c>
      <c r="BL18" s="1848"/>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58" t="s">
        <v>55</v>
      </c>
      <c r="B19" s="1859"/>
      <c r="C19" s="1860" t="s">
        <v>78</v>
      </c>
      <c r="D19" s="1859"/>
      <c r="E19" s="1857" t="s">
        <v>99</v>
      </c>
      <c r="F19" s="1856"/>
      <c r="G19" s="1855" t="s">
        <v>666</v>
      </c>
      <c r="H19" s="1856"/>
      <c r="I19" s="1857" t="s">
        <v>99</v>
      </c>
      <c r="J19" s="1856"/>
      <c r="K19" s="1855" t="s">
        <v>666</v>
      </c>
      <c r="L19" s="1856"/>
      <c r="M19" s="1857" t="s">
        <v>99</v>
      </c>
      <c r="N19" s="1856"/>
      <c r="O19" s="1855" t="s">
        <v>666</v>
      </c>
      <c r="P19" s="1856"/>
      <c r="Q19" s="1857" t="s">
        <v>99</v>
      </c>
      <c r="R19" s="1856"/>
      <c r="S19" s="1855" t="s">
        <v>666</v>
      </c>
      <c r="T19" s="1856"/>
      <c r="U19" s="1857" t="s">
        <v>99</v>
      </c>
      <c r="V19" s="1856"/>
      <c r="W19" s="1855" t="s">
        <v>666</v>
      </c>
      <c r="X19" s="1856"/>
      <c r="Y19" s="1857" t="s">
        <v>99</v>
      </c>
      <c r="Z19" s="1856"/>
      <c r="AA19" s="1855" t="s">
        <v>666</v>
      </c>
      <c r="AB19" s="1856"/>
      <c r="AC19" s="1857" t="s">
        <v>99</v>
      </c>
      <c r="AD19" s="1856"/>
      <c r="AE19" s="1855" t="s">
        <v>666</v>
      </c>
      <c r="AF19" s="1856"/>
      <c r="AG19" s="1857" t="s">
        <v>99</v>
      </c>
      <c r="AH19" s="1856"/>
      <c r="AI19" s="1855" t="s">
        <v>666</v>
      </c>
      <c r="AJ19" s="1856"/>
      <c r="AK19" s="1857" t="s">
        <v>99</v>
      </c>
      <c r="AL19" s="1856"/>
      <c r="AM19" s="1855" t="s">
        <v>666</v>
      </c>
      <c r="AN19" s="1856"/>
      <c r="AO19" s="1857" t="s">
        <v>99</v>
      </c>
      <c r="AP19" s="1856"/>
      <c r="AQ19" s="1855" t="s">
        <v>666</v>
      </c>
      <c r="AR19" s="1856"/>
      <c r="AS19" s="1857" t="s">
        <v>99</v>
      </c>
      <c r="AT19" s="1856"/>
      <c r="AU19" s="1844" t="s">
        <v>666</v>
      </c>
      <c r="AV19" s="1845"/>
      <c r="AW19" s="5"/>
      <c r="AX19" s="1540" t="s">
        <v>74</v>
      </c>
      <c r="AY19" s="1278"/>
      <c r="AZ19" s="1278"/>
      <c r="BA19" s="1278"/>
      <c r="BB19" s="1278"/>
      <c r="BC19" s="1829"/>
      <c r="BD19" s="1830" t="str">
        <f>IFERROR(IF(BD18&lt;=20,((BD17-(BD17/BD18))/(BD18-1)),(BD17-6)/(BD18-1)),"")</f>
        <v/>
      </c>
      <c r="BE19" s="1830"/>
      <c r="BF19" s="1831"/>
      <c r="BG19" s="5"/>
      <c r="BH19" s="5"/>
      <c r="BI19" s="1846">
        <v>9</v>
      </c>
      <c r="BJ19" s="1056"/>
      <c r="BK19" s="1847" t="str">
        <f t="shared" si="0"/>
        <v/>
      </c>
      <c r="BL19" s="1848"/>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49">
        <v>1</v>
      </c>
      <c r="B20" s="1850"/>
      <c r="C20" s="1851" t="str">
        <f>IFERROR(B14/H14/2,"")</f>
        <v/>
      </c>
      <c r="D20" s="1852"/>
      <c r="E20" s="1853"/>
      <c r="F20" s="1854"/>
      <c r="G20" s="1825"/>
      <c r="H20" s="1825"/>
      <c r="I20" s="1822"/>
      <c r="J20" s="1822"/>
      <c r="K20" s="1825"/>
      <c r="L20" s="1825"/>
      <c r="M20" s="1822"/>
      <c r="N20" s="1822"/>
      <c r="O20" s="1825"/>
      <c r="P20" s="1825"/>
      <c r="Q20" s="1822"/>
      <c r="R20" s="1822"/>
      <c r="S20" s="1825"/>
      <c r="T20" s="1825"/>
      <c r="U20" s="1822"/>
      <c r="V20" s="1822"/>
      <c r="W20" s="1825"/>
      <c r="X20" s="1825"/>
      <c r="Y20" s="1822"/>
      <c r="Z20" s="1822"/>
      <c r="AA20" s="1825"/>
      <c r="AB20" s="1825"/>
      <c r="AC20" s="1822"/>
      <c r="AD20" s="1822"/>
      <c r="AE20" s="1825"/>
      <c r="AF20" s="1825"/>
      <c r="AG20" s="1822"/>
      <c r="AH20" s="1822"/>
      <c r="AI20" s="1825"/>
      <c r="AJ20" s="1825"/>
      <c r="AK20" s="1822"/>
      <c r="AL20" s="1822"/>
      <c r="AM20" s="1825"/>
      <c r="AN20" s="1825"/>
      <c r="AO20" s="1822"/>
      <c r="AP20" s="1822"/>
      <c r="AQ20" s="1825"/>
      <c r="AR20" s="1825"/>
      <c r="AS20" s="1824"/>
      <c r="AT20" s="1822"/>
      <c r="AU20" s="1825"/>
      <c r="AV20" s="1826"/>
      <c r="AW20" s="5"/>
      <c r="AX20" s="5"/>
      <c r="AY20" s="5"/>
      <c r="AZ20" s="5"/>
      <c r="BA20" s="5"/>
      <c r="BB20" s="5"/>
      <c r="BC20" s="5"/>
      <c r="BD20" s="5"/>
      <c r="BE20" s="5"/>
      <c r="BF20" s="5"/>
      <c r="BG20" s="5"/>
      <c r="BH20" s="5"/>
      <c r="BI20" s="1837">
        <v>10</v>
      </c>
      <c r="BJ20" s="1838"/>
      <c r="BK20" s="1786" t="str">
        <f t="shared" si="0"/>
        <v/>
      </c>
      <c r="BL20" s="178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27">
        <v>2</v>
      </c>
      <c r="B21" s="1166"/>
      <c r="C21" s="1772" t="str">
        <f t="shared" ref="C21:C29" si="1">IFERROR(IF($A21&lt;=$BD$24,C20+$BD$25,""),"")</f>
        <v/>
      </c>
      <c r="D21" s="1774"/>
      <c r="E21" s="1822"/>
      <c r="F21" s="1822"/>
      <c r="G21" s="1825"/>
      <c r="H21" s="1825"/>
      <c r="I21" s="1822"/>
      <c r="J21" s="1822"/>
      <c r="K21" s="1825"/>
      <c r="L21" s="1825"/>
      <c r="M21" s="1822"/>
      <c r="N21" s="1822"/>
      <c r="O21" s="1825"/>
      <c r="P21" s="1825"/>
      <c r="Q21" s="1822"/>
      <c r="R21" s="1822"/>
      <c r="S21" s="1825"/>
      <c r="T21" s="1825"/>
      <c r="U21" s="1822"/>
      <c r="V21" s="1822"/>
      <c r="W21" s="1825"/>
      <c r="X21" s="1825"/>
      <c r="Y21" s="1822"/>
      <c r="Z21" s="1822"/>
      <c r="AA21" s="1825"/>
      <c r="AB21" s="1825"/>
      <c r="AC21" s="1822"/>
      <c r="AD21" s="1822"/>
      <c r="AE21" s="1825"/>
      <c r="AF21" s="1825"/>
      <c r="AG21" s="1822"/>
      <c r="AH21" s="1822"/>
      <c r="AI21" s="1825"/>
      <c r="AJ21" s="1825"/>
      <c r="AK21" s="1822"/>
      <c r="AL21" s="1822"/>
      <c r="AM21" s="1825"/>
      <c r="AN21" s="1825"/>
      <c r="AO21" s="1822"/>
      <c r="AP21" s="1822"/>
      <c r="AQ21" s="1825"/>
      <c r="AR21" s="1825"/>
      <c r="AS21" s="1824"/>
      <c r="AT21" s="1822"/>
      <c r="AU21" s="1825"/>
      <c r="AV21" s="1826"/>
      <c r="AW21" s="5"/>
      <c r="AX21" s="1541" t="s">
        <v>77</v>
      </c>
      <c r="AY21" s="1839"/>
      <c r="AZ21" s="1839"/>
      <c r="BA21" s="1839"/>
      <c r="BB21" s="1839"/>
      <c r="BC21" s="1839"/>
      <c r="BD21" s="1839"/>
      <c r="BE21" s="1839"/>
      <c r="BF21" s="184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27">
        <v>3</v>
      </c>
      <c r="B22" s="1166"/>
      <c r="C22" s="1772" t="str">
        <f t="shared" si="1"/>
        <v/>
      </c>
      <c r="D22" s="1774"/>
      <c r="E22" s="1822"/>
      <c r="F22" s="1822"/>
      <c r="G22" s="1825"/>
      <c r="H22" s="1825"/>
      <c r="I22" s="1822"/>
      <c r="J22" s="1822"/>
      <c r="K22" s="1825"/>
      <c r="L22" s="1825"/>
      <c r="M22" s="1822"/>
      <c r="N22" s="1822"/>
      <c r="O22" s="1825"/>
      <c r="P22" s="1825"/>
      <c r="Q22" s="1822"/>
      <c r="R22" s="1822"/>
      <c r="S22" s="1825"/>
      <c r="T22" s="1825"/>
      <c r="U22" s="1822"/>
      <c r="V22" s="1822"/>
      <c r="W22" s="1825"/>
      <c r="X22" s="1825"/>
      <c r="Y22" s="1822"/>
      <c r="Z22" s="1822"/>
      <c r="AA22" s="1825"/>
      <c r="AB22" s="1825"/>
      <c r="AC22" s="1822"/>
      <c r="AD22" s="1822"/>
      <c r="AE22" s="1825"/>
      <c r="AF22" s="1825"/>
      <c r="AG22" s="1822"/>
      <c r="AH22" s="1822"/>
      <c r="AI22" s="1825"/>
      <c r="AJ22" s="1825"/>
      <c r="AK22" s="1822"/>
      <c r="AL22" s="1822"/>
      <c r="AM22" s="1825"/>
      <c r="AN22" s="1825"/>
      <c r="AO22" s="1822"/>
      <c r="AP22" s="1822"/>
      <c r="AQ22" s="1825"/>
      <c r="AR22" s="1825"/>
      <c r="AS22" s="1824"/>
      <c r="AT22" s="1822"/>
      <c r="AU22" s="1825"/>
      <c r="AV22" s="1826"/>
      <c r="AW22" s="5"/>
      <c r="AX22" s="1841"/>
      <c r="AY22" s="1842"/>
      <c r="AZ22" s="1842"/>
      <c r="BA22" s="1842"/>
      <c r="BB22" s="1842"/>
      <c r="BC22" s="1842"/>
      <c r="BD22" s="1842"/>
      <c r="BE22" s="1842"/>
      <c r="BF22" s="184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27">
        <v>4</v>
      </c>
      <c r="B23" s="1166"/>
      <c r="C23" s="1772" t="str">
        <f t="shared" si="1"/>
        <v/>
      </c>
      <c r="D23" s="1774"/>
      <c r="E23" s="1822"/>
      <c r="F23" s="1822"/>
      <c r="G23" s="1825"/>
      <c r="H23" s="1825"/>
      <c r="I23" s="1822"/>
      <c r="J23" s="1822"/>
      <c r="K23" s="1825"/>
      <c r="L23" s="1825"/>
      <c r="M23" s="1822"/>
      <c r="N23" s="1822"/>
      <c r="O23" s="1825"/>
      <c r="P23" s="1825"/>
      <c r="Q23" s="1822"/>
      <c r="R23" s="1822"/>
      <c r="S23" s="1825"/>
      <c r="T23" s="1825"/>
      <c r="U23" s="1822"/>
      <c r="V23" s="1822"/>
      <c r="W23" s="1825"/>
      <c r="X23" s="1825"/>
      <c r="Y23" s="1822"/>
      <c r="Z23" s="1822"/>
      <c r="AA23" s="1825"/>
      <c r="AB23" s="1825"/>
      <c r="AC23" s="1822"/>
      <c r="AD23" s="1822"/>
      <c r="AE23" s="1825"/>
      <c r="AF23" s="1825"/>
      <c r="AG23" s="1822"/>
      <c r="AH23" s="1822"/>
      <c r="AI23" s="1825"/>
      <c r="AJ23" s="1825"/>
      <c r="AK23" s="1822"/>
      <c r="AL23" s="1822"/>
      <c r="AM23" s="1825"/>
      <c r="AN23" s="1825"/>
      <c r="AO23" s="1822"/>
      <c r="AP23" s="1822"/>
      <c r="AQ23" s="1825"/>
      <c r="AR23" s="1825"/>
      <c r="AS23" s="1824"/>
      <c r="AT23" s="1822"/>
      <c r="AU23" s="1825"/>
      <c r="AV23" s="1826"/>
      <c r="AW23" s="5"/>
      <c r="AX23" s="1832" t="s">
        <v>671</v>
      </c>
      <c r="AY23" s="1833"/>
      <c r="AZ23" s="1833"/>
      <c r="BA23" s="1833"/>
      <c r="BB23" s="1833"/>
      <c r="BC23" s="1834"/>
      <c r="BD23" s="1835" t="str">
        <f>IF(B14&lt;&gt;0,B14,"")</f>
        <v/>
      </c>
      <c r="BE23" s="1835"/>
      <c r="BF23" s="183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27">
        <v>5</v>
      </c>
      <c r="B24" s="1166"/>
      <c r="C24" s="1772" t="str">
        <f t="shared" si="1"/>
        <v/>
      </c>
      <c r="D24" s="1774"/>
      <c r="E24" s="1822"/>
      <c r="F24" s="1822"/>
      <c r="G24" s="1825"/>
      <c r="H24" s="1825"/>
      <c r="I24" s="1822"/>
      <c r="J24" s="1822"/>
      <c r="K24" s="1825"/>
      <c r="L24" s="1825"/>
      <c r="M24" s="1822"/>
      <c r="N24" s="1822"/>
      <c r="O24" s="1825"/>
      <c r="P24" s="1825"/>
      <c r="Q24" s="1822"/>
      <c r="R24" s="1822"/>
      <c r="S24" s="1825"/>
      <c r="T24" s="1825"/>
      <c r="U24" s="1822"/>
      <c r="V24" s="1822"/>
      <c r="W24" s="1825"/>
      <c r="X24" s="1825"/>
      <c r="Y24" s="1822"/>
      <c r="Z24" s="1822"/>
      <c r="AA24" s="1825"/>
      <c r="AB24" s="1825"/>
      <c r="AC24" s="1822"/>
      <c r="AD24" s="1822"/>
      <c r="AE24" s="1825"/>
      <c r="AF24" s="1825"/>
      <c r="AG24" s="1822"/>
      <c r="AH24" s="1822"/>
      <c r="AI24" s="1825"/>
      <c r="AJ24" s="1825"/>
      <c r="AK24" s="1822"/>
      <c r="AL24" s="1822"/>
      <c r="AM24" s="1825"/>
      <c r="AN24" s="1825"/>
      <c r="AO24" s="1822"/>
      <c r="AP24" s="1822"/>
      <c r="AQ24" s="1825"/>
      <c r="AR24" s="1825"/>
      <c r="AS24" s="1824"/>
      <c r="AT24" s="1822"/>
      <c r="AU24" s="1825"/>
      <c r="AV24" s="1826"/>
      <c r="AW24" s="5"/>
      <c r="AX24" s="1091" t="s">
        <v>75</v>
      </c>
      <c r="AY24" s="1092"/>
      <c r="AZ24" s="1092"/>
      <c r="BA24" s="1092"/>
      <c r="BB24" s="1092"/>
      <c r="BC24" s="1093"/>
      <c r="BD24" s="1071" t="str">
        <f>IFERROR(IF(BD23&lt;=20,4,ROUNDUP(BD23/6,0)),"")</f>
        <v/>
      </c>
      <c r="BE24" s="1071"/>
      <c r="BF24" s="118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27">
        <v>6</v>
      </c>
      <c r="B25" s="1166"/>
      <c r="C25" s="1772" t="str">
        <f t="shared" si="1"/>
        <v/>
      </c>
      <c r="D25" s="1774"/>
      <c r="E25" s="1822"/>
      <c r="F25" s="1822"/>
      <c r="G25" s="1825"/>
      <c r="H25" s="1825"/>
      <c r="I25" s="1822"/>
      <c r="J25" s="1822"/>
      <c r="K25" s="1825"/>
      <c r="L25" s="1825"/>
      <c r="M25" s="1822"/>
      <c r="N25" s="1822"/>
      <c r="O25" s="1825"/>
      <c r="P25" s="1825"/>
      <c r="Q25" s="1822"/>
      <c r="R25" s="1822"/>
      <c r="S25" s="1825"/>
      <c r="T25" s="1825"/>
      <c r="U25" s="1822"/>
      <c r="V25" s="1822"/>
      <c r="W25" s="1825"/>
      <c r="X25" s="1825"/>
      <c r="Y25" s="1822"/>
      <c r="Z25" s="1822"/>
      <c r="AA25" s="1825"/>
      <c r="AB25" s="1825"/>
      <c r="AC25" s="1822"/>
      <c r="AD25" s="1822"/>
      <c r="AE25" s="1825"/>
      <c r="AF25" s="1825"/>
      <c r="AG25" s="1822"/>
      <c r="AH25" s="1822"/>
      <c r="AI25" s="1825"/>
      <c r="AJ25" s="1825"/>
      <c r="AK25" s="1822"/>
      <c r="AL25" s="1822"/>
      <c r="AM25" s="1825"/>
      <c r="AN25" s="1825"/>
      <c r="AO25" s="1822"/>
      <c r="AP25" s="1822"/>
      <c r="AQ25" s="1825"/>
      <c r="AR25" s="1825"/>
      <c r="AS25" s="1824"/>
      <c r="AT25" s="1822"/>
      <c r="AU25" s="1825"/>
      <c r="AV25" s="1826"/>
      <c r="AW25" s="5"/>
      <c r="AX25" s="1540" t="s">
        <v>74</v>
      </c>
      <c r="AY25" s="1278"/>
      <c r="AZ25" s="1278"/>
      <c r="BA25" s="1278"/>
      <c r="BB25" s="1278"/>
      <c r="BC25" s="1829"/>
      <c r="BD25" s="1830" t="str">
        <f>IFERROR(IF(BD24&lt;=20,((BD23-(BD23/BD24))/(BD24-1)),(BD23-6)/(BD24-1)),"")</f>
        <v/>
      </c>
      <c r="BE25" s="1830"/>
      <c r="BF25" s="1831"/>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27">
        <v>7</v>
      </c>
      <c r="B26" s="1166"/>
      <c r="C26" s="1772" t="str">
        <f t="shared" si="1"/>
        <v/>
      </c>
      <c r="D26" s="1774"/>
      <c r="E26" s="1822"/>
      <c r="F26" s="1822"/>
      <c r="G26" s="1825"/>
      <c r="H26" s="1825"/>
      <c r="I26" s="1822"/>
      <c r="J26" s="1822"/>
      <c r="K26" s="1825"/>
      <c r="L26" s="1825"/>
      <c r="M26" s="1822"/>
      <c r="N26" s="1822"/>
      <c r="O26" s="1825"/>
      <c r="P26" s="1825"/>
      <c r="Q26" s="1822"/>
      <c r="R26" s="1822"/>
      <c r="S26" s="1825"/>
      <c r="T26" s="1825"/>
      <c r="U26" s="1822"/>
      <c r="V26" s="1822"/>
      <c r="W26" s="1825"/>
      <c r="X26" s="1825"/>
      <c r="Y26" s="1822"/>
      <c r="Z26" s="1822"/>
      <c r="AA26" s="1825"/>
      <c r="AB26" s="1825"/>
      <c r="AC26" s="1822"/>
      <c r="AD26" s="1822"/>
      <c r="AE26" s="1825"/>
      <c r="AF26" s="1825"/>
      <c r="AG26" s="1822"/>
      <c r="AH26" s="1822"/>
      <c r="AI26" s="1825"/>
      <c r="AJ26" s="1825"/>
      <c r="AK26" s="1822"/>
      <c r="AL26" s="1822"/>
      <c r="AM26" s="1825"/>
      <c r="AN26" s="1825"/>
      <c r="AO26" s="1822"/>
      <c r="AP26" s="1822"/>
      <c r="AQ26" s="1825"/>
      <c r="AR26" s="1825"/>
      <c r="AS26" s="1824"/>
      <c r="AT26" s="1822"/>
      <c r="AU26" s="1825"/>
      <c r="AV26" s="1826"/>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27">
        <v>8</v>
      </c>
      <c r="B27" s="1166"/>
      <c r="C27" s="1772" t="str">
        <f t="shared" si="1"/>
        <v/>
      </c>
      <c r="D27" s="1774"/>
      <c r="E27" s="1822"/>
      <c r="F27" s="1822"/>
      <c r="G27" s="1825"/>
      <c r="H27" s="1825"/>
      <c r="I27" s="1822"/>
      <c r="J27" s="1822"/>
      <c r="K27" s="1825"/>
      <c r="L27" s="1825"/>
      <c r="M27" s="1822"/>
      <c r="N27" s="1822"/>
      <c r="O27" s="1825"/>
      <c r="P27" s="1825"/>
      <c r="Q27" s="1822"/>
      <c r="R27" s="1822"/>
      <c r="S27" s="1825"/>
      <c r="T27" s="1825"/>
      <c r="U27" s="1822"/>
      <c r="V27" s="1822"/>
      <c r="W27" s="1825"/>
      <c r="X27" s="1825"/>
      <c r="Y27" s="1822"/>
      <c r="Z27" s="1822"/>
      <c r="AA27" s="1825"/>
      <c r="AB27" s="1825"/>
      <c r="AC27" s="1822"/>
      <c r="AD27" s="1822"/>
      <c r="AE27" s="1825"/>
      <c r="AF27" s="1825"/>
      <c r="AG27" s="1822"/>
      <c r="AH27" s="1822"/>
      <c r="AI27" s="1825"/>
      <c r="AJ27" s="1825"/>
      <c r="AK27" s="1822"/>
      <c r="AL27" s="1822"/>
      <c r="AM27" s="1825"/>
      <c r="AN27" s="1825"/>
      <c r="AO27" s="1822"/>
      <c r="AP27" s="1822"/>
      <c r="AQ27" s="1825"/>
      <c r="AR27" s="1825"/>
      <c r="AS27" s="1824"/>
      <c r="AT27" s="1822"/>
      <c r="AU27" s="1825"/>
      <c r="AV27" s="1826"/>
      <c r="AW27" s="5"/>
      <c r="AX27" s="897" t="s">
        <v>696</v>
      </c>
      <c r="AY27" s="898"/>
      <c r="AZ27" s="898"/>
      <c r="BA27" s="898"/>
      <c r="BB27" s="898"/>
      <c r="BC27" s="898"/>
      <c r="BD27" s="898"/>
      <c r="BE27" s="898"/>
      <c r="BF27" s="898"/>
      <c r="BG27" s="898"/>
      <c r="BH27" s="898"/>
      <c r="BI27" s="898"/>
      <c r="BJ27" s="898"/>
      <c r="BK27" s="898"/>
      <c r="BL27" s="899"/>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27">
        <v>9</v>
      </c>
      <c r="B28" s="1166"/>
      <c r="C28" s="1772" t="str">
        <f t="shared" si="1"/>
        <v/>
      </c>
      <c r="D28" s="1774"/>
      <c r="E28" s="1822"/>
      <c r="F28" s="1822"/>
      <c r="G28" s="1825"/>
      <c r="H28" s="1825"/>
      <c r="I28" s="1822"/>
      <c r="J28" s="1822"/>
      <c r="K28" s="1825"/>
      <c r="L28" s="1825"/>
      <c r="M28" s="1822"/>
      <c r="N28" s="1822"/>
      <c r="O28" s="1825"/>
      <c r="P28" s="1825"/>
      <c r="Q28" s="1822"/>
      <c r="R28" s="1822"/>
      <c r="S28" s="1825"/>
      <c r="T28" s="1825"/>
      <c r="U28" s="1822"/>
      <c r="V28" s="1822"/>
      <c r="W28" s="1825"/>
      <c r="X28" s="1825"/>
      <c r="Y28" s="1822"/>
      <c r="Z28" s="1822"/>
      <c r="AA28" s="1825"/>
      <c r="AB28" s="1825"/>
      <c r="AC28" s="1822"/>
      <c r="AD28" s="1822"/>
      <c r="AE28" s="1825"/>
      <c r="AF28" s="1825"/>
      <c r="AG28" s="1822"/>
      <c r="AH28" s="1822"/>
      <c r="AI28" s="1825"/>
      <c r="AJ28" s="1825"/>
      <c r="AK28" s="1822"/>
      <c r="AL28" s="1822"/>
      <c r="AM28" s="1825"/>
      <c r="AN28" s="1825"/>
      <c r="AO28" s="1822"/>
      <c r="AP28" s="1822"/>
      <c r="AQ28" s="1825"/>
      <c r="AR28" s="1825"/>
      <c r="AS28" s="1824"/>
      <c r="AT28" s="1822"/>
      <c r="AU28" s="1825"/>
      <c r="AV28" s="1826"/>
      <c r="AW28" s="5"/>
      <c r="AX28" s="912"/>
      <c r="AY28" s="913"/>
      <c r="AZ28" s="913"/>
      <c r="BA28" s="913"/>
      <c r="BB28" s="914"/>
      <c r="BC28" s="915"/>
      <c r="BD28" s="913"/>
      <c r="BE28" s="913"/>
      <c r="BF28" s="913"/>
      <c r="BG28" s="914"/>
      <c r="BH28" s="915"/>
      <c r="BI28" s="913"/>
      <c r="BJ28" s="913"/>
      <c r="BK28" s="913"/>
      <c r="BL28" s="916"/>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27">
        <v>10</v>
      </c>
      <c r="B29" s="1166"/>
      <c r="C29" s="1772" t="str">
        <f t="shared" si="1"/>
        <v/>
      </c>
      <c r="D29" s="1774"/>
      <c r="E29" s="1828"/>
      <c r="F29" s="1828"/>
      <c r="G29" s="1823"/>
      <c r="H29" s="1823"/>
      <c r="I29" s="1828"/>
      <c r="J29" s="1828"/>
      <c r="K29" s="1823"/>
      <c r="L29" s="1823"/>
      <c r="M29" s="1822"/>
      <c r="N29" s="1822"/>
      <c r="O29" s="1823"/>
      <c r="P29" s="1823"/>
      <c r="Q29" s="1822"/>
      <c r="R29" s="1822"/>
      <c r="S29" s="1823"/>
      <c r="T29" s="1823"/>
      <c r="U29" s="1822"/>
      <c r="V29" s="1822"/>
      <c r="W29" s="1823"/>
      <c r="X29" s="1823"/>
      <c r="Y29" s="1822"/>
      <c r="Z29" s="1822"/>
      <c r="AA29" s="1823"/>
      <c r="AB29" s="1823"/>
      <c r="AC29" s="1822"/>
      <c r="AD29" s="1822"/>
      <c r="AE29" s="1823"/>
      <c r="AF29" s="1823"/>
      <c r="AG29" s="1822"/>
      <c r="AH29" s="1822"/>
      <c r="AI29" s="1823"/>
      <c r="AJ29" s="1823"/>
      <c r="AK29" s="1822"/>
      <c r="AL29" s="1822"/>
      <c r="AM29" s="1823"/>
      <c r="AN29" s="1823"/>
      <c r="AO29" s="1822"/>
      <c r="AP29" s="1822"/>
      <c r="AQ29" s="1823"/>
      <c r="AR29" s="1823"/>
      <c r="AS29" s="1824"/>
      <c r="AT29" s="1822"/>
      <c r="AU29" s="1825"/>
      <c r="AV29" s="1826"/>
      <c r="AW29" s="5"/>
      <c r="AX29" s="893"/>
      <c r="AY29" s="877"/>
      <c r="AZ29" s="877"/>
      <c r="BA29" s="877"/>
      <c r="BB29" s="878"/>
      <c r="BC29" s="876"/>
      <c r="BD29" s="877"/>
      <c r="BE29" s="877"/>
      <c r="BF29" s="877"/>
      <c r="BG29" s="878"/>
      <c r="BH29" s="876"/>
      <c r="BI29" s="877"/>
      <c r="BJ29" s="877"/>
      <c r="BK29" s="877"/>
      <c r="BL29" s="87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19" t="s">
        <v>40</v>
      </c>
      <c r="B30" s="1820"/>
      <c r="C30" s="1820"/>
      <c r="D30" s="1820"/>
      <c r="E30" s="1821"/>
      <c r="F30" s="1816"/>
      <c r="G30" s="1814" t="str">
        <f>IF(E18="","",ROUND(SUM(G20:H29),0))</f>
        <v/>
      </c>
      <c r="H30" s="1818"/>
      <c r="I30" s="1812"/>
      <c r="J30" s="1816"/>
      <c r="K30" s="1814" t="str">
        <f>IF(I18="","",ROUND(SUM(K20:L29),0))</f>
        <v/>
      </c>
      <c r="L30" s="1815"/>
      <c r="M30" s="1812"/>
      <c r="N30" s="1813"/>
      <c r="O30" s="1814" t="str">
        <f>IF(M18="","",ROUND(SUM(O20:P29),0))</f>
        <v/>
      </c>
      <c r="P30" s="1818"/>
      <c r="Q30" s="1812"/>
      <c r="R30" s="1816"/>
      <c r="S30" s="1814" t="str">
        <f>IF(Q18="","",ROUND(SUM(S20:T29),0))</f>
        <v/>
      </c>
      <c r="T30" s="1815"/>
      <c r="U30" s="1816"/>
      <c r="V30" s="1816"/>
      <c r="W30" s="1814" t="str">
        <f>IF(U18="","",ROUND(SUM(W20:X29),0))</f>
        <v/>
      </c>
      <c r="X30" s="1818"/>
      <c r="Y30" s="1812"/>
      <c r="Z30" s="1816"/>
      <c r="AA30" s="1814" t="str">
        <f>IF(Y18="","",ROUND(SUM(AA20:AB29),0))</f>
        <v/>
      </c>
      <c r="AB30" s="1815"/>
      <c r="AC30" s="1816"/>
      <c r="AD30" s="1816"/>
      <c r="AE30" s="1814" t="str">
        <f>IF(AC18="","",ROUND(SUM(AE20:AF29),0))</f>
        <v/>
      </c>
      <c r="AF30" s="1818"/>
      <c r="AG30" s="1812"/>
      <c r="AH30" s="1816"/>
      <c r="AI30" s="1814" t="str">
        <f>IF(AG18="","",ROUND(SUM(AI20:AJ29),0))</f>
        <v/>
      </c>
      <c r="AJ30" s="1818"/>
      <c r="AK30" s="1812"/>
      <c r="AL30" s="1813"/>
      <c r="AM30" s="1814" t="str">
        <f>IF(AK18="","",ROUND(SUM(AM20:AN29),0))</f>
        <v/>
      </c>
      <c r="AN30" s="1818"/>
      <c r="AO30" s="1812"/>
      <c r="AP30" s="1813"/>
      <c r="AQ30" s="1814" t="str">
        <f>IF(AO18="","",ROUND(SUM(AQ20:AR29),0))</f>
        <v/>
      </c>
      <c r="AR30" s="1815"/>
      <c r="AS30" s="1816"/>
      <c r="AT30" s="1813"/>
      <c r="AU30" s="1814" t="str">
        <f>IF(AS18="","",ROUND(SUM(AU20:AV29),0))</f>
        <v/>
      </c>
      <c r="AV30" s="1817"/>
      <c r="AW30" s="5"/>
      <c r="AX30" s="893"/>
      <c r="AY30" s="877"/>
      <c r="AZ30" s="877"/>
      <c r="BA30" s="877"/>
      <c r="BB30" s="878"/>
      <c r="BC30" s="876"/>
      <c r="BD30" s="877"/>
      <c r="BE30" s="877"/>
      <c r="BF30" s="877"/>
      <c r="BG30" s="878"/>
      <c r="BH30" s="876"/>
      <c r="BI30" s="877"/>
      <c r="BJ30" s="877"/>
      <c r="BK30" s="877"/>
      <c r="BL30" s="87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893"/>
      <c r="AY31" s="877"/>
      <c r="AZ31" s="877"/>
      <c r="BA31" s="877"/>
      <c r="BB31" s="878"/>
      <c r="BC31" s="876"/>
      <c r="BD31" s="877"/>
      <c r="BE31" s="877"/>
      <c r="BF31" s="877"/>
      <c r="BG31" s="878"/>
      <c r="BH31" s="876"/>
      <c r="BI31" s="877"/>
      <c r="BJ31" s="877"/>
      <c r="BK31" s="877"/>
      <c r="BL31" s="87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893"/>
      <c r="AY32" s="877"/>
      <c r="AZ32" s="877"/>
      <c r="BA32" s="877"/>
      <c r="BB32" s="878"/>
      <c r="BC32" s="876"/>
      <c r="BD32" s="877"/>
      <c r="BE32" s="877"/>
      <c r="BF32" s="877"/>
      <c r="BG32" s="878"/>
      <c r="BH32" s="876"/>
      <c r="BI32" s="877"/>
      <c r="BJ32" s="877"/>
      <c r="BK32" s="877"/>
      <c r="BL32" s="87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64"/>
      <c r="C33" s="964"/>
      <c r="D33" s="964"/>
      <c r="E33" s="964"/>
      <c r="F33" s="964"/>
      <c r="G33" s="964"/>
      <c r="H33" s="964"/>
      <c r="I33" s="964"/>
      <c r="J33" s="964"/>
      <c r="K33" s="964"/>
      <c r="L33" s="964"/>
      <c r="M33" s="964"/>
      <c r="N33" s="964"/>
      <c r="O33" s="964"/>
      <c r="P33" s="964"/>
      <c r="Q33" s="964"/>
      <c r="R33" s="964"/>
      <c r="S33" s="964"/>
      <c r="T33" s="964"/>
      <c r="U33" s="964"/>
      <c r="V33" s="964"/>
      <c r="W33" s="964"/>
      <c r="X33" s="964"/>
      <c r="Y33" s="964"/>
      <c r="Z33" s="964"/>
      <c r="AA33" s="964"/>
      <c r="AB33" s="964"/>
      <c r="AC33" s="964"/>
      <c r="AD33" s="964"/>
      <c r="AE33" s="42"/>
      <c r="AF33" s="1810" t="s">
        <v>670</v>
      </c>
      <c r="AG33" s="1811"/>
      <c r="AH33" s="1811"/>
      <c r="AI33" s="1811"/>
      <c r="AJ33" s="1811"/>
      <c r="AK33" s="1811"/>
      <c r="AL33" s="1811"/>
      <c r="AM33" s="1811"/>
      <c r="AN33" s="1811"/>
      <c r="AO33" s="1811"/>
      <c r="AP33" s="683"/>
      <c r="AQ33" s="684" t="s">
        <v>669</v>
      </c>
      <c r="AR33" s="1762"/>
      <c r="AS33" s="1762"/>
      <c r="AT33" s="685" t="s">
        <v>493</v>
      </c>
      <c r="AU33" s="1762"/>
      <c r="AV33" s="1763"/>
      <c r="AW33" s="5"/>
      <c r="AX33" s="937"/>
      <c r="AY33" s="930"/>
      <c r="AZ33" s="930"/>
      <c r="BA33" s="930"/>
      <c r="BB33" s="938"/>
      <c r="BC33" s="929"/>
      <c r="BD33" s="930"/>
      <c r="BE33" s="930"/>
      <c r="BF33" s="930"/>
      <c r="BG33" s="938"/>
      <c r="BH33" s="929"/>
      <c r="BI33" s="930"/>
      <c r="BJ33" s="930"/>
      <c r="BK33" s="930"/>
      <c r="BL33" s="931"/>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64"/>
      <c r="C34" s="964"/>
      <c r="D34" s="964"/>
      <c r="E34" s="964"/>
      <c r="F34" s="964"/>
      <c r="G34" s="964"/>
      <c r="H34" s="964"/>
      <c r="I34" s="964"/>
      <c r="J34" s="964"/>
      <c r="K34" s="964"/>
      <c r="L34" s="964"/>
      <c r="M34" s="964"/>
      <c r="N34" s="964"/>
      <c r="O34" s="964"/>
      <c r="P34" s="964"/>
      <c r="Q34" s="964"/>
      <c r="R34" s="964"/>
      <c r="S34" s="964"/>
      <c r="T34" s="964"/>
      <c r="U34" s="964"/>
      <c r="V34" s="964"/>
      <c r="W34" s="964"/>
      <c r="X34" s="964"/>
      <c r="Y34" s="964"/>
      <c r="Z34" s="964"/>
      <c r="AA34" s="964"/>
      <c r="AB34" s="964"/>
      <c r="AC34" s="964"/>
      <c r="AD34" s="964"/>
      <c r="AE34" s="42"/>
      <c r="AF34" s="996" t="s">
        <v>71</v>
      </c>
      <c r="AG34" s="997"/>
      <c r="AH34" s="997"/>
      <c r="AI34" s="997"/>
      <c r="AJ34" s="997"/>
      <c r="AK34" s="997"/>
      <c r="AL34" s="997"/>
      <c r="AM34" s="997"/>
      <c r="AN34" s="997"/>
      <c r="AO34" s="997"/>
      <c r="AP34" s="1025"/>
      <c r="AQ34" s="998"/>
      <c r="AR34" s="998"/>
      <c r="AS34" s="998"/>
      <c r="AT34" s="1018" t="s">
        <v>70</v>
      </c>
      <c r="AU34" s="1018"/>
      <c r="AV34" s="180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42"/>
      <c r="AF35" s="996" t="s">
        <v>69</v>
      </c>
      <c r="AG35" s="997"/>
      <c r="AH35" s="997"/>
      <c r="AI35" s="997"/>
      <c r="AJ35" s="997"/>
      <c r="AK35" s="997"/>
      <c r="AL35" s="997"/>
      <c r="AM35" s="997"/>
      <c r="AN35" s="997"/>
      <c r="AO35" s="997"/>
      <c r="AP35" s="1808" t="str">
        <f>IF((SUM(E30:AV30)+ SUM(E40:L40))&lt;&gt;0,(SUM(E30:AV30)+ SUM(E40:L40)),"")</f>
        <v/>
      </c>
      <c r="AQ35" s="1809"/>
      <c r="AR35" s="1809"/>
      <c r="AS35" s="1809"/>
      <c r="AT35" s="1018" t="s">
        <v>66</v>
      </c>
      <c r="AU35" s="1018"/>
      <c r="AV35" s="180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42"/>
      <c r="AF36" s="996" t="s">
        <v>68</v>
      </c>
      <c r="AG36" s="997"/>
      <c r="AH36" s="997"/>
      <c r="AI36" s="997"/>
      <c r="AJ36" s="997"/>
      <c r="AK36" s="997"/>
      <c r="AL36" s="997"/>
      <c r="AM36" s="997"/>
      <c r="AN36" s="997"/>
      <c r="AO36" s="997"/>
      <c r="AP36" s="1805" t="str">
        <f>IF((COUNT(E20:AV29)),((COUNT(E20:AV29))),"")</f>
        <v/>
      </c>
      <c r="AQ36" s="1806"/>
      <c r="AR36" s="1806"/>
      <c r="AS36" s="1806"/>
      <c r="AT36" s="1806"/>
      <c r="AU36" s="1806"/>
      <c r="AV36" s="180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42"/>
      <c r="AF37" s="996" t="s">
        <v>67</v>
      </c>
      <c r="AG37" s="997"/>
      <c r="AH37" s="997"/>
      <c r="AI37" s="997"/>
      <c r="AJ37" s="997"/>
      <c r="AK37" s="997"/>
      <c r="AL37" s="997"/>
      <c r="AM37" s="997"/>
      <c r="AN37" s="997"/>
      <c r="AO37" s="997"/>
      <c r="AP37" s="1808" t="str">
        <f>IFERROR(ROUND(AP35/AP36,2),"")</f>
        <v/>
      </c>
      <c r="AQ37" s="1809"/>
      <c r="AR37" s="1809"/>
      <c r="AS37" s="1809"/>
      <c r="AT37" s="1018" t="s">
        <v>66</v>
      </c>
      <c r="AU37" s="1018"/>
      <c r="AV37" s="180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42"/>
      <c r="AF38" s="634" t="s">
        <v>65</v>
      </c>
      <c r="AG38" s="633"/>
      <c r="AH38" s="633"/>
      <c r="AI38" s="633"/>
      <c r="AJ38" s="633"/>
      <c r="AK38" s="633"/>
      <c r="AL38" s="633"/>
      <c r="AM38" s="633"/>
      <c r="AN38" s="633"/>
      <c r="AO38" s="632"/>
      <c r="AP38" s="1107"/>
      <c r="AQ38" s="1108"/>
      <c r="AR38" s="1108"/>
      <c r="AS38" s="1108"/>
      <c r="AT38" s="1108"/>
      <c r="AU38" s="1108"/>
      <c r="AV38" s="173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42"/>
      <c r="AF39" s="996" t="s">
        <v>64</v>
      </c>
      <c r="AG39" s="997"/>
      <c r="AH39" s="997"/>
      <c r="AI39" s="997"/>
      <c r="AJ39" s="997"/>
      <c r="AK39" s="997"/>
      <c r="AL39" s="997"/>
      <c r="AM39" s="997"/>
      <c r="AN39" s="997"/>
      <c r="AO39" s="997"/>
      <c r="AP39" s="1802" t="str">
        <f>IF(OR(AP38&lt;&gt;0,AP38&lt;&gt;""),N13*IF(AP38&lt;&gt;"N/A",AP38,1),N13)</f>
        <v/>
      </c>
      <c r="AQ39" s="1803"/>
      <c r="AR39" s="1803"/>
      <c r="AS39" s="1803"/>
      <c r="AT39" s="1018" t="s">
        <v>63</v>
      </c>
      <c r="AU39" s="1018"/>
      <c r="AV39" s="180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42"/>
      <c r="AF40" s="985" t="s">
        <v>62</v>
      </c>
      <c r="AG40" s="986"/>
      <c r="AH40" s="986"/>
      <c r="AI40" s="986"/>
      <c r="AJ40" s="986"/>
      <c r="AK40" s="986"/>
      <c r="AL40" s="986"/>
      <c r="AM40" s="986"/>
      <c r="AN40" s="986"/>
      <c r="AO40" s="986"/>
      <c r="AP40" s="1799" t="str">
        <f>IFERROR(AP39*AP37,"")</f>
        <v/>
      </c>
      <c r="AQ40" s="1800"/>
      <c r="AR40" s="1800"/>
      <c r="AS40" s="1800"/>
      <c r="AT40" s="1176" t="s">
        <v>29</v>
      </c>
      <c r="AU40" s="1176"/>
      <c r="AV40" s="180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64"/>
      <c r="C41" s="964"/>
      <c r="D41" s="964"/>
      <c r="E41" s="964"/>
      <c r="F41" s="964"/>
      <c r="G41" s="964"/>
      <c r="H41" s="964"/>
      <c r="I41" s="964"/>
      <c r="J41" s="964"/>
      <c r="K41" s="964"/>
      <c r="L41" s="964"/>
      <c r="M41" s="964"/>
      <c r="N41" s="964"/>
      <c r="O41" s="964"/>
      <c r="P41" s="964"/>
      <c r="Q41" s="964"/>
      <c r="R41" s="964"/>
      <c r="S41" s="964"/>
      <c r="T41" s="964"/>
      <c r="U41" s="964"/>
      <c r="V41" s="964"/>
      <c r="W41" s="964"/>
      <c r="X41" s="964"/>
      <c r="Y41" s="964"/>
      <c r="Z41" s="964"/>
      <c r="AA41" s="964"/>
      <c r="AB41" s="964"/>
      <c r="AC41" s="964"/>
      <c r="AD41" s="964"/>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601" priority="10">
      <formula>LEN(TRIM(B7))=0</formula>
    </cfRule>
  </conditionalFormatting>
  <conditionalFormatting sqref="E20:AR29">
    <cfRule type="notContainsBlanks" dxfId="1600" priority="9">
      <formula>LEN(TRIM(E20))&gt;0</formula>
    </cfRule>
  </conditionalFormatting>
  <conditionalFormatting sqref="BD17:BF19 BD23:BF25 H13:H14 N13 T13 AJ13 AR13">
    <cfRule type="containsText" dxfId="1599" priority="8" operator="containsText" text="CALC.">
      <formula>NOT(ISERROR(SEARCH("CALC.",H13)))</formula>
    </cfRule>
  </conditionalFormatting>
  <conditionalFormatting sqref="AX13:BG13">
    <cfRule type="notContainsBlanks" dxfId="1598" priority="7">
      <formula>LEN(TRIM(AX13))&gt;0</formula>
    </cfRule>
  </conditionalFormatting>
  <conditionalFormatting sqref="AS20:AV29">
    <cfRule type="notContainsBlanks" dxfId="1597" priority="6">
      <formula>LEN(TRIM(AS20))&gt;0</formula>
    </cfRule>
  </conditionalFormatting>
  <conditionalFormatting sqref="E20:F29 I20:J29 M20:N29 Q20:R29 U20:V29 Y20:Z29 AC20:AD29 AG20:AH29 AK20:AL29 AO20:AP29 AS20:AT29">
    <cfRule type="expression" dxfId="1596" priority="5">
      <formula>AND(($C20&lt;&gt;""),(E$18&lt;&gt;""))</formula>
    </cfRule>
  </conditionalFormatting>
  <conditionalFormatting sqref="U16:W16">
    <cfRule type="containsBlanks" dxfId="1595" priority="4">
      <formula>LEN(TRIM(U16))=0</formula>
    </cfRule>
  </conditionalFormatting>
  <conditionalFormatting sqref="M16">
    <cfRule type="containsBlanks" dxfId="1594" priority="3">
      <formula>LEN(TRIM(M16))=0</formula>
    </cfRule>
  </conditionalFormatting>
  <conditionalFormatting sqref="U16:X16">
    <cfRule type="expression" dxfId="1593" priority="2">
      <formula>$M$16="FIXED SPEED"</formula>
    </cfRule>
  </conditionalFormatting>
  <conditionalFormatting sqref="Z5">
    <cfRule type="containsBlanks" dxfId="1592"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3" t="s">
        <v>49</v>
      </c>
      <c r="AX1" s="1923"/>
      <c r="AY1" s="1923"/>
      <c r="AZ1" s="1923"/>
      <c r="BA1" s="1923"/>
      <c r="BB1" s="1923"/>
      <c r="BC1" s="1923"/>
      <c r="BD1" s="1923"/>
      <c r="BE1" s="1923"/>
      <c r="BF1" s="1923"/>
      <c r="BG1" s="1923"/>
      <c r="BH1" s="1923"/>
      <c r="BI1" s="1923"/>
      <c r="BJ1" s="1923"/>
      <c r="BK1" s="1923"/>
      <c r="BL1" s="1923"/>
      <c r="BM1" s="1923"/>
      <c r="BN1" s="1923"/>
      <c r="BO1" s="1923"/>
      <c r="BP1" s="1923"/>
      <c r="BQ1" s="1923"/>
      <c r="BR1" s="1923"/>
      <c r="BS1" s="1923"/>
      <c r="BT1" s="1923"/>
      <c r="BU1" s="1923"/>
      <c r="BV1" s="1923"/>
      <c r="BW1" s="1923"/>
      <c r="BX1" s="1923"/>
      <c r="BY1" s="1923"/>
      <c r="BZ1" s="1923"/>
      <c r="CA1" s="1923"/>
      <c r="CB1" s="1923"/>
      <c r="CC1" s="1923"/>
      <c r="CD1" s="1923"/>
      <c r="CE1" s="1923"/>
      <c r="CF1" s="192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1"/>
      <c r="AA5" s="1891"/>
      <c r="AB5" s="1891"/>
      <c r="AC5" s="1891"/>
      <c r="AD5" s="1891"/>
      <c r="AE5" s="1891"/>
      <c r="AF5" s="1891"/>
      <c r="AG5" s="1891"/>
      <c r="AH5" s="1891"/>
      <c r="AI5" s="1891"/>
      <c r="AJ5" s="1891"/>
      <c r="AK5" s="1891"/>
      <c r="AL5" s="1891"/>
      <c r="AM5" s="1891"/>
      <c r="AN5" s="1891"/>
      <c r="AO5" s="1891"/>
      <c r="AP5" s="1891"/>
      <c r="AQ5" s="1891"/>
      <c r="AR5" s="1891"/>
      <c r="AS5" s="1891"/>
      <c r="AT5" s="1891"/>
      <c r="AU5" s="1891"/>
      <c r="AV5" s="189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4" t="s">
        <v>48</v>
      </c>
      <c r="B7" s="894"/>
      <c r="C7" s="894"/>
      <c r="D7" s="894"/>
      <c r="E7" s="894"/>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894" t="s">
        <v>47</v>
      </c>
      <c r="AH7" s="894"/>
      <c r="AI7" s="894"/>
      <c r="AJ7" s="894"/>
      <c r="AK7" s="894"/>
      <c r="AL7" s="947"/>
      <c r="AM7" s="947"/>
      <c r="AN7" s="947"/>
      <c r="AO7" s="947"/>
      <c r="AP7" s="947"/>
      <c r="AQ7" s="947"/>
      <c r="AR7" s="947"/>
      <c r="AS7" s="947"/>
      <c r="AT7" s="947"/>
      <c r="AU7" s="947"/>
      <c r="AV7" s="94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33" t="s">
        <v>92</v>
      </c>
      <c r="AZ8" s="1634"/>
      <c r="BA8" s="1634"/>
      <c r="BB8" s="1634"/>
      <c r="BC8" s="1634"/>
      <c r="BD8" s="1634"/>
      <c r="BE8" s="1634"/>
      <c r="BF8" s="1635"/>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4" t="s">
        <v>61</v>
      </c>
      <c r="B9" s="894"/>
      <c r="C9" s="894"/>
      <c r="D9" s="894"/>
      <c r="E9" s="894"/>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894" t="s">
        <v>46</v>
      </c>
      <c r="AH9" s="894"/>
      <c r="AI9" s="894"/>
      <c r="AJ9" s="894"/>
      <c r="AK9" s="894"/>
      <c r="AL9" s="947"/>
      <c r="AM9" s="947"/>
      <c r="AN9" s="947"/>
      <c r="AO9" s="947"/>
      <c r="AP9" s="947"/>
      <c r="AQ9" s="947"/>
      <c r="AR9" s="947"/>
      <c r="AS9" s="947"/>
      <c r="AT9" s="947"/>
      <c r="AU9" s="947"/>
      <c r="AV9" s="947"/>
      <c r="AW9" s="4"/>
      <c r="AX9" s="17"/>
      <c r="AY9" s="1636" t="s">
        <v>91</v>
      </c>
      <c r="AZ9" s="1636"/>
      <c r="BA9" s="1636"/>
      <c r="BB9" s="1636"/>
      <c r="BC9" s="1636"/>
      <c r="BD9" s="1636"/>
      <c r="BE9" s="1638"/>
      <c r="BF9" s="1639"/>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37" t="s">
        <v>90</v>
      </c>
      <c r="AZ10" s="1637"/>
      <c r="BA10" s="1637"/>
      <c r="BB10" s="1637"/>
      <c r="BC10" s="1637"/>
      <c r="BD10" s="1637"/>
      <c r="BE10" s="1640"/>
      <c r="BF10" s="1641"/>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6" t="s">
        <v>89</v>
      </c>
      <c r="B11" s="887"/>
      <c r="C11" s="887"/>
      <c r="D11" s="887"/>
      <c r="E11" s="887"/>
      <c r="F11" s="887"/>
      <c r="G11" s="887"/>
      <c r="H11" s="887"/>
      <c r="I11" s="887"/>
      <c r="J11" s="887"/>
      <c r="K11" s="887"/>
      <c r="L11" s="887"/>
      <c r="M11" s="887"/>
      <c r="N11" s="887"/>
      <c r="O11" s="887"/>
      <c r="P11" s="887"/>
      <c r="Q11" s="887"/>
      <c r="R11" s="887"/>
      <c r="S11" s="887"/>
      <c r="T11" s="887"/>
      <c r="U11" s="887"/>
      <c r="V11" s="887"/>
      <c r="W11" s="887"/>
      <c r="X11" s="887"/>
      <c r="Y11" s="887"/>
      <c r="Z11" s="887"/>
      <c r="AA11" s="887"/>
      <c r="AB11" s="887"/>
      <c r="AC11" s="887"/>
      <c r="AD11" s="887"/>
      <c r="AE11" s="887"/>
      <c r="AF11" s="887"/>
      <c r="AG11" s="887"/>
      <c r="AH11" s="887"/>
      <c r="AI11" s="887"/>
      <c r="AJ11" s="887"/>
      <c r="AK11" s="887"/>
      <c r="AL11" s="887"/>
      <c r="AM11" s="887"/>
      <c r="AN11" s="887"/>
      <c r="AO11" s="887"/>
      <c r="AP11" s="887"/>
      <c r="AQ11" s="887"/>
      <c r="AR11" s="887"/>
      <c r="AS11" s="887"/>
      <c r="AT11" s="887"/>
      <c r="AU11" s="887"/>
      <c r="AV11" s="888"/>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8" t="s">
        <v>88</v>
      </c>
      <c r="B12" s="1030"/>
      <c r="C12" s="1030"/>
      <c r="D12" s="1030"/>
      <c r="E12" s="1030"/>
      <c r="F12" s="1030"/>
      <c r="G12" s="1030"/>
      <c r="H12" s="1030"/>
      <c r="I12" s="1030"/>
      <c r="J12" s="1030"/>
      <c r="K12" s="1030"/>
      <c r="L12" s="1030"/>
      <c r="M12" s="1030"/>
      <c r="N12" s="1030"/>
      <c r="O12" s="1030"/>
      <c r="P12" s="1030"/>
      <c r="Q12" s="1030" t="s">
        <v>87</v>
      </c>
      <c r="R12" s="1030"/>
      <c r="S12" s="1030"/>
      <c r="T12" s="1030"/>
      <c r="U12" s="1030"/>
      <c r="V12" s="1030"/>
      <c r="W12" s="1030"/>
      <c r="X12" s="1030"/>
      <c r="Y12" s="1030"/>
      <c r="Z12" s="1030"/>
      <c r="AA12" s="1030"/>
      <c r="AB12" s="1030"/>
      <c r="AC12" s="1030"/>
      <c r="AD12" s="1030"/>
      <c r="AE12" s="1030"/>
      <c r="AF12" s="1030"/>
      <c r="AG12" s="1030" t="s">
        <v>86</v>
      </c>
      <c r="AH12" s="1030"/>
      <c r="AI12" s="1030"/>
      <c r="AJ12" s="1030"/>
      <c r="AK12" s="1030"/>
      <c r="AL12" s="1030"/>
      <c r="AM12" s="1030"/>
      <c r="AN12" s="1030"/>
      <c r="AO12" s="1030"/>
      <c r="AP12" s="1030"/>
      <c r="AQ12" s="1030"/>
      <c r="AR12" s="1030"/>
      <c r="AS12" s="1030"/>
      <c r="AT12" s="1030"/>
      <c r="AU12" s="1030"/>
      <c r="AV12" s="1031"/>
      <c r="AW12" s="4"/>
      <c r="AX12" s="1719" t="s">
        <v>56</v>
      </c>
      <c r="AY12" s="1720"/>
      <c r="AZ12" s="1720"/>
      <c r="BA12" s="1720"/>
      <c r="BB12" s="1720"/>
      <c r="BC12" s="1720"/>
      <c r="BD12" s="1720"/>
      <c r="BE12" s="1720"/>
      <c r="BF12" s="1720"/>
      <c r="BG12" s="172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9" t="s">
        <v>53</v>
      </c>
      <c r="B13" s="1920"/>
      <c r="C13" s="1529"/>
      <c r="D13" s="1529"/>
      <c r="E13" s="1921" t="s">
        <v>689</v>
      </c>
      <c r="F13" s="1921"/>
      <c r="G13" s="1921"/>
      <c r="H13" s="1922"/>
      <c r="I13" s="1876" t="s">
        <v>63</v>
      </c>
      <c r="J13" s="1176"/>
      <c r="K13" s="1176"/>
      <c r="L13" s="1878">
        <f>IFERROR(C13*C13*3.14/144/4,"")</f>
        <v>0</v>
      </c>
      <c r="M13" s="1878"/>
      <c r="N13" s="1878"/>
      <c r="O13" s="1878"/>
      <c r="P13" s="1879"/>
      <c r="Q13" s="1876" t="s">
        <v>66</v>
      </c>
      <c r="R13" s="1176"/>
      <c r="S13" s="1176"/>
      <c r="T13" s="1022" t="str">
        <f>IFERROR(AB13/L13,"")</f>
        <v/>
      </c>
      <c r="U13" s="1022"/>
      <c r="V13" s="1022"/>
      <c r="W13" s="1022"/>
      <c r="X13" s="1875"/>
      <c r="Y13" s="1876" t="s">
        <v>29</v>
      </c>
      <c r="Z13" s="1176"/>
      <c r="AA13" s="1176"/>
      <c r="AB13" s="980"/>
      <c r="AC13" s="980"/>
      <c r="AD13" s="980"/>
      <c r="AE13" s="980"/>
      <c r="AF13" s="981"/>
      <c r="AG13" s="1876" t="s">
        <v>66</v>
      </c>
      <c r="AH13" s="1176"/>
      <c r="AI13" s="1176"/>
      <c r="AJ13" s="1022" t="str">
        <f>AP37</f>
        <v/>
      </c>
      <c r="AK13" s="1022"/>
      <c r="AL13" s="1022"/>
      <c r="AM13" s="1022"/>
      <c r="AN13" s="1875"/>
      <c r="AO13" s="1876" t="s">
        <v>29</v>
      </c>
      <c r="AP13" s="1176"/>
      <c r="AQ13" s="1176"/>
      <c r="AR13" s="1022" t="str">
        <f>AP40</f>
        <v/>
      </c>
      <c r="AS13" s="1022"/>
      <c r="AT13" s="1022"/>
      <c r="AU13" s="1022"/>
      <c r="AV13" s="1023"/>
      <c r="AW13" s="4"/>
      <c r="AX13" s="1609" t="str">
        <f>IF(AR13="CALC.","",IF(AR13="","",IF(AR13&lt;AB13-(AB13*$BE$10),"Below "&amp;$BE$10*100&amp;"% by "&amp;ROUND(AB13-(AB13*$BE$10)-AR13,0)&amp;" CFM",IF(AR13&gt;AB13+(AB13*$BE$9),"Above "&amp;$BE$9*100&amp;"% by "&amp;ROUND(AR13-AB13-(AB13*$BE$9),0)&amp;" CFM",""))))</f>
        <v/>
      </c>
      <c r="AY13" s="1610"/>
      <c r="AZ13" s="1610"/>
      <c r="BA13" s="1610"/>
      <c r="BB13" s="1610"/>
      <c r="BC13" s="1610"/>
      <c r="BD13" s="1610"/>
      <c r="BE13" s="1610"/>
      <c r="BF13" s="1610"/>
      <c r="BG13" s="1611"/>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5" t="s">
        <v>81</v>
      </c>
      <c r="B15" s="1916"/>
      <c r="C15" s="1916"/>
      <c r="D15" s="1916"/>
      <c r="E15" s="1916"/>
      <c r="F15" s="1916"/>
      <c r="G15" s="1916"/>
      <c r="H15" s="1916"/>
      <c r="I15" s="1916"/>
      <c r="J15" s="1916"/>
      <c r="K15" s="1916"/>
      <c r="L15" s="1916"/>
      <c r="M15" s="1916"/>
      <c r="N15" s="1916"/>
      <c r="O15" s="1916"/>
      <c r="P15" s="1916"/>
      <c r="Q15" s="1916"/>
      <c r="R15" s="1917"/>
      <c r="S15" s="42"/>
      <c r="T15" s="1432" t="s">
        <v>809</v>
      </c>
      <c r="U15" s="1433"/>
      <c r="V15" s="1433"/>
      <c r="W15" s="1433"/>
      <c r="X15" s="1433"/>
      <c r="Y15" s="1433"/>
      <c r="Z15" s="1433"/>
      <c r="AA15" s="1433"/>
      <c r="AB15" s="1433"/>
      <c r="AC15" s="1433"/>
      <c r="AD15" s="1433"/>
      <c r="AE15" s="1434"/>
      <c r="AF15" s="42"/>
      <c r="AG15" s="886" t="s">
        <v>83</v>
      </c>
      <c r="AH15" s="887"/>
      <c r="AI15" s="887"/>
      <c r="AJ15" s="887"/>
      <c r="AK15" s="887"/>
      <c r="AL15" s="887"/>
      <c r="AM15" s="887"/>
      <c r="AN15" s="887"/>
      <c r="AO15" s="887"/>
      <c r="AP15" s="887"/>
      <c r="AQ15" s="887"/>
      <c r="AR15" s="887"/>
      <c r="AS15" s="887"/>
      <c r="AT15" s="887"/>
      <c r="AU15" s="887"/>
      <c r="AV15" s="888"/>
      <c r="AW15" s="5"/>
      <c r="AX15" s="1312" t="s">
        <v>696</v>
      </c>
      <c r="AY15" s="1313"/>
      <c r="AZ15" s="1313"/>
      <c r="BA15" s="1313"/>
      <c r="BB15" s="1313"/>
      <c r="BC15" s="1313"/>
      <c r="BD15" s="1313"/>
      <c r="BE15" s="1313"/>
      <c r="BF15" s="1313"/>
      <c r="BG15" s="1313"/>
      <c r="BH15" s="1313"/>
      <c r="BI15" s="1313"/>
      <c r="BJ15" s="1313"/>
      <c r="BK15" s="1313"/>
      <c r="BL15" s="1314"/>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10" t="s">
        <v>79</v>
      </c>
      <c r="B16" s="1111"/>
      <c r="C16" s="1111"/>
      <c r="D16" s="1111"/>
      <c r="E16" s="1111"/>
      <c r="F16" s="1111"/>
      <c r="G16" s="1895" t="s">
        <v>688</v>
      </c>
      <c r="H16" s="1895"/>
      <c r="I16" s="1895"/>
      <c r="J16" s="1895"/>
      <c r="K16" s="1895"/>
      <c r="L16" s="1896"/>
      <c r="M16" s="1897" t="s">
        <v>687</v>
      </c>
      <c r="N16" s="1895"/>
      <c r="O16" s="1895"/>
      <c r="P16" s="1895"/>
      <c r="Q16" s="1895"/>
      <c r="R16" s="1898"/>
      <c r="S16" s="42"/>
      <c r="T16" s="1670"/>
      <c r="U16" s="1671"/>
      <c r="V16" s="1671"/>
      <c r="W16" s="1671"/>
      <c r="X16" s="1671"/>
      <c r="Y16" s="1671"/>
      <c r="Z16" s="1671"/>
      <c r="AA16" s="1671"/>
      <c r="AB16" s="1444"/>
      <c r="AC16" s="1445"/>
      <c r="AD16" s="1118"/>
      <c r="AE16" s="1306"/>
      <c r="AF16" s="42"/>
      <c r="AG16" s="1899" t="s">
        <v>82</v>
      </c>
      <c r="AH16" s="1900"/>
      <c r="AI16" s="1900"/>
      <c r="AJ16" s="1900"/>
      <c r="AK16" s="1900"/>
      <c r="AL16" s="1704" t="s">
        <v>667</v>
      </c>
      <c r="AM16" s="1704"/>
      <c r="AN16" s="1704"/>
      <c r="AO16" s="1704"/>
      <c r="AP16" s="1704"/>
      <c r="AQ16" s="1704"/>
      <c r="AR16" s="1704"/>
      <c r="AS16" s="1704"/>
      <c r="AT16" s="1704"/>
      <c r="AU16" s="1704"/>
      <c r="AV16" s="1705"/>
      <c r="AW16" s="4"/>
      <c r="AX16" s="912"/>
      <c r="AY16" s="913"/>
      <c r="AZ16" s="913"/>
      <c r="BA16" s="913"/>
      <c r="BB16" s="914"/>
      <c r="BC16" s="915"/>
      <c r="BD16" s="913"/>
      <c r="BE16" s="913"/>
      <c r="BF16" s="913"/>
      <c r="BG16" s="914"/>
      <c r="BH16" s="915"/>
      <c r="BI16" s="913"/>
      <c r="BJ16" s="913"/>
      <c r="BK16" s="913"/>
      <c r="BL16" s="916"/>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9" t="s">
        <v>55</v>
      </c>
      <c r="B17" s="1066"/>
      <c r="C17" s="1066"/>
      <c r="D17" s="1066" t="s">
        <v>78</v>
      </c>
      <c r="E17" s="1066"/>
      <c r="F17" s="1066"/>
      <c r="G17" s="1912" t="s">
        <v>665</v>
      </c>
      <c r="H17" s="1912"/>
      <c r="I17" s="1912"/>
      <c r="J17" s="1913" t="s">
        <v>666</v>
      </c>
      <c r="K17" s="1912"/>
      <c r="L17" s="1912"/>
      <c r="M17" s="1913" t="s">
        <v>665</v>
      </c>
      <c r="N17" s="1912"/>
      <c r="O17" s="1912"/>
      <c r="P17" s="1913" t="s">
        <v>666</v>
      </c>
      <c r="Q17" s="1912"/>
      <c r="R17" s="1914"/>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93"/>
      <c r="AY17" s="877"/>
      <c r="AZ17" s="877"/>
      <c r="BA17" s="877"/>
      <c r="BB17" s="878"/>
      <c r="BC17" s="876"/>
      <c r="BD17" s="877"/>
      <c r="BE17" s="877"/>
      <c r="BF17" s="877"/>
      <c r="BG17" s="878"/>
      <c r="BH17" s="876"/>
      <c r="BI17" s="877"/>
      <c r="BJ17" s="877"/>
      <c r="BK17" s="877"/>
      <c r="BL17" s="87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0">
        <v>1</v>
      </c>
      <c r="B18" s="1911"/>
      <c r="C18" s="1911"/>
      <c r="D18" s="1924">
        <f>IF($C$13&lt;=5,$C$13/2,IF(AND($C$13&gt;=6,$C$13&lt;=9),($C$13/6)/2,IF(AND($C$13&gt;=10,$C$13&lt;=12),($C$13/8)/2,IF($C$13&gt;12,($C$13/10)/2,""))))</f>
        <v>0</v>
      </c>
      <c r="E18" s="1924"/>
      <c r="F18" s="1924"/>
      <c r="G18" s="1743"/>
      <c r="H18" s="1744"/>
      <c r="I18" s="1744"/>
      <c r="J18" s="1894" t="str">
        <f>IF(G18="","",IF(C13&lt;=5,(SQRT(G18)*4005)*0.9,SQRT(G18)*4005))</f>
        <v/>
      </c>
      <c r="K18" s="1825"/>
      <c r="L18" s="1825"/>
      <c r="M18" s="1743"/>
      <c r="N18" s="1744"/>
      <c r="O18" s="1744"/>
      <c r="P18" s="1894" t="str">
        <f>IF(M18="","",IF(C13&lt;=5,(SQRT(M18)*4005)*0.9,SQRT(M18)*4005))</f>
        <v/>
      </c>
      <c r="Q18" s="1825"/>
      <c r="R18" s="182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93"/>
      <c r="AY18" s="877"/>
      <c r="AZ18" s="877"/>
      <c r="BA18" s="877"/>
      <c r="BB18" s="878"/>
      <c r="BC18" s="876"/>
      <c r="BD18" s="877"/>
      <c r="BE18" s="877"/>
      <c r="BF18" s="877"/>
      <c r="BG18" s="878"/>
      <c r="BH18" s="876"/>
      <c r="BI18" s="877"/>
      <c r="BJ18" s="877"/>
      <c r="BK18" s="877"/>
      <c r="BL18" s="87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10">
        <v>2</v>
      </c>
      <c r="B19" s="1111"/>
      <c r="C19" s="1111"/>
      <c r="D19" s="1908">
        <f t="shared" ref="D19:D27" si="0">IF($C$13&lt;=5,$C$13/2,IF(AND($C$13&gt;=6,$C$13&lt;=9),($C$13/6)+D18,IF(AND($C$13&gt;=10,$C$13&lt;=12),($C$13/8)+D18,IF($C$13&gt;12,($C$13/10)+D18,""))))</f>
        <v>0</v>
      </c>
      <c r="E19" s="1908"/>
      <c r="F19" s="1908"/>
      <c r="G19" s="1743"/>
      <c r="H19" s="1744"/>
      <c r="I19" s="1744"/>
      <c r="J19" s="1894" t="str">
        <f t="shared" ref="J19:J27" si="1">IF(G19="","",SQRT(G19)*4005)</f>
        <v/>
      </c>
      <c r="K19" s="1825"/>
      <c r="L19" s="1825"/>
      <c r="M19" s="1743"/>
      <c r="N19" s="1744"/>
      <c r="O19" s="1744"/>
      <c r="P19" s="1894" t="str">
        <f t="shared" ref="P19:P27" si="2">IF(M19="","",SQRT(M19)*4005)</f>
        <v/>
      </c>
      <c r="Q19" s="1825"/>
      <c r="R19" s="182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93"/>
      <c r="AY19" s="877"/>
      <c r="AZ19" s="877"/>
      <c r="BA19" s="877"/>
      <c r="BB19" s="878"/>
      <c r="BC19" s="876"/>
      <c r="BD19" s="877"/>
      <c r="BE19" s="877"/>
      <c r="BF19" s="877"/>
      <c r="BG19" s="878"/>
      <c r="BH19" s="876"/>
      <c r="BI19" s="877"/>
      <c r="BJ19" s="877"/>
      <c r="BK19" s="877"/>
      <c r="BL19" s="87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10">
        <v>3</v>
      </c>
      <c r="B20" s="1111"/>
      <c r="C20" s="1111"/>
      <c r="D20" s="1908">
        <f t="shared" si="0"/>
        <v>0</v>
      </c>
      <c r="E20" s="1908"/>
      <c r="F20" s="1908"/>
      <c r="G20" s="1743"/>
      <c r="H20" s="1744"/>
      <c r="I20" s="1744"/>
      <c r="J20" s="1894" t="str">
        <f t="shared" si="1"/>
        <v/>
      </c>
      <c r="K20" s="1825"/>
      <c r="L20" s="1825"/>
      <c r="M20" s="1743"/>
      <c r="N20" s="1744"/>
      <c r="O20" s="1744"/>
      <c r="P20" s="1894" t="str">
        <f t="shared" si="2"/>
        <v/>
      </c>
      <c r="Q20" s="1825"/>
      <c r="R20" s="182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93"/>
      <c r="AY20" s="877"/>
      <c r="AZ20" s="877"/>
      <c r="BA20" s="877"/>
      <c r="BB20" s="878"/>
      <c r="BC20" s="876"/>
      <c r="BD20" s="877"/>
      <c r="BE20" s="877"/>
      <c r="BF20" s="877"/>
      <c r="BG20" s="878"/>
      <c r="BH20" s="876"/>
      <c r="BI20" s="877"/>
      <c r="BJ20" s="877"/>
      <c r="BK20" s="877"/>
      <c r="BL20" s="87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10">
        <v>4</v>
      </c>
      <c r="B21" s="1111"/>
      <c r="C21" s="1111"/>
      <c r="D21" s="1908">
        <f t="shared" si="0"/>
        <v>0</v>
      </c>
      <c r="E21" s="1908"/>
      <c r="F21" s="1908"/>
      <c r="G21" s="1743"/>
      <c r="H21" s="1744"/>
      <c r="I21" s="1744"/>
      <c r="J21" s="1894" t="str">
        <f t="shared" si="1"/>
        <v/>
      </c>
      <c r="K21" s="1825"/>
      <c r="L21" s="1825"/>
      <c r="M21" s="1743"/>
      <c r="N21" s="1744"/>
      <c r="O21" s="1744"/>
      <c r="P21" s="1894" t="str">
        <f t="shared" si="2"/>
        <v/>
      </c>
      <c r="Q21" s="1825"/>
      <c r="R21" s="182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7"/>
      <c r="AY21" s="930"/>
      <c r="AZ21" s="930"/>
      <c r="BA21" s="930"/>
      <c r="BB21" s="938"/>
      <c r="BC21" s="929"/>
      <c r="BD21" s="930"/>
      <c r="BE21" s="930"/>
      <c r="BF21" s="930"/>
      <c r="BG21" s="938"/>
      <c r="BH21" s="929"/>
      <c r="BI21" s="930"/>
      <c r="BJ21" s="930"/>
      <c r="BK21" s="930"/>
      <c r="BL21" s="93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10">
        <v>5</v>
      </c>
      <c r="B22" s="1111"/>
      <c r="C22" s="1111"/>
      <c r="D22" s="1908">
        <f t="shared" si="0"/>
        <v>0</v>
      </c>
      <c r="E22" s="1908"/>
      <c r="F22" s="1908"/>
      <c r="G22" s="1743"/>
      <c r="H22" s="1744"/>
      <c r="I22" s="1744"/>
      <c r="J22" s="1894" t="str">
        <f t="shared" si="1"/>
        <v/>
      </c>
      <c r="K22" s="1825"/>
      <c r="L22" s="1825"/>
      <c r="M22" s="1743"/>
      <c r="N22" s="1744"/>
      <c r="O22" s="1744"/>
      <c r="P22" s="1894" t="str">
        <f t="shared" si="2"/>
        <v/>
      </c>
      <c r="Q22" s="1825"/>
      <c r="R22" s="182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10">
        <v>6</v>
      </c>
      <c r="B23" s="1111"/>
      <c r="C23" s="1111"/>
      <c r="D23" s="1908">
        <f t="shared" si="0"/>
        <v>0</v>
      </c>
      <c r="E23" s="1908"/>
      <c r="F23" s="1908"/>
      <c r="G23" s="1109"/>
      <c r="H23" s="932"/>
      <c r="I23" s="932"/>
      <c r="J23" s="1894" t="str">
        <f t="shared" si="1"/>
        <v/>
      </c>
      <c r="K23" s="1825"/>
      <c r="L23" s="1825"/>
      <c r="M23" s="1743"/>
      <c r="N23" s="1744"/>
      <c r="O23" s="1744"/>
      <c r="P23" s="1894" t="str">
        <f t="shared" si="2"/>
        <v/>
      </c>
      <c r="Q23" s="1825"/>
      <c r="R23" s="182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10">
        <v>7</v>
      </c>
      <c r="B24" s="1111"/>
      <c r="C24" s="1111"/>
      <c r="D24" s="1935">
        <f t="shared" si="0"/>
        <v>0</v>
      </c>
      <c r="E24" s="1935"/>
      <c r="F24" s="1935"/>
      <c r="G24" s="1109"/>
      <c r="H24" s="932"/>
      <c r="I24" s="932"/>
      <c r="J24" s="1894" t="str">
        <f t="shared" si="1"/>
        <v/>
      </c>
      <c r="K24" s="1825"/>
      <c r="L24" s="1825"/>
      <c r="M24" s="1743"/>
      <c r="N24" s="1744"/>
      <c r="O24" s="1744"/>
      <c r="P24" s="1894" t="str">
        <f t="shared" si="2"/>
        <v/>
      </c>
      <c r="Q24" s="1825"/>
      <c r="R24" s="182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10">
        <v>8</v>
      </c>
      <c r="B25" s="1111"/>
      <c r="C25" s="1111"/>
      <c r="D25" s="1908">
        <f t="shared" si="0"/>
        <v>0</v>
      </c>
      <c r="E25" s="1908"/>
      <c r="F25" s="1908"/>
      <c r="G25" s="1109"/>
      <c r="H25" s="932"/>
      <c r="I25" s="932"/>
      <c r="J25" s="1894" t="str">
        <f t="shared" si="1"/>
        <v/>
      </c>
      <c r="K25" s="1825"/>
      <c r="L25" s="1825"/>
      <c r="M25" s="1743"/>
      <c r="N25" s="1744"/>
      <c r="O25" s="1744"/>
      <c r="P25" s="1894" t="str">
        <f t="shared" si="2"/>
        <v/>
      </c>
      <c r="Q25" s="1825"/>
      <c r="R25" s="182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10">
        <v>9</v>
      </c>
      <c r="B26" s="1111"/>
      <c r="C26" s="1111"/>
      <c r="D26" s="1908">
        <f t="shared" si="0"/>
        <v>0</v>
      </c>
      <c r="E26" s="1908"/>
      <c r="F26" s="1908"/>
      <c r="G26" s="1109"/>
      <c r="H26" s="932"/>
      <c r="I26" s="932"/>
      <c r="J26" s="1894" t="str">
        <f t="shared" si="1"/>
        <v/>
      </c>
      <c r="K26" s="1825"/>
      <c r="L26" s="1825"/>
      <c r="M26" s="1743"/>
      <c r="N26" s="1744"/>
      <c r="O26" s="1744"/>
      <c r="P26" s="1894" t="str">
        <f t="shared" si="2"/>
        <v/>
      </c>
      <c r="Q26" s="1825"/>
      <c r="R26" s="182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9">
        <v>10</v>
      </c>
      <c r="B27" s="1066"/>
      <c r="C27" s="1066"/>
      <c r="D27" s="1925">
        <f t="shared" si="0"/>
        <v>0</v>
      </c>
      <c r="E27" s="1925"/>
      <c r="F27" s="1925"/>
      <c r="G27" s="1929"/>
      <c r="H27" s="1930"/>
      <c r="I27" s="1930"/>
      <c r="J27" s="1931" t="str">
        <f t="shared" si="1"/>
        <v/>
      </c>
      <c r="K27" s="1932"/>
      <c r="L27" s="1932"/>
      <c r="M27" s="1928"/>
      <c r="N27" s="1767"/>
      <c r="O27" s="1767"/>
      <c r="P27" s="1933" t="str">
        <f t="shared" si="2"/>
        <v/>
      </c>
      <c r="Q27" s="1823"/>
      <c r="R27" s="193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6" t="s">
        <v>40</v>
      </c>
      <c r="B28" s="1927"/>
      <c r="C28" s="1927"/>
      <c r="D28" s="1927"/>
      <c r="E28" s="1927"/>
      <c r="F28" s="1927"/>
      <c r="G28" s="1902" t="s">
        <v>99</v>
      </c>
      <c r="H28" s="1903"/>
      <c r="I28" s="1903"/>
      <c r="J28" s="1904" t="str">
        <f>IF(SUM(J18:L27)&lt;&gt;0,SUM(J18:L27),"")</f>
        <v/>
      </c>
      <c r="K28" s="1905"/>
      <c r="L28" s="1905"/>
      <c r="M28" s="1906" t="s">
        <v>99</v>
      </c>
      <c r="N28" s="1903"/>
      <c r="O28" s="1903"/>
      <c r="P28" s="1904" t="str">
        <f>IF(SUM(P18:R27)&lt;&gt;0,SUM(P18:R27),"")</f>
        <v/>
      </c>
      <c r="Q28" s="1905"/>
      <c r="R28" s="190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10" t="s">
        <v>73</v>
      </c>
      <c r="AG33" s="1811"/>
      <c r="AH33" s="1811"/>
      <c r="AI33" s="1811"/>
      <c r="AJ33" s="1811"/>
      <c r="AK33" s="1811"/>
      <c r="AL33" s="1811"/>
      <c r="AM33" s="1811"/>
      <c r="AN33" s="1811"/>
      <c r="AO33" s="1811"/>
      <c r="AP33" s="1734"/>
      <c r="AQ33" s="1735"/>
      <c r="AR33" s="1735"/>
      <c r="AS33" s="1735"/>
      <c r="AT33" s="1936" t="s">
        <v>72</v>
      </c>
      <c r="AU33" s="1936"/>
      <c r="AV33" s="1937"/>
      <c r="AW33" s="4"/>
      <c r="AX33" s="1741" t="s">
        <v>1034</v>
      </c>
      <c r="AY33" s="1741"/>
      <c r="AZ33" s="1741"/>
      <c r="BA33" s="1741"/>
      <c r="BB33" s="1741"/>
      <c r="BC33" s="1741"/>
      <c r="BD33" s="1741"/>
      <c r="BE33" s="1741"/>
      <c r="BF33" s="1741"/>
      <c r="BG33" s="1741"/>
      <c r="BH33" s="1741"/>
      <c r="BI33" s="1741"/>
      <c r="BJ33" s="1741"/>
      <c r="BK33" s="1741"/>
      <c r="BL33" s="1741"/>
      <c r="BM33" s="1741"/>
      <c r="BN33" s="1741"/>
      <c r="BO33" s="1741"/>
      <c r="BP33" s="1741"/>
      <c r="BQ33" s="1741"/>
      <c r="BR33" s="1741"/>
      <c r="BS33" s="1741"/>
      <c r="BT33" s="1741"/>
      <c r="BU33" s="1741"/>
      <c r="BV33" s="1741"/>
      <c r="BW33" s="1741"/>
      <c r="BX33" s="1741"/>
      <c r="BY33" s="1741"/>
      <c r="BZ33" s="750"/>
      <c r="CA33" s="4"/>
      <c r="CB33" s="4"/>
      <c r="CC33" s="4"/>
      <c r="CD33" s="4"/>
      <c r="CE33" s="4"/>
      <c r="CF33" s="4"/>
    </row>
    <row r="34" spans="1:84" ht="12" customHeight="1" x14ac:dyDescent="0.25">
      <c r="A34" s="1901"/>
      <c r="B34" s="1901"/>
      <c r="C34" s="1901"/>
      <c r="D34" s="1901"/>
      <c r="E34" s="1901"/>
      <c r="F34" s="1901"/>
      <c r="G34" s="1901"/>
      <c r="H34" s="1901"/>
      <c r="I34" s="1901"/>
      <c r="J34" s="1901"/>
      <c r="K34" s="1901"/>
      <c r="L34" s="1901"/>
      <c r="M34" s="1901"/>
      <c r="N34" s="1901"/>
      <c r="O34" s="1901"/>
      <c r="P34" s="1901"/>
      <c r="Q34" s="1901"/>
      <c r="R34" s="1901"/>
      <c r="S34" s="1901"/>
      <c r="T34" s="1901"/>
      <c r="U34" s="1901"/>
      <c r="V34" s="1901"/>
      <c r="W34" s="1901"/>
      <c r="X34" s="1901"/>
      <c r="Y34" s="1901"/>
      <c r="Z34" s="1901"/>
      <c r="AA34" s="1901"/>
      <c r="AB34" s="1901"/>
      <c r="AC34" s="1901"/>
      <c r="AD34" s="1901"/>
      <c r="AE34" s="42"/>
      <c r="AF34" s="996" t="s">
        <v>71</v>
      </c>
      <c r="AG34" s="997"/>
      <c r="AH34" s="997"/>
      <c r="AI34" s="997"/>
      <c r="AJ34" s="997"/>
      <c r="AK34" s="997"/>
      <c r="AL34" s="997"/>
      <c r="AM34" s="997"/>
      <c r="AN34" s="997"/>
      <c r="AO34" s="997"/>
      <c r="AP34" s="1025"/>
      <c r="AQ34" s="998"/>
      <c r="AR34" s="998"/>
      <c r="AS34" s="998"/>
      <c r="AT34" s="1018" t="s">
        <v>70</v>
      </c>
      <c r="AU34" s="1018"/>
      <c r="AV34" s="1804"/>
      <c r="AW34" s="4"/>
      <c r="AX34" s="1741"/>
      <c r="AY34" s="1741"/>
      <c r="AZ34" s="1741"/>
      <c r="BA34" s="1741"/>
      <c r="BB34" s="1741"/>
      <c r="BC34" s="1741"/>
      <c r="BD34" s="1741"/>
      <c r="BE34" s="1741"/>
      <c r="BF34" s="1741"/>
      <c r="BG34" s="1741"/>
      <c r="BH34" s="1741"/>
      <c r="BI34" s="1741"/>
      <c r="BJ34" s="1741"/>
      <c r="BK34" s="1741"/>
      <c r="BL34" s="1741"/>
      <c r="BM34" s="1741"/>
      <c r="BN34" s="1741"/>
      <c r="BO34" s="1741"/>
      <c r="BP34" s="1741"/>
      <c r="BQ34" s="1741"/>
      <c r="BR34" s="1741"/>
      <c r="BS34" s="1741"/>
      <c r="BT34" s="1741"/>
      <c r="BU34" s="1741"/>
      <c r="BV34" s="1741"/>
      <c r="BW34" s="1741"/>
      <c r="BX34" s="1741"/>
      <c r="BY34" s="1741"/>
      <c r="BZ34" s="750"/>
      <c r="CA34" s="4"/>
      <c r="CB34" s="4"/>
      <c r="CC34" s="4"/>
      <c r="CD34" s="4"/>
      <c r="CE34" s="4"/>
      <c r="CF34" s="4"/>
    </row>
    <row r="35" spans="1:84" ht="12" customHeight="1" x14ac:dyDescent="0.25">
      <c r="A35" s="1901"/>
      <c r="B35" s="1901"/>
      <c r="C35" s="1901"/>
      <c r="D35" s="1901"/>
      <c r="E35" s="1901"/>
      <c r="F35" s="1901"/>
      <c r="G35" s="1901"/>
      <c r="H35" s="1901"/>
      <c r="I35" s="1901"/>
      <c r="J35" s="1901"/>
      <c r="K35" s="1901"/>
      <c r="L35" s="1901"/>
      <c r="M35" s="1901"/>
      <c r="N35" s="1901"/>
      <c r="O35" s="1901"/>
      <c r="P35" s="1901"/>
      <c r="Q35" s="1901"/>
      <c r="R35" s="1901"/>
      <c r="S35" s="1901"/>
      <c r="T35" s="1901"/>
      <c r="U35" s="1901"/>
      <c r="V35" s="1901"/>
      <c r="W35" s="1901"/>
      <c r="X35" s="1901"/>
      <c r="Y35" s="1901"/>
      <c r="Z35" s="1901"/>
      <c r="AA35" s="1901"/>
      <c r="AB35" s="1901"/>
      <c r="AC35" s="1901"/>
      <c r="AD35" s="1901"/>
      <c r="AE35" s="42"/>
      <c r="AF35" s="996" t="s">
        <v>69</v>
      </c>
      <c r="AG35" s="997"/>
      <c r="AH35" s="997"/>
      <c r="AI35" s="997"/>
      <c r="AJ35" s="997"/>
      <c r="AK35" s="997"/>
      <c r="AL35" s="997"/>
      <c r="AM35" s="997"/>
      <c r="AN35" s="997"/>
      <c r="AO35" s="997"/>
      <c r="AP35" s="1808">
        <f>SUM(J28,P28)</f>
        <v>0</v>
      </c>
      <c r="AQ35" s="1809"/>
      <c r="AR35" s="1809"/>
      <c r="AS35" s="1809"/>
      <c r="AT35" s="1018" t="s">
        <v>66</v>
      </c>
      <c r="AU35" s="1018"/>
      <c r="AV35" s="1804"/>
      <c r="AW35" s="4"/>
      <c r="AX35" s="1741" t="s">
        <v>1033</v>
      </c>
      <c r="AY35" s="1741"/>
      <c r="AZ35" s="1741"/>
      <c r="BA35" s="1741"/>
      <c r="BB35" s="1741"/>
      <c r="BC35" s="1741"/>
      <c r="BD35" s="1741"/>
      <c r="BE35" s="1741"/>
      <c r="BF35" s="1741"/>
      <c r="BG35" s="1741"/>
      <c r="BH35" s="1741"/>
      <c r="BI35" s="1741"/>
      <c r="BJ35" s="1741"/>
      <c r="BK35" s="1741"/>
      <c r="BL35" s="1741"/>
      <c r="BM35" s="1741"/>
      <c r="BN35" s="1741"/>
      <c r="BO35" s="1741"/>
      <c r="BP35" s="1741"/>
      <c r="BQ35" s="1741"/>
      <c r="BR35" s="1741"/>
      <c r="BS35" s="1741"/>
      <c r="BT35" s="1741"/>
      <c r="BU35" s="1741"/>
      <c r="BV35" s="1741"/>
      <c r="BW35" s="1741"/>
      <c r="BX35" s="1741"/>
      <c r="BY35" s="1741"/>
      <c r="BZ35" s="750"/>
      <c r="CA35" s="4"/>
      <c r="CB35" s="4"/>
      <c r="CC35" s="4"/>
      <c r="CD35" s="4"/>
      <c r="CE35" s="4"/>
      <c r="CF35" s="4"/>
    </row>
    <row r="36" spans="1:84" ht="12" customHeight="1" x14ac:dyDescent="0.25">
      <c r="A36" s="1901"/>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42"/>
      <c r="AF36" s="996" t="s">
        <v>68</v>
      </c>
      <c r="AG36" s="997"/>
      <c r="AH36" s="997"/>
      <c r="AI36" s="997"/>
      <c r="AJ36" s="997"/>
      <c r="AK36" s="997"/>
      <c r="AL36" s="997"/>
      <c r="AM36" s="997"/>
      <c r="AN36" s="997"/>
      <c r="AO36" s="997"/>
      <c r="AP36" s="1808">
        <f>COUNT(G18:I27,M18:O27)</f>
        <v>0</v>
      </c>
      <c r="AQ36" s="1809"/>
      <c r="AR36" s="1809"/>
      <c r="AS36" s="1809"/>
      <c r="AT36" s="1018"/>
      <c r="AU36" s="1018"/>
      <c r="AV36" s="1804"/>
      <c r="AW36" s="4"/>
      <c r="AX36" s="1741"/>
      <c r="AY36" s="1741"/>
      <c r="AZ36" s="1741"/>
      <c r="BA36" s="1741"/>
      <c r="BB36" s="1741"/>
      <c r="BC36" s="1741"/>
      <c r="BD36" s="1741"/>
      <c r="BE36" s="1741"/>
      <c r="BF36" s="1741"/>
      <c r="BG36" s="1741"/>
      <c r="BH36" s="1741"/>
      <c r="BI36" s="1741"/>
      <c r="BJ36" s="1741"/>
      <c r="BK36" s="1741"/>
      <c r="BL36" s="1741"/>
      <c r="BM36" s="1741"/>
      <c r="BN36" s="1741"/>
      <c r="BO36" s="1741"/>
      <c r="BP36" s="1741"/>
      <c r="BQ36" s="1741"/>
      <c r="BR36" s="1741"/>
      <c r="BS36" s="1741"/>
      <c r="BT36" s="1741"/>
      <c r="BU36" s="1741"/>
      <c r="BV36" s="1741"/>
      <c r="BW36" s="1741"/>
      <c r="BX36" s="1741"/>
      <c r="BY36" s="1741"/>
      <c r="BZ36" s="750"/>
      <c r="CA36" s="4"/>
      <c r="CB36" s="4"/>
      <c r="CC36" s="4"/>
      <c r="CD36" s="4"/>
      <c r="CE36" s="4"/>
      <c r="CF36" s="4"/>
    </row>
    <row r="37" spans="1:84" ht="12" customHeight="1" x14ac:dyDescent="0.25">
      <c r="A37" s="1901"/>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42"/>
      <c r="AF37" s="996" t="s">
        <v>67</v>
      </c>
      <c r="AG37" s="997"/>
      <c r="AH37" s="997"/>
      <c r="AI37" s="997"/>
      <c r="AJ37" s="997"/>
      <c r="AK37" s="997"/>
      <c r="AL37" s="997"/>
      <c r="AM37" s="997"/>
      <c r="AN37" s="997"/>
      <c r="AO37" s="997"/>
      <c r="AP37" s="1808" t="str">
        <f>IFERROR(AP35/AP36,"")</f>
        <v/>
      </c>
      <c r="AQ37" s="1809"/>
      <c r="AR37" s="1809"/>
      <c r="AS37" s="1809"/>
      <c r="AT37" s="1018" t="s">
        <v>66</v>
      </c>
      <c r="AU37" s="1018"/>
      <c r="AV37" s="1804"/>
      <c r="AW37" s="4"/>
      <c r="AX37" s="1742" t="s">
        <v>1035</v>
      </c>
      <c r="AY37" s="1742"/>
      <c r="AZ37" s="1742"/>
      <c r="BA37" s="1742"/>
      <c r="BB37" s="1742"/>
      <c r="BC37" s="1742"/>
      <c r="BD37" s="1742"/>
      <c r="BE37" s="1742"/>
      <c r="BF37" s="1742"/>
      <c r="BG37" s="1742"/>
      <c r="BH37" s="1742"/>
      <c r="BI37" s="1742"/>
      <c r="BJ37" s="1742"/>
      <c r="BK37" s="1742"/>
      <c r="BL37" s="1742"/>
      <c r="BM37" s="1742"/>
      <c r="BN37" s="1742"/>
      <c r="BO37" s="1742"/>
      <c r="BP37" s="1742"/>
      <c r="BQ37" s="1742"/>
      <c r="BR37" s="1742"/>
      <c r="BS37" s="1742"/>
      <c r="BT37" s="1742"/>
      <c r="BU37" s="1742"/>
      <c r="BV37" s="1742"/>
      <c r="BW37" s="1742"/>
      <c r="BX37" s="1742"/>
      <c r="BY37" s="1742"/>
      <c r="BZ37" s="1742"/>
      <c r="CA37" s="4"/>
      <c r="CB37" s="4"/>
      <c r="CC37" s="4"/>
      <c r="CD37" s="4"/>
      <c r="CE37" s="4"/>
      <c r="CF37" s="4"/>
    </row>
    <row r="38" spans="1:84" ht="12" customHeight="1" x14ac:dyDescent="0.25">
      <c r="A38" s="1901"/>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42"/>
      <c r="AF38" s="1017" t="s">
        <v>65</v>
      </c>
      <c r="AG38" s="1018"/>
      <c r="AH38" s="1018"/>
      <c r="AI38" s="1018"/>
      <c r="AJ38" s="1018"/>
      <c r="AK38" s="1018"/>
      <c r="AL38" s="1018"/>
      <c r="AM38" s="1018"/>
      <c r="AN38" s="1018"/>
      <c r="AO38" s="1019"/>
      <c r="AP38" s="1107"/>
      <c r="AQ38" s="1108"/>
      <c r="AR38" s="1108"/>
      <c r="AS38" s="1108"/>
      <c r="AT38" s="1108"/>
      <c r="AU38" s="1108"/>
      <c r="AV38" s="1738"/>
      <c r="AW38" s="4"/>
      <c r="AX38" s="750" t="s">
        <v>1036</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901"/>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42"/>
      <c r="AF39" s="996" t="s">
        <v>64</v>
      </c>
      <c r="AG39" s="997"/>
      <c r="AH39" s="997"/>
      <c r="AI39" s="997"/>
      <c r="AJ39" s="997"/>
      <c r="AK39" s="997"/>
      <c r="AL39" s="997"/>
      <c r="AM39" s="997"/>
      <c r="AN39" s="997"/>
      <c r="AO39" s="997"/>
      <c r="AP39" s="1802">
        <f>IF(OR(AP38&lt;&gt;0,AP38&lt;&gt;""),L13*IF(AP38&lt;&gt;"N/A",AP38,1),L13)</f>
        <v>0</v>
      </c>
      <c r="AQ39" s="1803"/>
      <c r="AR39" s="1803"/>
      <c r="AS39" s="1803"/>
      <c r="AT39" s="1018" t="s">
        <v>63</v>
      </c>
      <c r="AU39" s="1018"/>
      <c r="AV39" s="180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1"/>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42"/>
      <c r="AF40" s="985" t="s">
        <v>62</v>
      </c>
      <c r="AG40" s="986"/>
      <c r="AH40" s="986"/>
      <c r="AI40" s="986"/>
      <c r="AJ40" s="986"/>
      <c r="AK40" s="986"/>
      <c r="AL40" s="986"/>
      <c r="AM40" s="986"/>
      <c r="AN40" s="986"/>
      <c r="AO40" s="986"/>
      <c r="AP40" s="1799" t="str">
        <f>IFERROR(AP39*AP37,"")</f>
        <v/>
      </c>
      <c r="AQ40" s="1800"/>
      <c r="AR40" s="1800"/>
      <c r="AS40" s="1800"/>
      <c r="AT40" s="1176" t="s">
        <v>29</v>
      </c>
      <c r="AU40" s="1176"/>
      <c r="AV40" s="1801"/>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591" priority="18">
      <formula>LEN(TRIM(C5))=0</formula>
    </cfRule>
  </conditionalFormatting>
  <conditionalFormatting sqref="AP38:AV38">
    <cfRule type="containsBlanks" dxfId="1590" priority="17">
      <formula>LEN(TRIM(AP38))=0</formula>
    </cfRule>
  </conditionalFormatting>
  <conditionalFormatting sqref="A19:C27 G19:R27">
    <cfRule type="expression" dxfId="1589" priority="15">
      <formula>AND(OR($C$13=5,$C$13&lt;5),$C$13&lt;&gt;"")</formula>
    </cfRule>
  </conditionalFormatting>
  <conditionalFormatting sqref="A24:C27 G24:R27">
    <cfRule type="expression" dxfId="1588" priority="14">
      <formula>AND($C$13&gt;5,$C$13&lt;10)</formula>
    </cfRule>
  </conditionalFormatting>
  <conditionalFormatting sqref="A26:C27 G26:R27">
    <cfRule type="expression" dxfId="1587" priority="12">
      <formula>AND(OR($C$13&gt;10,$C$13=10),OR($C$13&lt;12,$C$13=12))</formula>
    </cfRule>
  </conditionalFormatting>
  <conditionalFormatting sqref="D24:F27">
    <cfRule type="expression" dxfId="1586" priority="11">
      <formula>AND(OR($C$13=5,$C$13&lt;5),$C$13&lt;&gt;"")</formula>
    </cfRule>
  </conditionalFormatting>
  <conditionalFormatting sqref="D24:F27">
    <cfRule type="expression" dxfId="1585" priority="10">
      <formula>AND($C$13&gt;5,$C$13&lt;10)</formula>
    </cfRule>
  </conditionalFormatting>
  <conditionalFormatting sqref="D26:F27">
    <cfRule type="expression" dxfId="1584" priority="9">
      <formula>AND(OR($C$13&gt;10,$C$13=10),OR($C$13&lt;12,$C$13=12))</formula>
    </cfRule>
  </conditionalFormatting>
  <conditionalFormatting sqref="D19:F23">
    <cfRule type="expression" dxfId="1583" priority="8">
      <formula>AND(OR($C$13=5,$C$13&lt;5),$C$13&lt;&gt;"")</formula>
    </cfRule>
  </conditionalFormatting>
  <conditionalFormatting sqref="AB16:AD16">
    <cfRule type="containsBlanks" dxfId="1582" priority="5">
      <formula>LEN(TRIM(AB16))=0</formula>
    </cfRule>
  </conditionalFormatting>
  <conditionalFormatting sqref="T16">
    <cfRule type="containsBlanks" dxfId="1581" priority="6">
      <formula>LEN(TRIM(T16))=0</formula>
    </cfRule>
  </conditionalFormatting>
  <conditionalFormatting sqref="AB16:AE16">
    <cfRule type="expression" dxfId="1580" priority="3">
      <formula>$T$16="FIXED SPEED"</formula>
    </cfRule>
    <cfRule type="expression" dxfId="1579" priority="4">
      <formula>$X$40="FIXED SPEED"</formula>
    </cfRule>
  </conditionalFormatting>
  <conditionalFormatting sqref="AX13:BG13">
    <cfRule type="notContainsBlanks" dxfId="1578" priority="2">
      <formula>LEN(TRIM(AX13))&gt;0</formula>
    </cfRule>
  </conditionalFormatting>
  <conditionalFormatting sqref="BE9:BE10">
    <cfRule type="containsBlanks" dxfId="1577"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23" t="s">
        <v>49</v>
      </c>
      <c r="AX1" s="1923"/>
      <c r="AY1" s="1923"/>
      <c r="AZ1" s="1923"/>
      <c r="BA1" s="1923"/>
      <c r="BB1" s="1923"/>
      <c r="BC1" s="1923"/>
      <c r="BD1" s="1923"/>
      <c r="BE1" s="1923"/>
      <c r="BF1" s="1923"/>
      <c r="BG1" s="1923"/>
      <c r="BH1" s="1923"/>
      <c r="BI1" s="1923"/>
      <c r="BJ1" s="1923"/>
      <c r="BK1" s="1923"/>
      <c r="BL1" s="1923"/>
      <c r="BM1" s="1923"/>
      <c r="BN1" s="1923"/>
      <c r="BO1" s="1923"/>
      <c r="BP1" s="1923"/>
      <c r="BQ1" s="1923"/>
      <c r="BR1" s="1923"/>
      <c r="BS1" s="1923"/>
      <c r="BT1" s="1923"/>
      <c r="BU1" s="1923"/>
      <c r="BV1" s="1923"/>
      <c r="BW1" s="1923"/>
      <c r="BX1" s="1923"/>
      <c r="BY1" s="1923"/>
      <c r="BZ1" s="1923"/>
      <c r="CA1" s="1923"/>
      <c r="CB1" s="1923"/>
      <c r="CC1" s="1923"/>
      <c r="CD1" s="1923"/>
      <c r="CE1" s="1923"/>
      <c r="CF1" s="192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91"/>
      <c r="AA5" s="1891"/>
      <c r="AB5" s="1891"/>
      <c r="AC5" s="1891"/>
      <c r="AD5" s="1891"/>
      <c r="AE5" s="1891"/>
      <c r="AF5" s="1891"/>
      <c r="AG5" s="1891"/>
      <c r="AH5" s="1891"/>
      <c r="AI5" s="1891"/>
      <c r="AJ5" s="1891"/>
      <c r="AK5" s="1891"/>
      <c r="AL5" s="1891"/>
      <c r="AM5" s="1891"/>
      <c r="AN5" s="1891"/>
      <c r="AO5" s="1891"/>
      <c r="AP5" s="1891"/>
      <c r="AQ5" s="1891"/>
      <c r="AR5" s="1891"/>
      <c r="AS5" s="1891"/>
      <c r="AT5" s="1891"/>
      <c r="AU5" s="1891"/>
      <c r="AV5" s="189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94" t="s">
        <v>48</v>
      </c>
      <c r="B7" s="894"/>
      <c r="C7" s="894"/>
      <c r="D7" s="894"/>
      <c r="E7" s="894"/>
      <c r="F7" s="947"/>
      <c r="G7" s="947"/>
      <c r="H7" s="947"/>
      <c r="I7" s="947"/>
      <c r="J7" s="947"/>
      <c r="K7" s="947"/>
      <c r="L7" s="947"/>
      <c r="M7" s="947"/>
      <c r="N7" s="947"/>
      <c r="O7" s="947"/>
      <c r="P7" s="947"/>
      <c r="Q7" s="42"/>
      <c r="R7" s="42"/>
      <c r="S7" s="42"/>
      <c r="T7" s="42"/>
      <c r="U7" s="42"/>
      <c r="V7" s="42"/>
      <c r="W7" s="42"/>
      <c r="X7" s="42"/>
      <c r="Y7" s="42"/>
      <c r="Z7" s="42"/>
      <c r="AA7" s="42"/>
      <c r="AB7" s="42"/>
      <c r="AC7" s="42"/>
      <c r="AD7" s="42"/>
      <c r="AE7" s="42"/>
      <c r="AF7" s="42"/>
      <c r="AG7" s="894" t="s">
        <v>47</v>
      </c>
      <c r="AH7" s="894"/>
      <c r="AI7" s="894"/>
      <c r="AJ7" s="894"/>
      <c r="AK7" s="894"/>
      <c r="AL7" s="947"/>
      <c r="AM7" s="947"/>
      <c r="AN7" s="947"/>
      <c r="AO7" s="947"/>
      <c r="AP7" s="947"/>
      <c r="AQ7" s="947"/>
      <c r="AR7" s="947"/>
      <c r="AS7" s="947"/>
      <c r="AT7" s="947"/>
      <c r="AU7" s="947"/>
      <c r="AV7" s="94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86" t="s">
        <v>92</v>
      </c>
      <c r="AZ8" s="1887"/>
      <c r="BA8" s="1887"/>
      <c r="BB8" s="1887"/>
      <c r="BC8" s="1887"/>
      <c r="BD8" s="1887"/>
      <c r="BE8" s="1887"/>
      <c r="BF8" s="1888"/>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94" t="s">
        <v>61</v>
      </c>
      <c r="B9" s="894"/>
      <c r="C9" s="894"/>
      <c r="D9" s="894"/>
      <c r="E9" s="894"/>
      <c r="F9" s="947"/>
      <c r="G9" s="947"/>
      <c r="H9" s="947"/>
      <c r="I9" s="947"/>
      <c r="J9" s="947"/>
      <c r="K9" s="947"/>
      <c r="L9" s="947"/>
      <c r="M9" s="947"/>
      <c r="N9" s="947"/>
      <c r="O9" s="947"/>
      <c r="P9" s="947"/>
      <c r="Q9" s="42"/>
      <c r="R9" s="42"/>
      <c r="S9" s="42"/>
      <c r="T9" s="42"/>
      <c r="U9" s="42"/>
      <c r="V9" s="42"/>
      <c r="W9" s="42"/>
      <c r="X9" s="42"/>
      <c r="Y9" s="42"/>
      <c r="Z9" s="42"/>
      <c r="AA9" s="42"/>
      <c r="AB9" s="42"/>
      <c r="AC9" s="42"/>
      <c r="AD9" s="42"/>
      <c r="AE9" s="42"/>
      <c r="AF9" s="42"/>
      <c r="AG9" s="894" t="s">
        <v>46</v>
      </c>
      <c r="AH9" s="894"/>
      <c r="AI9" s="894"/>
      <c r="AJ9" s="894"/>
      <c r="AK9" s="894"/>
      <c r="AL9" s="947"/>
      <c r="AM9" s="947"/>
      <c r="AN9" s="947"/>
      <c r="AO9" s="947"/>
      <c r="AP9" s="947"/>
      <c r="AQ9" s="947"/>
      <c r="AR9" s="947"/>
      <c r="AS9" s="947"/>
      <c r="AT9" s="947"/>
      <c r="AU9" s="947"/>
      <c r="AV9" s="947"/>
      <c r="AW9" s="4"/>
      <c r="AX9" s="261"/>
      <c r="AY9" s="1889" t="s">
        <v>91</v>
      </c>
      <c r="AZ9" s="1889"/>
      <c r="BA9" s="1889"/>
      <c r="BB9" s="1889"/>
      <c r="BC9" s="1889"/>
      <c r="BD9" s="1889"/>
      <c r="BE9" s="1638"/>
      <c r="BF9" s="1639"/>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80" t="s">
        <v>90</v>
      </c>
      <c r="AZ10" s="1880"/>
      <c r="BA10" s="1880"/>
      <c r="BB10" s="1880"/>
      <c r="BC10" s="1880"/>
      <c r="BD10" s="1880"/>
      <c r="BE10" s="1640"/>
      <c r="BF10" s="1641"/>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6" t="s">
        <v>89</v>
      </c>
      <c r="B11" s="887"/>
      <c r="C11" s="887"/>
      <c r="D11" s="887"/>
      <c r="E11" s="887"/>
      <c r="F11" s="887"/>
      <c r="G11" s="887"/>
      <c r="H11" s="887"/>
      <c r="I11" s="887"/>
      <c r="J11" s="887"/>
      <c r="K11" s="887"/>
      <c r="L11" s="887"/>
      <c r="M11" s="887"/>
      <c r="N11" s="887"/>
      <c r="O11" s="887"/>
      <c r="P11" s="887"/>
      <c r="Q11" s="887"/>
      <c r="R11" s="887"/>
      <c r="S11" s="887"/>
      <c r="T11" s="887"/>
      <c r="U11" s="887"/>
      <c r="V11" s="887"/>
      <c r="W11" s="887"/>
      <c r="X11" s="887"/>
      <c r="Y11" s="887"/>
      <c r="Z11" s="887"/>
      <c r="AA11" s="887"/>
      <c r="AB11" s="887"/>
      <c r="AC11" s="887"/>
      <c r="AD11" s="887"/>
      <c r="AE11" s="887"/>
      <c r="AF11" s="887"/>
      <c r="AG11" s="887"/>
      <c r="AH11" s="887"/>
      <c r="AI11" s="887"/>
      <c r="AJ11" s="887"/>
      <c r="AK11" s="887"/>
      <c r="AL11" s="887"/>
      <c r="AM11" s="887"/>
      <c r="AN11" s="887"/>
      <c r="AO11" s="887"/>
      <c r="AP11" s="887"/>
      <c r="AQ11" s="887"/>
      <c r="AR11" s="887"/>
      <c r="AS11" s="887"/>
      <c r="AT11" s="887"/>
      <c r="AU11" s="887"/>
      <c r="AV11" s="888"/>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8" t="s">
        <v>88</v>
      </c>
      <c r="B12" s="1030"/>
      <c r="C12" s="1030"/>
      <c r="D12" s="1030"/>
      <c r="E12" s="1030"/>
      <c r="F12" s="1030"/>
      <c r="G12" s="1030"/>
      <c r="H12" s="1030"/>
      <c r="I12" s="1030"/>
      <c r="J12" s="1030"/>
      <c r="K12" s="1030"/>
      <c r="L12" s="1030"/>
      <c r="M12" s="1030"/>
      <c r="N12" s="1030"/>
      <c r="O12" s="1030"/>
      <c r="P12" s="1030"/>
      <c r="Q12" s="1030" t="s">
        <v>87</v>
      </c>
      <c r="R12" s="1030"/>
      <c r="S12" s="1030"/>
      <c r="T12" s="1030"/>
      <c r="U12" s="1030"/>
      <c r="V12" s="1030"/>
      <c r="W12" s="1030"/>
      <c r="X12" s="1030"/>
      <c r="Y12" s="1030"/>
      <c r="Z12" s="1030"/>
      <c r="AA12" s="1030"/>
      <c r="AB12" s="1030"/>
      <c r="AC12" s="1030"/>
      <c r="AD12" s="1030"/>
      <c r="AE12" s="1030"/>
      <c r="AF12" s="1030"/>
      <c r="AG12" s="1030" t="s">
        <v>86</v>
      </c>
      <c r="AH12" s="1030"/>
      <c r="AI12" s="1030"/>
      <c r="AJ12" s="1030"/>
      <c r="AK12" s="1030"/>
      <c r="AL12" s="1030"/>
      <c r="AM12" s="1030"/>
      <c r="AN12" s="1030"/>
      <c r="AO12" s="1030"/>
      <c r="AP12" s="1030"/>
      <c r="AQ12" s="1030"/>
      <c r="AR12" s="1030"/>
      <c r="AS12" s="1030"/>
      <c r="AT12" s="1030"/>
      <c r="AU12" s="1030"/>
      <c r="AV12" s="1031"/>
      <c r="AW12" s="4"/>
      <c r="AX12" s="1202" t="s">
        <v>56</v>
      </c>
      <c r="AY12" s="1203"/>
      <c r="AZ12" s="1203"/>
      <c r="BA12" s="1203"/>
      <c r="BB12" s="1203"/>
      <c r="BC12" s="1203"/>
      <c r="BD12" s="1203"/>
      <c r="BE12" s="1203"/>
      <c r="BF12" s="1203"/>
      <c r="BG12" s="1885"/>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19" t="s">
        <v>53</v>
      </c>
      <c r="B13" s="1920"/>
      <c r="C13" s="1529"/>
      <c r="D13" s="1529"/>
      <c r="E13" s="1921" t="s">
        <v>689</v>
      </c>
      <c r="F13" s="1921"/>
      <c r="G13" s="1921"/>
      <c r="H13" s="1922"/>
      <c r="I13" s="1876" t="s">
        <v>63</v>
      </c>
      <c r="J13" s="1176"/>
      <c r="K13" s="1176"/>
      <c r="L13" s="1878">
        <f>IFERROR(C13*C13*3.14/144/4,"")</f>
        <v>0</v>
      </c>
      <c r="M13" s="1878"/>
      <c r="N13" s="1878"/>
      <c r="O13" s="1878"/>
      <c r="P13" s="1879"/>
      <c r="Q13" s="1876" t="s">
        <v>66</v>
      </c>
      <c r="R13" s="1176"/>
      <c r="S13" s="1176"/>
      <c r="T13" s="1022" t="str">
        <f>IFERROR(AB13/L13,"")</f>
        <v/>
      </c>
      <c r="U13" s="1022"/>
      <c r="V13" s="1022"/>
      <c r="W13" s="1022"/>
      <c r="X13" s="1875"/>
      <c r="Y13" s="1876" t="s">
        <v>29</v>
      </c>
      <c r="Z13" s="1176"/>
      <c r="AA13" s="1176"/>
      <c r="AB13" s="980"/>
      <c r="AC13" s="980"/>
      <c r="AD13" s="980"/>
      <c r="AE13" s="980"/>
      <c r="AF13" s="981"/>
      <c r="AG13" s="1876" t="s">
        <v>66</v>
      </c>
      <c r="AH13" s="1176"/>
      <c r="AI13" s="1176"/>
      <c r="AJ13" s="1022" t="str">
        <f>AP37</f>
        <v/>
      </c>
      <c r="AK13" s="1022"/>
      <c r="AL13" s="1022"/>
      <c r="AM13" s="1022"/>
      <c r="AN13" s="1875"/>
      <c r="AO13" s="1876" t="s">
        <v>29</v>
      </c>
      <c r="AP13" s="1176"/>
      <c r="AQ13" s="1176"/>
      <c r="AR13" s="1022" t="str">
        <f>AP40</f>
        <v/>
      </c>
      <c r="AS13" s="1022"/>
      <c r="AT13" s="1022"/>
      <c r="AU13" s="1022"/>
      <c r="AV13" s="1023"/>
      <c r="AW13" s="4"/>
      <c r="AX13" s="1949" t="str">
        <f>IF(AR13="CALC.","",IF(AR13="","",IF(AR13&lt;AB13-(AB13*$BE$10),"Below "&amp;$BE$10*100&amp;"% by "&amp;ROUND(AB13-(AB13*$BE$10)-AR13,0)&amp;" CFM",IF(AR13&gt;AB13+(AB13*$BE$9),"Above "&amp;$BE$9*100&amp;"% by "&amp;ROUND(AR13-AB13-(AB13*$BE$9),0)&amp;" CFM",""))))</f>
        <v/>
      </c>
      <c r="AY13" s="1950"/>
      <c r="AZ13" s="1950"/>
      <c r="BA13" s="1950"/>
      <c r="BB13" s="1950"/>
      <c r="BC13" s="1950"/>
      <c r="BD13" s="1950"/>
      <c r="BE13" s="1950"/>
      <c r="BF13" s="1950"/>
      <c r="BG13" s="1951"/>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5" t="s">
        <v>81</v>
      </c>
      <c r="B15" s="1916"/>
      <c r="C15" s="1916"/>
      <c r="D15" s="1916"/>
      <c r="E15" s="1916"/>
      <c r="F15" s="1916"/>
      <c r="G15" s="1916"/>
      <c r="H15" s="1916"/>
      <c r="I15" s="1916"/>
      <c r="J15" s="1916"/>
      <c r="K15" s="1916"/>
      <c r="L15" s="1916"/>
      <c r="M15" s="1916"/>
      <c r="N15" s="1916"/>
      <c r="O15" s="1916"/>
      <c r="P15" s="1916"/>
      <c r="Q15" s="1916"/>
      <c r="R15" s="1917"/>
      <c r="S15" s="42"/>
      <c r="T15" s="1001" t="s">
        <v>809</v>
      </c>
      <c r="U15" s="1002"/>
      <c r="V15" s="1002"/>
      <c r="W15" s="1002"/>
      <c r="X15" s="1002"/>
      <c r="Y15" s="1002"/>
      <c r="Z15" s="1002"/>
      <c r="AA15" s="1002"/>
      <c r="AB15" s="1002"/>
      <c r="AC15" s="1002"/>
      <c r="AD15" s="1002"/>
      <c r="AE15" s="1003"/>
      <c r="AF15" s="42"/>
      <c r="AG15" s="886" t="s">
        <v>83</v>
      </c>
      <c r="AH15" s="887"/>
      <c r="AI15" s="887"/>
      <c r="AJ15" s="887"/>
      <c r="AK15" s="887"/>
      <c r="AL15" s="887"/>
      <c r="AM15" s="887"/>
      <c r="AN15" s="887"/>
      <c r="AO15" s="887"/>
      <c r="AP15" s="887"/>
      <c r="AQ15" s="887"/>
      <c r="AR15" s="887"/>
      <c r="AS15" s="887"/>
      <c r="AT15" s="887"/>
      <c r="AU15" s="887"/>
      <c r="AV15" s="888"/>
      <c r="AW15" s="5"/>
      <c r="AX15" s="897" t="s">
        <v>696</v>
      </c>
      <c r="AY15" s="898"/>
      <c r="AZ15" s="898"/>
      <c r="BA15" s="898"/>
      <c r="BB15" s="898"/>
      <c r="BC15" s="898"/>
      <c r="BD15" s="898"/>
      <c r="BE15" s="898"/>
      <c r="BF15" s="898"/>
      <c r="BG15" s="898"/>
      <c r="BH15" s="898"/>
      <c r="BI15" s="898"/>
      <c r="BJ15" s="898"/>
      <c r="BK15" s="898"/>
      <c r="BL15" s="899"/>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10" t="s">
        <v>79</v>
      </c>
      <c r="B16" s="1111"/>
      <c r="C16" s="1111"/>
      <c r="D16" s="1111"/>
      <c r="E16" s="1111"/>
      <c r="F16" s="1111"/>
      <c r="G16" s="1895" t="s">
        <v>688</v>
      </c>
      <c r="H16" s="1895"/>
      <c r="I16" s="1895"/>
      <c r="J16" s="1895"/>
      <c r="K16" s="1895"/>
      <c r="L16" s="1896"/>
      <c r="M16" s="1897" t="s">
        <v>687</v>
      </c>
      <c r="N16" s="1895"/>
      <c r="O16" s="1895"/>
      <c r="P16" s="1895"/>
      <c r="Q16" s="1895"/>
      <c r="R16" s="1898"/>
      <c r="S16" s="42"/>
      <c r="T16" s="1670"/>
      <c r="U16" s="1671"/>
      <c r="V16" s="1671"/>
      <c r="W16" s="1671"/>
      <c r="X16" s="1671"/>
      <c r="Y16" s="1671"/>
      <c r="Z16" s="1671"/>
      <c r="AA16" s="1671"/>
      <c r="AB16" s="1444"/>
      <c r="AC16" s="1445"/>
      <c r="AD16" s="1118"/>
      <c r="AE16" s="1306"/>
      <c r="AF16" s="42"/>
      <c r="AG16" s="1899" t="s">
        <v>82</v>
      </c>
      <c r="AH16" s="1900"/>
      <c r="AI16" s="1900"/>
      <c r="AJ16" s="1900"/>
      <c r="AK16" s="1900"/>
      <c r="AL16" s="1946" t="s">
        <v>877</v>
      </c>
      <c r="AM16" s="1946"/>
      <c r="AN16" s="1946"/>
      <c r="AO16" s="1946"/>
      <c r="AP16" s="1946"/>
      <c r="AQ16" s="1946"/>
      <c r="AR16" s="1946"/>
      <c r="AS16" s="1946"/>
      <c r="AT16" s="1946"/>
      <c r="AU16" s="1946"/>
      <c r="AV16" s="1947"/>
      <c r="AW16" s="4"/>
      <c r="AX16" s="912"/>
      <c r="AY16" s="913"/>
      <c r="AZ16" s="913"/>
      <c r="BA16" s="913"/>
      <c r="BB16" s="914"/>
      <c r="BC16" s="915"/>
      <c r="BD16" s="913"/>
      <c r="BE16" s="913"/>
      <c r="BF16" s="913"/>
      <c r="BG16" s="914"/>
      <c r="BH16" s="915"/>
      <c r="BI16" s="913"/>
      <c r="BJ16" s="913"/>
      <c r="BK16" s="913"/>
      <c r="BL16" s="916"/>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09" t="s">
        <v>55</v>
      </c>
      <c r="B17" s="1066"/>
      <c r="C17" s="1066"/>
      <c r="D17" s="1066" t="s">
        <v>78</v>
      </c>
      <c r="E17" s="1066"/>
      <c r="F17" s="1066"/>
      <c r="G17" s="1948" t="s">
        <v>99</v>
      </c>
      <c r="H17" s="1912"/>
      <c r="I17" s="1912"/>
      <c r="J17" s="1913" t="s">
        <v>666</v>
      </c>
      <c r="K17" s="1912"/>
      <c r="L17" s="1912"/>
      <c r="M17" s="1948" t="s">
        <v>99</v>
      </c>
      <c r="N17" s="1912"/>
      <c r="O17" s="1912"/>
      <c r="P17" s="1913" t="s">
        <v>666</v>
      </c>
      <c r="Q17" s="1912"/>
      <c r="R17" s="1914"/>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893"/>
      <c r="AY17" s="877"/>
      <c r="AZ17" s="877"/>
      <c r="BA17" s="877"/>
      <c r="BB17" s="878"/>
      <c r="BC17" s="876"/>
      <c r="BD17" s="877"/>
      <c r="BE17" s="877"/>
      <c r="BF17" s="877"/>
      <c r="BG17" s="878"/>
      <c r="BH17" s="876"/>
      <c r="BI17" s="877"/>
      <c r="BJ17" s="877"/>
      <c r="BK17" s="877"/>
      <c r="BL17" s="87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10">
        <v>1</v>
      </c>
      <c r="B18" s="1911"/>
      <c r="C18" s="1911"/>
      <c r="D18" s="1924">
        <f>IF($C$13&lt;=5,$C$13/2,IF(AND($C$13&gt;=6,$C$13&lt;=9),($C$13/6)/2,IF(AND($C$13&gt;=10,$C$13&lt;=12),($C$13/8)/2,IF($C$13&gt;12,($C$13/10)/2,""))))</f>
        <v>0</v>
      </c>
      <c r="E18" s="1924"/>
      <c r="F18" s="1924"/>
      <c r="G18" s="1944"/>
      <c r="H18" s="1945"/>
      <c r="I18" s="1945"/>
      <c r="J18" s="1894"/>
      <c r="K18" s="1825"/>
      <c r="L18" s="1825"/>
      <c r="M18" s="1944"/>
      <c r="N18" s="1945"/>
      <c r="O18" s="1945"/>
      <c r="P18" s="1894"/>
      <c r="Q18" s="1825"/>
      <c r="R18" s="182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893"/>
      <c r="AY18" s="877"/>
      <c r="AZ18" s="877"/>
      <c r="BA18" s="877"/>
      <c r="BB18" s="878"/>
      <c r="BC18" s="876"/>
      <c r="BD18" s="877"/>
      <c r="BE18" s="877"/>
      <c r="BF18" s="877"/>
      <c r="BG18" s="878"/>
      <c r="BH18" s="876"/>
      <c r="BI18" s="877"/>
      <c r="BJ18" s="877"/>
      <c r="BK18" s="877"/>
      <c r="BL18" s="87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10">
        <v>2</v>
      </c>
      <c r="B19" s="1111"/>
      <c r="C19" s="1111"/>
      <c r="D19" s="1908">
        <f>IF($C$13&lt;=5,$C$13/2,IF(AND($C$13&gt;=6,$C$13&lt;=9),($C$13/6)+D18,IF(AND($C$13&gt;=10,$C$13&lt;=12),($C$13/8)+D18,IF($C$13&gt;12,($C$13/10)+D18,""))))</f>
        <v>0</v>
      </c>
      <c r="E19" s="1908"/>
      <c r="F19" s="1908"/>
      <c r="G19" s="1944"/>
      <c r="H19" s="1945"/>
      <c r="I19" s="1945"/>
      <c r="J19" s="1894"/>
      <c r="K19" s="1825"/>
      <c r="L19" s="1825"/>
      <c r="M19" s="1944"/>
      <c r="N19" s="1945"/>
      <c r="O19" s="1945"/>
      <c r="P19" s="1894"/>
      <c r="Q19" s="1825"/>
      <c r="R19" s="182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893"/>
      <c r="AY19" s="877"/>
      <c r="AZ19" s="877"/>
      <c r="BA19" s="877"/>
      <c r="BB19" s="878"/>
      <c r="BC19" s="876"/>
      <c r="BD19" s="877"/>
      <c r="BE19" s="877"/>
      <c r="BF19" s="877"/>
      <c r="BG19" s="878"/>
      <c r="BH19" s="876"/>
      <c r="BI19" s="877"/>
      <c r="BJ19" s="877"/>
      <c r="BK19" s="877"/>
      <c r="BL19" s="87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10">
        <v>3</v>
      </c>
      <c r="B20" s="1111"/>
      <c r="C20" s="1111"/>
      <c r="D20" s="1908">
        <f t="shared" ref="D20:D27" si="0">IF($C$13&lt;=5,$C$13/2,IF(AND($C$13&gt;=6,$C$13&lt;=9),($C$13/6)+D19,IF(AND($C$13&gt;=10,$C$13&lt;=12),($C$13/8)+D19,IF($C$13&gt;12,($C$13/10)+D19,""))))</f>
        <v>0</v>
      </c>
      <c r="E20" s="1908"/>
      <c r="F20" s="1908"/>
      <c r="G20" s="1944"/>
      <c r="H20" s="1945"/>
      <c r="I20" s="1945"/>
      <c r="J20" s="1894"/>
      <c r="K20" s="1825"/>
      <c r="L20" s="1825"/>
      <c r="M20" s="1944"/>
      <c r="N20" s="1945"/>
      <c r="O20" s="1945"/>
      <c r="P20" s="1894"/>
      <c r="Q20" s="1825"/>
      <c r="R20" s="182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893"/>
      <c r="AY20" s="877"/>
      <c r="AZ20" s="877"/>
      <c r="BA20" s="877"/>
      <c r="BB20" s="878"/>
      <c r="BC20" s="876"/>
      <c r="BD20" s="877"/>
      <c r="BE20" s="877"/>
      <c r="BF20" s="877"/>
      <c r="BG20" s="878"/>
      <c r="BH20" s="876"/>
      <c r="BI20" s="877"/>
      <c r="BJ20" s="877"/>
      <c r="BK20" s="877"/>
      <c r="BL20" s="87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10">
        <v>4</v>
      </c>
      <c r="B21" s="1111"/>
      <c r="C21" s="1111"/>
      <c r="D21" s="1908">
        <f t="shared" si="0"/>
        <v>0</v>
      </c>
      <c r="E21" s="1908"/>
      <c r="F21" s="1908"/>
      <c r="G21" s="1944"/>
      <c r="H21" s="1945"/>
      <c r="I21" s="1945"/>
      <c r="J21" s="1894"/>
      <c r="K21" s="1825"/>
      <c r="L21" s="1825"/>
      <c r="M21" s="1944"/>
      <c r="N21" s="1945"/>
      <c r="O21" s="1945"/>
      <c r="P21" s="1894"/>
      <c r="Q21" s="1825"/>
      <c r="R21" s="182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7"/>
      <c r="AY21" s="930"/>
      <c r="AZ21" s="930"/>
      <c r="BA21" s="930"/>
      <c r="BB21" s="938"/>
      <c r="BC21" s="929"/>
      <c r="BD21" s="930"/>
      <c r="BE21" s="930"/>
      <c r="BF21" s="930"/>
      <c r="BG21" s="938"/>
      <c r="BH21" s="929"/>
      <c r="BI21" s="930"/>
      <c r="BJ21" s="930"/>
      <c r="BK21" s="930"/>
      <c r="BL21" s="93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10">
        <v>5</v>
      </c>
      <c r="B22" s="1111"/>
      <c r="C22" s="1111"/>
      <c r="D22" s="1908">
        <f t="shared" si="0"/>
        <v>0</v>
      </c>
      <c r="E22" s="1908"/>
      <c r="F22" s="1908"/>
      <c r="G22" s="1944"/>
      <c r="H22" s="1945"/>
      <c r="I22" s="1945"/>
      <c r="J22" s="1894"/>
      <c r="K22" s="1825"/>
      <c r="L22" s="1825"/>
      <c r="M22" s="1944"/>
      <c r="N22" s="1945"/>
      <c r="O22" s="1945"/>
      <c r="P22" s="1894"/>
      <c r="Q22" s="1825"/>
      <c r="R22" s="182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10">
        <v>6</v>
      </c>
      <c r="B23" s="1111"/>
      <c r="C23" s="1111"/>
      <c r="D23" s="1908">
        <f t="shared" si="0"/>
        <v>0</v>
      </c>
      <c r="E23" s="1908"/>
      <c r="F23" s="1908"/>
      <c r="G23" s="1942"/>
      <c r="H23" s="1943"/>
      <c r="I23" s="1943"/>
      <c r="J23" s="1894"/>
      <c r="K23" s="1825"/>
      <c r="L23" s="1825"/>
      <c r="M23" s="1944"/>
      <c r="N23" s="1945"/>
      <c r="O23" s="1945"/>
      <c r="P23" s="1894"/>
      <c r="Q23" s="1825"/>
      <c r="R23" s="182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10">
        <v>7</v>
      </c>
      <c r="B24" s="1111"/>
      <c r="C24" s="1111"/>
      <c r="D24" s="1935">
        <f t="shared" si="0"/>
        <v>0</v>
      </c>
      <c r="E24" s="1935"/>
      <c r="F24" s="1935"/>
      <c r="G24" s="1942"/>
      <c r="H24" s="1943"/>
      <c r="I24" s="1943"/>
      <c r="J24" s="1894"/>
      <c r="K24" s="1825"/>
      <c r="L24" s="1825"/>
      <c r="M24" s="1944"/>
      <c r="N24" s="1945"/>
      <c r="O24" s="1945"/>
      <c r="P24" s="1894"/>
      <c r="Q24" s="1825"/>
      <c r="R24" s="182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10">
        <v>8</v>
      </c>
      <c r="B25" s="1111"/>
      <c r="C25" s="1111"/>
      <c r="D25" s="1908">
        <f t="shared" si="0"/>
        <v>0</v>
      </c>
      <c r="E25" s="1908"/>
      <c r="F25" s="1908"/>
      <c r="G25" s="1942"/>
      <c r="H25" s="1943"/>
      <c r="I25" s="1943"/>
      <c r="J25" s="1894"/>
      <c r="K25" s="1825"/>
      <c r="L25" s="1825"/>
      <c r="M25" s="1944"/>
      <c r="N25" s="1945"/>
      <c r="O25" s="1945"/>
      <c r="P25" s="1894"/>
      <c r="Q25" s="1825"/>
      <c r="R25" s="182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10">
        <v>9</v>
      </c>
      <c r="B26" s="1111"/>
      <c r="C26" s="1111"/>
      <c r="D26" s="1908">
        <f t="shared" si="0"/>
        <v>0</v>
      </c>
      <c r="E26" s="1908"/>
      <c r="F26" s="1908"/>
      <c r="G26" s="1942"/>
      <c r="H26" s="1943"/>
      <c r="I26" s="1943"/>
      <c r="J26" s="1894" t="str">
        <f>IF(G26="","",SQRT(G26)*4005)</f>
        <v/>
      </c>
      <c r="K26" s="1825"/>
      <c r="L26" s="1825"/>
      <c r="M26" s="1944"/>
      <c r="N26" s="1945"/>
      <c r="O26" s="1945"/>
      <c r="P26" s="1894" t="str">
        <f>IF(M26="","",SQRT(M26)*4005)</f>
        <v/>
      </c>
      <c r="Q26" s="1825"/>
      <c r="R26" s="182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09">
        <v>10</v>
      </c>
      <c r="B27" s="1066"/>
      <c r="C27" s="1066"/>
      <c r="D27" s="1925">
        <f t="shared" si="0"/>
        <v>0</v>
      </c>
      <c r="E27" s="1925"/>
      <c r="F27" s="1925"/>
      <c r="G27" s="1938"/>
      <c r="H27" s="1939"/>
      <c r="I27" s="1939"/>
      <c r="J27" s="1931" t="str">
        <f>IF(G27="","",SQRT(G27)*4005)</f>
        <v/>
      </c>
      <c r="K27" s="1932"/>
      <c r="L27" s="1932"/>
      <c r="M27" s="1940"/>
      <c r="N27" s="1941"/>
      <c r="O27" s="1941"/>
      <c r="P27" s="1933" t="str">
        <f>IF(M27="","",SQRT(M27)*4005)</f>
        <v/>
      </c>
      <c r="Q27" s="1823"/>
      <c r="R27" s="193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26" t="s">
        <v>40</v>
      </c>
      <c r="B28" s="1927"/>
      <c r="C28" s="1927"/>
      <c r="D28" s="1927"/>
      <c r="E28" s="1927"/>
      <c r="F28" s="1927"/>
      <c r="G28" s="1902" t="s">
        <v>99</v>
      </c>
      <c r="H28" s="1903"/>
      <c r="I28" s="1903"/>
      <c r="J28" s="1904" t="str">
        <f>IF(SUM(J18:L27)&lt;&gt;0,SUM(J18:L27),"")</f>
        <v/>
      </c>
      <c r="K28" s="1905"/>
      <c r="L28" s="1905"/>
      <c r="M28" s="1906" t="s">
        <v>99</v>
      </c>
      <c r="N28" s="1903"/>
      <c r="O28" s="1903"/>
      <c r="P28" s="1904" t="str">
        <f>IF(SUM(P18:R27)&lt;&gt;0,SUM(P18:R27),"")</f>
        <v/>
      </c>
      <c r="Q28" s="1905"/>
      <c r="R28" s="190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10" t="s">
        <v>73</v>
      </c>
      <c r="AG33" s="1811"/>
      <c r="AH33" s="1811"/>
      <c r="AI33" s="1811"/>
      <c r="AJ33" s="1811"/>
      <c r="AK33" s="1811"/>
      <c r="AL33" s="1811"/>
      <c r="AM33" s="1811"/>
      <c r="AN33" s="1811"/>
      <c r="AO33" s="1811"/>
      <c r="AP33" s="1734"/>
      <c r="AQ33" s="1735"/>
      <c r="AR33" s="1735"/>
      <c r="AS33" s="1735"/>
      <c r="AT33" s="1936" t="s">
        <v>72</v>
      </c>
      <c r="AU33" s="1936"/>
      <c r="AV33" s="1937"/>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901"/>
      <c r="B34" s="1901"/>
      <c r="C34" s="1901"/>
      <c r="D34" s="1901"/>
      <c r="E34" s="1901"/>
      <c r="F34" s="1901"/>
      <c r="G34" s="1901"/>
      <c r="H34" s="1901"/>
      <c r="I34" s="1901"/>
      <c r="J34" s="1901"/>
      <c r="K34" s="1901"/>
      <c r="L34" s="1901"/>
      <c r="M34" s="1901"/>
      <c r="N34" s="1901"/>
      <c r="O34" s="1901"/>
      <c r="P34" s="1901"/>
      <c r="Q34" s="1901"/>
      <c r="R34" s="1901"/>
      <c r="S34" s="1901"/>
      <c r="T34" s="1901"/>
      <c r="U34" s="1901"/>
      <c r="V34" s="1901"/>
      <c r="W34" s="1901"/>
      <c r="X34" s="1901"/>
      <c r="Y34" s="1901"/>
      <c r="Z34" s="1901"/>
      <c r="AA34" s="1901"/>
      <c r="AB34" s="1901"/>
      <c r="AC34" s="1901"/>
      <c r="AD34" s="1901"/>
      <c r="AE34" s="42"/>
      <c r="AF34" s="996" t="s">
        <v>71</v>
      </c>
      <c r="AG34" s="997"/>
      <c r="AH34" s="997"/>
      <c r="AI34" s="997"/>
      <c r="AJ34" s="997"/>
      <c r="AK34" s="997"/>
      <c r="AL34" s="997"/>
      <c r="AM34" s="997"/>
      <c r="AN34" s="997"/>
      <c r="AO34" s="997"/>
      <c r="AP34" s="1025"/>
      <c r="AQ34" s="998"/>
      <c r="AR34" s="998"/>
      <c r="AS34" s="998"/>
      <c r="AT34" s="1018" t="s">
        <v>70</v>
      </c>
      <c r="AU34" s="1018"/>
      <c r="AV34" s="180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901"/>
      <c r="B35" s="1901"/>
      <c r="C35" s="1901"/>
      <c r="D35" s="1901"/>
      <c r="E35" s="1901"/>
      <c r="F35" s="1901"/>
      <c r="G35" s="1901"/>
      <c r="H35" s="1901"/>
      <c r="I35" s="1901"/>
      <c r="J35" s="1901"/>
      <c r="K35" s="1901"/>
      <c r="L35" s="1901"/>
      <c r="M35" s="1901"/>
      <c r="N35" s="1901"/>
      <c r="O35" s="1901"/>
      <c r="P35" s="1901"/>
      <c r="Q35" s="1901"/>
      <c r="R35" s="1901"/>
      <c r="S35" s="1901"/>
      <c r="T35" s="1901"/>
      <c r="U35" s="1901"/>
      <c r="V35" s="1901"/>
      <c r="W35" s="1901"/>
      <c r="X35" s="1901"/>
      <c r="Y35" s="1901"/>
      <c r="Z35" s="1901"/>
      <c r="AA35" s="1901"/>
      <c r="AB35" s="1901"/>
      <c r="AC35" s="1901"/>
      <c r="AD35" s="1901"/>
      <c r="AE35" s="42"/>
      <c r="AF35" s="996" t="s">
        <v>69</v>
      </c>
      <c r="AG35" s="997"/>
      <c r="AH35" s="997"/>
      <c r="AI35" s="997"/>
      <c r="AJ35" s="997"/>
      <c r="AK35" s="997"/>
      <c r="AL35" s="997"/>
      <c r="AM35" s="997"/>
      <c r="AN35" s="997"/>
      <c r="AO35" s="997"/>
      <c r="AP35" s="1808">
        <f>SUM(J28,P28)</f>
        <v>0</v>
      </c>
      <c r="AQ35" s="1809"/>
      <c r="AR35" s="1809"/>
      <c r="AS35" s="1809"/>
      <c r="AT35" s="1018" t="s">
        <v>66</v>
      </c>
      <c r="AU35" s="1018"/>
      <c r="AV35" s="180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901"/>
      <c r="B36" s="1901"/>
      <c r="C36" s="1901"/>
      <c r="D36" s="1901"/>
      <c r="E36" s="1901"/>
      <c r="F36" s="1901"/>
      <c r="G36" s="1901"/>
      <c r="H36" s="1901"/>
      <c r="I36" s="1901"/>
      <c r="J36" s="1901"/>
      <c r="K36" s="1901"/>
      <c r="L36" s="1901"/>
      <c r="M36" s="1901"/>
      <c r="N36" s="1901"/>
      <c r="O36" s="1901"/>
      <c r="P36" s="1901"/>
      <c r="Q36" s="1901"/>
      <c r="R36" s="1901"/>
      <c r="S36" s="1901"/>
      <c r="T36" s="1901"/>
      <c r="U36" s="1901"/>
      <c r="V36" s="1901"/>
      <c r="W36" s="1901"/>
      <c r="X36" s="1901"/>
      <c r="Y36" s="1901"/>
      <c r="Z36" s="1901"/>
      <c r="AA36" s="1901"/>
      <c r="AB36" s="1901"/>
      <c r="AC36" s="1901"/>
      <c r="AD36" s="1901"/>
      <c r="AE36" s="42"/>
      <c r="AF36" s="996" t="s">
        <v>68</v>
      </c>
      <c r="AG36" s="997"/>
      <c r="AH36" s="997"/>
      <c r="AI36" s="997"/>
      <c r="AJ36" s="997"/>
      <c r="AK36" s="997"/>
      <c r="AL36" s="997"/>
      <c r="AM36" s="997"/>
      <c r="AN36" s="997"/>
      <c r="AO36" s="997"/>
      <c r="AP36" s="1808">
        <f>COUNT(J18:L27,P18:R27)</f>
        <v>0</v>
      </c>
      <c r="AQ36" s="1809"/>
      <c r="AR36" s="1809"/>
      <c r="AS36" s="1809"/>
      <c r="AT36" s="1018"/>
      <c r="AU36" s="1018"/>
      <c r="AV36" s="180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901"/>
      <c r="B37" s="1901"/>
      <c r="C37" s="1901"/>
      <c r="D37" s="1901"/>
      <c r="E37" s="1901"/>
      <c r="F37" s="1901"/>
      <c r="G37" s="1901"/>
      <c r="H37" s="1901"/>
      <c r="I37" s="1901"/>
      <c r="J37" s="1901"/>
      <c r="K37" s="1901"/>
      <c r="L37" s="1901"/>
      <c r="M37" s="1901"/>
      <c r="N37" s="1901"/>
      <c r="O37" s="1901"/>
      <c r="P37" s="1901"/>
      <c r="Q37" s="1901"/>
      <c r="R37" s="1901"/>
      <c r="S37" s="1901"/>
      <c r="T37" s="1901"/>
      <c r="U37" s="1901"/>
      <c r="V37" s="1901"/>
      <c r="W37" s="1901"/>
      <c r="X37" s="1901"/>
      <c r="Y37" s="1901"/>
      <c r="Z37" s="1901"/>
      <c r="AA37" s="1901"/>
      <c r="AB37" s="1901"/>
      <c r="AC37" s="1901"/>
      <c r="AD37" s="1901"/>
      <c r="AE37" s="42"/>
      <c r="AF37" s="996" t="s">
        <v>67</v>
      </c>
      <c r="AG37" s="997"/>
      <c r="AH37" s="997"/>
      <c r="AI37" s="997"/>
      <c r="AJ37" s="997"/>
      <c r="AK37" s="997"/>
      <c r="AL37" s="997"/>
      <c r="AM37" s="997"/>
      <c r="AN37" s="997"/>
      <c r="AO37" s="997"/>
      <c r="AP37" s="1808" t="str">
        <f>IFERROR(AP35/AP36,"")</f>
        <v/>
      </c>
      <c r="AQ37" s="1809"/>
      <c r="AR37" s="1809"/>
      <c r="AS37" s="1809"/>
      <c r="AT37" s="1018" t="s">
        <v>66</v>
      </c>
      <c r="AU37" s="1018"/>
      <c r="AV37" s="180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901"/>
      <c r="B38" s="1901"/>
      <c r="C38" s="1901"/>
      <c r="D38" s="1901"/>
      <c r="E38" s="1901"/>
      <c r="F38" s="1901"/>
      <c r="G38" s="1901"/>
      <c r="H38" s="1901"/>
      <c r="I38" s="1901"/>
      <c r="J38" s="1901"/>
      <c r="K38" s="1901"/>
      <c r="L38" s="1901"/>
      <c r="M38" s="1901"/>
      <c r="N38" s="1901"/>
      <c r="O38" s="1901"/>
      <c r="P38" s="1901"/>
      <c r="Q38" s="1901"/>
      <c r="R38" s="1901"/>
      <c r="S38" s="1901"/>
      <c r="T38" s="1901"/>
      <c r="U38" s="1901"/>
      <c r="V38" s="1901"/>
      <c r="W38" s="1901"/>
      <c r="X38" s="1901"/>
      <c r="Y38" s="1901"/>
      <c r="Z38" s="1901"/>
      <c r="AA38" s="1901"/>
      <c r="AB38" s="1901"/>
      <c r="AC38" s="1901"/>
      <c r="AD38" s="1901"/>
      <c r="AE38" s="42"/>
      <c r="AF38" s="1017" t="s">
        <v>65</v>
      </c>
      <c r="AG38" s="1018"/>
      <c r="AH38" s="1018"/>
      <c r="AI38" s="1018"/>
      <c r="AJ38" s="1018"/>
      <c r="AK38" s="1018"/>
      <c r="AL38" s="1018"/>
      <c r="AM38" s="1018"/>
      <c r="AN38" s="1018"/>
      <c r="AO38" s="1019"/>
      <c r="AP38" s="1107"/>
      <c r="AQ38" s="1108"/>
      <c r="AR38" s="1108"/>
      <c r="AS38" s="1108"/>
      <c r="AT38" s="1108"/>
      <c r="AU38" s="1108"/>
      <c r="AV38" s="173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901"/>
      <c r="B39" s="1901"/>
      <c r="C39" s="1901"/>
      <c r="D39" s="1901"/>
      <c r="E39" s="1901"/>
      <c r="F39" s="1901"/>
      <c r="G39" s="1901"/>
      <c r="H39" s="1901"/>
      <c r="I39" s="1901"/>
      <c r="J39" s="1901"/>
      <c r="K39" s="1901"/>
      <c r="L39" s="1901"/>
      <c r="M39" s="1901"/>
      <c r="N39" s="1901"/>
      <c r="O39" s="1901"/>
      <c r="P39" s="1901"/>
      <c r="Q39" s="1901"/>
      <c r="R39" s="1901"/>
      <c r="S39" s="1901"/>
      <c r="T39" s="1901"/>
      <c r="U39" s="1901"/>
      <c r="V39" s="1901"/>
      <c r="W39" s="1901"/>
      <c r="X39" s="1901"/>
      <c r="Y39" s="1901"/>
      <c r="Z39" s="1901"/>
      <c r="AA39" s="1901"/>
      <c r="AB39" s="1901"/>
      <c r="AC39" s="1901"/>
      <c r="AD39" s="1901"/>
      <c r="AE39" s="42"/>
      <c r="AF39" s="996" t="s">
        <v>64</v>
      </c>
      <c r="AG39" s="997"/>
      <c r="AH39" s="997"/>
      <c r="AI39" s="997"/>
      <c r="AJ39" s="997"/>
      <c r="AK39" s="997"/>
      <c r="AL39" s="997"/>
      <c r="AM39" s="997"/>
      <c r="AN39" s="997"/>
      <c r="AO39" s="997"/>
      <c r="AP39" s="1802">
        <f>IF(OR(AP38&lt;&gt;0,AP38&lt;&gt;""),L13*IF(AP38&lt;&gt;"N/A",AP38,1),L13)</f>
        <v>0</v>
      </c>
      <c r="AQ39" s="1803"/>
      <c r="AR39" s="1803"/>
      <c r="AS39" s="1803"/>
      <c r="AT39" s="1018" t="s">
        <v>63</v>
      </c>
      <c r="AU39" s="1018"/>
      <c r="AV39" s="180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01"/>
      <c r="B40" s="1901"/>
      <c r="C40" s="1901"/>
      <c r="D40" s="1901"/>
      <c r="E40" s="1901"/>
      <c r="F40" s="1901"/>
      <c r="G40" s="1901"/>
      <c r="H40" s="1901"/>
      <c r="I40" s="1901"/>
      <c r="J40" s="1901"/>
      <c r="K40" s="1901"/>
      <c r="L40" s="1901"/>
      <c r="M40" s="1901"/>
      <c r="N40" s="1901"/>
      <c r="O40" s="1901"/>
      <c r="P40" s="1901"/>
      <c r="Q40" s="1901"/>
      <c r="R40" s="1901"/>
      <c r="S40" s="1901"/>
      <c r="T40" s="1901"/>
      <c r="U40" s="1901"/>
      <c r="V40" s="1901"/>
      <c r="W40" s="1901"/>
      <c r="X40" s="1901"/>
      <c r="Y40" s="1901"/>
      <c r="Z40" s="1901"/>
      <c r="AA40" s="1901"/>
      <c r="AB40" s="1901"/>
      <c r="AC40" s="1901"/>
      <c r="AD40" s="1901"/>
      <c r="AE40" s="42"/>
      <c r="AF40" s="985" t="s">
        <v>62</v>
      </c>
      <c r="AG40" s="986"/>
      <c r="AH40" s="986"/>
      <c r="AI40" s="986"/>
      <c r="AJ40" s="986"/>
      <c r="AK40" s="986"/>
      <c r="AL40" s="986"/>
      <c r="AM40" s="986"/>
      <c r="AN40" s="986"/>
      <c r="AO40" s="986"/>
      <c r="AP40" s="1799" t="str">
        <f>IFERROR(AP39*AP37,"")</f>
        <v/>
      </c>
      <c r="AQ40" s="1800"/>
      <c r="AR40" s="1800"/>
      <c r="AS40" s="1800"/>
      <c r="AT40" s="1176" t="s">
        <v>29</v>
      </c>
      <c r="AU40" s="1176"/>
      <c r="AV40" s="1801"/>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6" priority="16">
      <formula>LEN(TRIM(E5))=0</formula>
    </cfRule>
  </conditionalFormatting>
  <conditionalFormatting sqref="AP38:AV38">
    <cfRule type="containsBlanks" dxfId="1575" priority="15">
      <formula>LEN(TRIM(AP38))=0</formula>
    </cfRule>
  </conditionalFormatting>
  <conditionalFormatting sqref="A19:C27 G19:R27">
    <cfRule type="expression" dxfId="1574" priority="13">
      <formula>AND(OR($C$13=5,$C$13&lt;5),$C$13&lt;&gt;"")</formula>
    </cfRule>
  </conditionalFormatting>
  <conditionalFormatting sqref="A24:C27 G24:R27">
    <cfRule type="expression" dxfId="1573" priority="12">
      <formula>AND($C$13&gt;5,$C$13&lt;10)</formula>
    </cfRule>
  </conditionalFormatting>
  <conditionalFormatting sqref="A26:C27 G26:R27">
    <cfRule type="expression" dxfId="1572" priority="1">
      <formula>AND(OR($C$13&gt;10,$C$13=10),OR($C$13&lt;12,$C$13=12))</formula>
    </cfRule>
  </conditionalFormatting>
  <conditionalFormatting sqref="D24:F27">
    <cfRule type="expression" dxfId="1571" priority="11">
      <formula>AND(OR($C$13=5,$C$13&lt;5),$C$13&lt;&gt;"")</formula>
    </cfRule>
  </conditionalFormatting>
  <conditionalFormatting sqref="D24:F27">
    <cfRule type="expression" dxfId="1570" priority="10">
      <formula>AND($C$13&gt;5,$C$13&lt;10)</formula>
    </cfRule>
  </conditionalFormatting>
  <conditionalFormatting sqref="D26:F27">
    <cfRule type="expression" dxfId="1569" priority="9">
      <formula>AND(OR($C$13&gt;10,$C$13=10),OR($C$13&lt;12,$C$13=12))</formula>
    </cfRule>
  </conditionalFormatting>
  <conditionalFormatting sqref="D19:F23">
    <cfRule type="expression" dxfId="1568" priority="8">
      <formula>AND(OR($C$13=5,$C$13&lt;5),$C$13&lt;&gt;"")</formula>
    </cfRule>
  </conditionalFormatting>
  <conditionalFormatting sqref="AB16:AD16">
    <cfRule type="containsBlanks" dxfId="1567" priority="6">
      <formula>LEN(TRIM(AB16))=0</formula>
    </cfRule>
  </conditionalFormatting>
  <conditionalFormatting sqref="T16">
    <cfRule type="containsBlanks" dxfId="1566" priority="7">
      <formula>LEN(TRIM(T16))=0</formula>
    </cfRule>
  </conditionalFormatting>
  <conditionalFormatting sqref="AB16:AE16">
    <cfRule type="expression" dxfId="1565" priority="4">
      <formula>$T$16="FIXED SPEED"</formula>
    </cfRule>
    <cfRule type="expression" dxfId="1564" priority="5">
      <formula>$X$40="FIXED SPEED"</formula>
    </cfRule>
  </conditionalFormatting>
  <conditionalFormatting sqref="AX13:BG13">
    <cfRule type="notContainsBlanks" dxfId="1563" priority="3">
      <formula>LEN(TRIM(AX13))&gt;0</formula>
    </cfRule>
  </conditionalFormatting>
  <conditionalFormatting sqref="BE9:BE10">
    <cfRule type="containsBlanks" dxfId="1562" priority="2">
      <formula>LEN(TRIM(BE9))=0</formula>
    </cfRule>
  </conditionalFormatting>
  <conditionalFormatting sqref="G18:I27 M18:O27">
    <cfRule type="containsBlanks" dxfId="1561"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405</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8" t="s">
        <v>48</v>
      </c>
      <c r="B7" s="1378"/>
      <c r="C7" s="1378"/>
      <c r="D7" s="1378"/>
      <c r="E7" s="1378"/>
      <c r="F7" s="1383"/>
      <c r="G7" s="1383"/>
      <c r="H7" s="1383"/>
      <c r="I7" s="1383"/>
      <c r="J7" s="1383"/>
      <c r="K7" s="1383"/>
      <c r="L7" s="1383"/>
      <c r="M7" s="1383"/>
      <c r="N7" s="1383"/>
      <c r="O7" s="1383"/>
      <c r="P7" s="1383"/>
      <c r="Q7" s="6"/>
      <c r="R7" s="6"/>
      <c r="S7" s="6"/>
      <c r="T7" s="6"/>
      <c r="U7" s="6"/>
      <c r="V7" s="6"/>
      <c r="W7" s="6"/>
      <c r="X7" s="6"/>
      <c r="Y7" s="6"/>
      <c r="Z7" s="6"/>
      <c r="AA7" s="6"/>
      <c r="AB7" s="6"/>
      <c r="AC7" s="6"/>
      <c r="AD7" s="6"/>
      <c r="AE7" s="6"/>
      <c r="AF7" s="6"/>
      <c r="AG7" s="1378" t="s">
        <v>47</v>
      </c>
      <c r="AH7" s="1378"/>
      <c r="AI7" s="1378"/>
      <c r="AJ7" s="1378"/>
      <c r="AK7" s="1378"/>
      <c r="AL7" s="947"/>
      <c r="AM7" s="947"/>
      <c r="AN7" s="947"/>
      <c r="AO7" s="947"/>
      <c r="AP7" s="947"/>
      <c r="AQ7" s="947"/>
      <c r="AR7" s="947"/>
      <c r="AS7" s="947"/>
      <c r="AT7" s="947"/>
      <c r="AU7" s="947"/>
      <c r="AV7" s="94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45</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6"/>
      <c r="AN9" s="1296"/>
      <c r="AO9" s="1296"/>
      <c r="AP9" s="1296"/>
      <c r="AQ9" s="1296"/>
      <c r="AR9" s="1296"/>
      <c r="AS9" s="1296"/>
      <c r="AT9" s="1296"/>
      <c r="AU9" s="1296"/>
      <c r="AV9" s="1297"/>
      <c r="AW9" s="96"/>
      <c r="AX9" s="1312" t="s">
        <v>696</v>
      </c>
      <c r="AY9" s="1313"/>
      <c r="AZ9" s="1313"/>
      <c r="BA9" s="1313"/>
      <c r="BB9" s="1313"/>
      <c r="BC9" s="1313"/>
      <c r="BD9" s="1313"/>
      <c r="BE9" s="1313"/>
      <c r="BF9" s="1313"/>
      <c r="BG9" s="1313"/>
      <c r="BH9" s="1313"/>
      <c r="BI9" s="1313"/>
      <c r="BJ9" s="1313"/>
      <c r="BK9" s="1313"/>
      <c r="BL9" s="1314"/>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52" t="s">
        <v>944</v>
      </c>
      <c r="B10" s="1953"/>
      <c r="C10" s="1953"/>
      <c r="D10" s="1953"/>
      <c r="E10" s="1953"/>
      <c r="F10" s="1953"/>
      <c r="G10" s="1953"/>
      <c r="H10" s="1956" t="s">
        <v>878</v>
      </c>
      <c r="I10" s="1957"/>
      <c r="J10" s="1957"/>
      <c r="K10" s="1957"/>
      <c r="L10" s="1957"/>
      <c r="M10" s="1957"/>
      <c r="N10" s="1957"/>
      <c r="O10" s="1957"/>
      <c r="P10" s="1957"/>
      <c r="Q10" s="1957"/>
      <c r="R10" s="1957"/>
      <c r="S10" s="1958"/>
      <c r="T10" s="1956" t="s">
        <v>407</v>
      </c>
      <c r="U10" s="1957"/>
      <c r="V10" s="1957"/>
      <c r="W10" s="1957"/>
      <c r="X10" s="1957"/>
      <c r="Y10" s="1958"/>
      <c r="Z10" s="1957" t="s">
        <v>408</v>
      </c>
      <c r="AA10" s="1957"/>
      <c r="AB10" s="1957"/>
      <c r="AC10" s="1957"/>
      <c r="AD10" s="1957"/>
      <c r="AE10" s="1958"/>
      <c r="AF10" s="1959" t="s">
        <v>409</v>
      </c>
      <c r="AG10" s="1959"/>
      <c r="AH10" s="1959"/>
      <c r="AI10" s="1959"/>
      <c r="AJ10" s="1959"/>
      <c r="AK10" s="1959"/>
      <c r="AL10" s="1959"/>
      <c r="AM10" s="1959"/>
      <c r="AN10" s="1959"/>
      <c r="AO10" s="1959"/>
      <c r="AP10" s="1959"/>
      <c r="AQ10" s="1959"/>
      <c r="AR10" s="1959"/>
      <c r="AS10" s="1953" t="s">
        <v>39</v>
      </c>
      <c r="AT10" s="1953"/>
      <c r="AU10" s="1953"/>
      <c r="AV10" s="1960"/>
      <c r="AW10" s="96"/>
      <c r="AX10" s="912"/>
      <c r="AY10" s="913"/>
      <c r="AZ10" s="913"/>
      <c r="BA10" s="913"/>
      <c r="BB10" s="914"/>
      <c r="BC10" s="915"/>
      <c r="BD10" s="913"/>
      <c r="BE10" s="913"/>
      <c r="BF10" s="913"/>
      <c r="BG10" s="914"/>
      <c r="BH10" s="915"/>
      <c r="BI10" s="913"/>
      <c r="BJ10" s="913"/>
      <c r="BK10" s="913"/>
      <c r="BL10" s="916"/>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54"/>
      <c r="B11" s="1955"/>
      <c r="C11" s="1955"/>
      <c r="D11" s="1955"/>
      <c r="E11" s="1955"/>
      <c r="F11" s="1955"/>
      <c r="G11" s="1955"/>
      <c r="H11" s="1955" t="s">
        <v>410</v>
      </c>
      <c r="I11" s="1955"/>
      <c r="J11" s="1955"/>
      <c r="K11" s="1955" t="s">
        <v>44</v>
      </c>
      <c r="L11" s="1955"/>
      <c r="M11" s="1955"/>
      <c r="N11" s="1955" t="s">
        <v>43</v>
      </c>
      <c r="O11" s="1955"/>
      <c r="P11" s="1955"/>
      <c r="Q11" s="1955" t="s">
        <v>42</v>
      </c>
      <c r="R11" s="1955"/>
      <c r="S11" s="1955"/>
      <c r="T11" s="1955" t="s">
        <v>411</v>
      </c>
      <c r="U11" s="1955"/>
      <c r="V11" s="1955"/>
      <c r="W11" s="1955" t="s">
        <v>412</v>
      </c>
      <c r="X11" s="1955"/>
      <c r="Y11" s="1955"/>
      <c r="Z11" s="1962" t="s">
        <v>753</v>
      </c>
      <c r="AA11" s="1962"/>
      <c r="AB11" s="1962"/>
      <c r="AC11" s="1962" t="s">
        <v>754</v>
      </c>
      <c r="AD11" s="1962"/>
      <c r="AE11" s="1962"/>
      <c r="AF11" s="1962" t="s">
        <v>413</v>
      </c>
      <c r="AG11" s="1962"/>
      <c r="AH11" s="1962"/>
      <c r="AI11" s="1962"/>
      <c r="AJ11" s="1955" t="s">
        <v>41</v>
      </c>
      <c r="AK11" s="1955"/>
      <c r="AL11" s="1955"/>
      <c r="AM11" s="1955" t="s">
        <v>414</v>
      </c>
      <c r="AN11" s="1955"/>
      <c r="AO11" s="1955"/>
      <c r="AP11" s="1955"/>
      <c r="AQ11" s="1955"/>
      <c r="AR11" s="1955"/>
      <c r="AS11" s="1955"/>
      <c r="AT11" s="1955"/>
      <c r="AU11" s="1955"/>
      <c r="AV11" s="1961"/>
      <c r="AW11" s="96"/>
      <c r="AX11" s="893"/>
      <c r="AY11" s="877"/>
      <c r="AZ11" s="877"/>
      <c r="BA11" s="877"/>
      <c r="BB11" s="878"/>
      <c r="BC11" s="876"/>
      <c r="BD11" s="877"/>
      <c r="BE11" s="877"/>
      <c r="BF11" s="877"/>
      <c r="BG11" s="878"/>
      <c r="BH11" s="876"/>
      <c r="BI11" s="877"/>
      <c r="BJ11" s="877"/>
      <c r="BK11" s="877"/>
      <c r="BL11" s="87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54"/>
      <c r="B12" s="1955"/>
      <c r="C12" s="1955"/>
      <c r="D12" s="1955"/>
      <c r="E12" s="1955"/>
      <c r="F12" s="1955"/>
      <c r="G12" s="1955"/>
      <c r="H12" s="1955"/>
      <c r="I12" s="1955"/>
      <c r="J12" s="1955"/>
      <c r="K12" s="1955"/>
      <c r="L12" s="1955"/>
      <c r="M12" s="1955"/>
      <c r="N12" s="1955"/>
      <c r="O12" s="1955"/>
      <c r="P12" s="1955"/>
      <c r="Q12" s="1955"/>
      <c r="R12" s="1955"/>
      <c r="S12" s="1955"/>
      <c r="T12" s="1955"/>
      <c r="U12" s="1955"/>
      <c r="V12" s="1955"/>
      <c r="W12" s="1955"/>
      <c r="X12" s="1955"/>
      <c r="Y12" s="1955"/>
      <c r="Z12" s="1962"/>
      <c r="AA12" s="1962"/>
      <c r="AB12" s="1962"/>
      <c r="AC12" s="1962"/>
      <c r="AD12" s="1962"/>
      <c r="AE12" s="1962"/>
      <c r="AF12" s="1962"/>
      <c r="AG12" s="1962"/>
      <c r="AH12" s="1962"/>
      <c r="AI12" s="1962"/>
      <c r="AJ12" s="1955"/>
      <c r="AK12" s="1955"/>
      <c r="AL12" s="1955"/>
      <c r="AM12" s="1955"/>
      <c r="AN12" s="1955"/>
      <c r="AO12" s="1955"/>
      <c r="AP12" s="1955"/>
      <c r="AQ12" s="1955"/>
      <c r="AR12" s="1955"/>
      <c r="AS12" s="1955"/>
      <c r="AT12" s="1955"/>
      <c r="AU12" s="1955"/>
      <c r="AV12" s="1961"/>
      <c r="AW12" s="96"/>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65"/>
      <c r="B13" s="1966"/>
      <c r="C13" s="1966"/>
      <c r="D13" s="1966"/>
      <c r="E13" s="1966"/>
      <c r="F13" s="1966"/>
      <c r="G13" s="1966"/>
      <c r="H13" s="1967"/>
      <c r="I13" s="1967"/>
      <c r="J13" s="1967"/>
      <c r="K13" s="1967"/>
      <c r="L13" s="1967"/>
      <c r="M13" s="1967"/>
      <c r="N13" s="1967"/>
      <c r="O13" s="1967"/>
      <c r="P13" s="1967"/>
      <c r="Q13" s="1967"/>
      <c r="R13" s="1967"/>
      <c r="S13" s="1967"/>
      <c r="T13" s="1967"/>
      <c r="U13" s="1967"/>
      <c r="V13" s="1967"/>
      <c r="W13" s="1967"/>
      <c r="X13" s="1967"/>
      <c r="Y13" s="1967"/>
      <c r="Z13" s="1967"/>
      <c r="AA13" s="1967"/>
      <c r="AB13" s="1967"/>
      <c r="AC13" s="1967"/>
      <c r="AD13" s="1967"/>
      <c r="AE13" s="1967"/>
      <c r="AF13" s="1966"/>
      <c r="AG13" s="1966"/>
      <c r="AH13" s="1966"/>
      <c r="AI13" s="1966"/>
      <c r="AJ13" s="1966"/>
      <c r="AK13" s="1966"/>
      <c r="AL13" s="1966"/>
      <c r="AM13" s="1966"/>
      <c r="AN13" s="1966"/>
      <c r="AO13" s="1966"/>
      <c r="AP13" s="1966"/>
      <c r="AQ13" s="1966"/>
      <c r="AR13" s="1966"/>
      <c r="AS13" s="1963"/>
      <c r="AT13" s="1963"/>
      <c r="AU13" s="1963"/>
      <c r="AV13" s="1964"/>
      <c r="AW13" s="96"/>
      <c r="AX13" s="893"/>
      <c r="AY13" s="877"/>
      <c r="AZ13" s="877"/>
      <c r="BA13" s="877"/>
      <c r="BB13" s="878"/>
      <c r="BC13" s="876"/>
      <c r="BD13" s="877"/>
      <c r="BE13" s="877"/>
      <c r="BF13" s="877"/>
      <c r="BG13" s="878"/>
      <c r="BH13" s="876"/>
      <c r="BI13" s="877"/>
      <c r="BJ13" s="877"/>
      <c r="BK13" s="877"/>
      <c r="BL13" s="87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65"/>
      <c r="B14" s="1966"/>
      <c r="C14" s="1966"/>
      <c r="D14" s="1966"/>
      <c r="E14" s="1966"/>
      <c r="F14" s="1966"/>
      <c r="G14" s="1966"/>
      <c r="H14" s="1967"/>
      <c r="I14" s="1967"/>
      <c r="J14" s="1967"/>
      <c r="K14" s="1967"/>
      <c r="L14" s="1967"/>
      <c r="M14" s="1967"/>
      <c r="N14" s="1967"/>
      <c r="O14" s="1967"/>
      <c r="P14" s="1967"/>
      <c r="Q14" s="1967"/>
      <c r="R14" s="1967"/>
      <c r="S14" s="1967"/>
      <c r="T14" s="1967"/>
      <c r="U14" s="1967"/>
      <c r="V14" s="1967"/>
      <c r="W14" s="1967"/>
      <c r="X14" s="1967"/>
      <c r="Y14" s="1967"/>
      <c r="Z14" s="1967"/>
      <c r="AA14" s="1967"/>
      <c r="AB14" s="1967"/>
      <c r="AC14" s="1967"/>
      <c r="AD14" s="1967"/>
      <c r="AE14" s="1967"/>
      <c r="AF14" s="1966"/>
      <c r="AG14" s="1966"/>
      <c r="AH14" s="1966"/>
      <c r="AI14" s="1966"/>
      <c r="AJ14" s="1966"/>
      <c r="AK14" s="1966"/>
      <c r="AL14" s="1966"/>
      <c r="AM14" s="1966"/>
      <c r="AN14" s="1966"/>
      <c r="AO14" s="1966"/>
      <c r="AP14" s="1966"/>
      <c r="AQ14" s="1966"/>
      <c r="AR14" s="1966"/>
      <c r="AS14" s="1963"/>
      <c r="AT14" s="1963"/>
      <c r="AU14" s="1963"/>
      <c r="AV14" s="1964"/>
      <c r="AW14" s="96"/>
      <c r="AX14" s="893"/>
      <c r="AY14" s="877"/>
      <c r="AZ14" s="877"/>
      <c r="BA14" s="877"/>
      <c r="BB14" s="878"/>
      <c r="BC14" s="876"/>
      <c r="BD14" s="877"/>
      <c r="BE14" s="877"/>
      <c r="BF14" s="877"/>
      <c r="BG14" s="878"/>
      <c r="BH14" s="876"/>
      <c r="BI14" s="877"/>
      <c r="BJ14" s="877"/>
      <c r="BK14" s="877"/>
      <c r="BL14" s="87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65"/>
      <c r="B15" s="1966"/>
      <c r="C15" s="1966"/>
      <c r="D15" s="1966"/>
      <c r="E15" s="1966"/>
      <c r="F15" s="1966"/>
      <c r="G15" s="1966"/>
      <c r="H15" s="1967"/>
      <c r="I15" s="1967"/>
      <c r="J15" s="1967"/>
      <c r="K15" s="1967"/>
      <c r="L15" s="1967"/>
      <c r="M15" s="1967"/>
      <c r="N15" s="1967"/>
      <c r="O15" s="1967"/>
      <c r="P15" s="1967"/>
      <c r="Q15" s="1967"/>
      <c r="R15" s="1967"/>
      <c r="S15" s="1967"/>
      <c r="T15" s="1967"/>
      <c r="U15" s="1967"/>
      <c r="V15" s="1967"/>
      <c r="W15" s="1967"/>
      <c r="X15" s="1967"/>
      <c r="Y15" s="1967"/>
      <c r="Z15" s="1967"/>
      <c r="AA15" s="1967"/>
      <c r="AB15" s="1967"/>
      <c r="AC15" s="1967"/>
      <c r="AD15" s="1967"/>
      <c r="AE15" s="1967"/>
      <c r="AF15" s="1966"/>
      <c r="AG15" s="1966"/>
      <c r="AH15" s="1966"/>
      <c r="AI15" s="1966"/>
      <c r="AJ15" s="1966"/>
      <c r="AK15" s="1966"/>
      <c r="AL15" s="1966"/>
      <c r="AM15" s="1966"/>
      <c r="AN15" s="1966"/>
      <c r="AO15" s="1966"/>
      <c r="AP15" s="1966"/>
      <c r="AQ15" s="1966"/>
      <c r="AR15" s="1966"/>
      <c r="AS15" s="1963"/>
      <c r="AT15" s="1963"/>
      <c r="AU15" s="1963"/>
      <c r="AV15" s="1964"/>
      <c r="AW15" s="96"/>
      <c r="AX15" s="937"/>
      <c r="AY15" s="930"/>
      <c r="AZ15" s="930"/>
      <c r="BA15" s="930"/>
      <c r="BB15" s="938"/>
      <c r="BC15" s="929"/>
      <c r="BD15" s="930"/>
      <c r="BE15" s="930"/>
      <c r="BF15" s="930"/>
      <c r="BG15" s="938"/>
      <c r="BH15" s="929"/>
      <c r="BI15" s="930"/>
      <c r="BJ15" s="930"/>
      <c r="BK15" s="930"/>
      <c r="BL15" s="931"/>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65"/>
      <c r="B16" s="1966"/>
      <c r="C16" s="1966"/>
      <c r="D16" s="1966"/>
      <c r="E16" s="1966"/>
      <c r="F16" s="1966"/>
      <c r="G16" s="1966"/>
      <c r="H16" s="1967"/>
      <c r="I16" s="1967"/>
      <c r="J16" s="1967"/>
      <c r="K16" s="1967"/>
      <c r="L16" s="1967"/>
      <c r="M16" s="1967"/>
      <c r="N16" s="1967"/>
      <c r="O16" s="1967"/>
      <c r="P16" s="1967"/>
      <c r="Q16" s="1967"/>
      <c r="R16" s="1967"/>
      <c r="S16" s="1967"/>
      <c r="T16" s="1967"/>
      <c r="U16" s="1967"/>
      <c r="V16" s="1967"/>
      <c r="W16" s="1967"/>
      <c r="X16" s="1967"/>
      <c r="Y16" s="1967"/>
      <c r="Z16" s="1967"/>
      <c r="AA16" s="1967"/>
      <c r="AB16" s="1967"/>
      <c r="AC16" s="1967"/>
      <c r="AD16" s="1967"/>
      <c r="AE16" s="1967"/>
      <c r="AF16" s="1966"/>
      <c r="AG16" s="1966"/>
      <c r="AH16" s="1966"/>
      <c r="AI16" s="1966"/>
      <c r="AJ16" s="1966"/>
      <c r="AK16" s="1966"/>
      <c r="AL16" s="1966"/>
      <c r="AM16" s="1966"/>
      <c r="AN16" s="1966"/>
      <c r="AO16" s="1966"/>
      <c r="AP16" s="1966"/>
      <c r="AQ16" s="1966"/>
      <c r="AR16" s="1966"/>
      <c r="AS16" s="1963"/>
      <c r="AT16" s="1963"/>
      <c r="AU16" s="1963"/>
      <c r="AV16" s="1964"/>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65"/>
      <c r="B17" s="1966"/>
      <c r="C17" s="1966"/>
      <c r="D17" s="1966"/>
      <c r="E17" s="1966"/>
      <c r="F17" s="1966"/>
      <c r="G17" s="1966"/>
      <c r="H17" s="1967"/>
      <c r="I17" s="1967"/>
      <c r="J17" s="1967"/>
      <c r="K17" s="1967"/>
      <c r="L17" s="1967"/>
      <c r="M17" s="1967"/>
      <c r="N17" s="1967"/>
      <c r="O17" s="1967"/>
      <c r="P17" s="1967"/>
      <c r="Q17" s="1967"/>
      <c r="R17" s="1967"/>
      <c r="S17" s="1967"/>
      <c r="T17" s="1967"/>
      <c r="U17" s="1967"/>
      <c r="V17" s="1967"/>
      <c r="W17" s="1967"/>
      <c r="X17" s="1967"/>
      <c r="Y17" s="1967"/>
      <c r="Z17" s="1967"/>
      <c r="AA17" s="1967"/>
      <c r="AB17" s="1967"/>
      <c r="AC17" s="1967"/>
      <c r="AD17" s="1967"/>
      <c r="AE17" s="1967"/>
      <c r="AF17" s="1966"/>
      <c r="AG17" s="1966"/>
      <c r="AH17" s="1966"/>
      <c r="AI17" s="1966"/>
      <c r="AJ17" s="1966"/>
      <c r="AK17" s="1966"/>
      <c r="AL17" s="1966"/>
      <c r="AM17" s="1966"/>
      <c r="AN17" s="1966"/>
      <c r="AO17" s="1966"/>
      <c r="AP17" s="1966"/>
      <c r="AQ17" s="1966"/>
      <c r="AR17" s="1966"/>
      <c r="AS17" s="1963"/>
      <c r="AT17" s="1963"/>
      <c r="AU17" s="1963"/>
      <c r="AV17" s="1964"/>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65"/>
      <c r="B18" s="1966"/>
      <c r="C18" s="1966"/>
      <c r="D18" s="1966"/>
      <c r="E18" s="1966"/>
      <c r="F18" s="1966"/>
      <c r="G18" s="1966"/>
      <c r="H18" s="1967"/>
      <c r="I18" s="1967"/>
      <c r="J18" s="1967"/>
      <c r="K18" s="1967"/>
      <c r="L18" s="1967"/>
      <c r="M18" s="1967"/>
      <c r="N18" s="1967"/>
      <c r="O18" s="1967"/>
      <c r="P18" s="1967"/>
      <c r="Q18" s="1967"/>
      <c r="R18" s="1967"/>
      <c r="S18" s="1967"/>
      <c r="T18" s="1967"/>
      <c r="U18" s="1967"/>
      <c r="V18" s="1967"/>
      <c r="W18" s="1967"/>
      <c r="X18" s="1967"/>
      <c r="Y18" s="1967"/>
      <c r="Z18" s="1967"/>
      <c r="AA18" s="1967"/>
      <c r="AB18" s="1967"/>
      <c r="AC18" s="1967"/>
      <c r="AD18" s="1967"/>
      <c r="AE18" s="1967"/>
      <c r="AF18" s="1966"/>
      <c r="AG18" s="1966"/>
      <c r="AH18" s="1966"/>
      <c r="AI18" s="1966"/>
      <c r="AJ18" s="1966"/>
      <c r="AK18" s="1966"/>
      <c r="AL18" s="1966"/>
      <c r="AM18" s="1966"/>
      <c r="AN18" s="1966"/>
      <c r="AO18" s="1966"/>
      <c r="AP18" s="1966"/>
      <c r="AQ18" s="1966"/>
      <c r="AR18" s="1966"/>
      <c r="AS18" s="1963"/>
      <c r="AT18" s="1963"/>
      <c r="AU18" s="1963"/>
      <c r="AV18" s="1964"/>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65"/>
      <c r="B19" s="1966"/>
      <c r="C19" s="1966"/>
      <c r="D19" s="1966"/>
      <c r="E19" s="1966"/>
      <c r="F19" s="1966"/>
      <c r="G19" s="1966"/>
      <c r="H19" s="1967"/>
      <c r="I19" s="1967"/>
      <c r="J19" s="1967"/>
      <c r="K19" s="1967"/>
      <c r="L19" s="1967"/>
      <c r="M19" s="1967"/>
      <c r="N19" s="1967"/>
      <c r="O19" s="1967"/>
      <c r="P19" s="1967"/>
      <c r="Q19" s="1967"/>
      <c r="R19" s="1967"/>
      <c r="S19" s="1967"/>
      <c r="T19" s="1967"/>
      <c r="U19" s="1967"/>
      <c r="V19" s="1967"/>
      <c r="W19" s="1967"/>
      <c r="X19" s="1967"/>
      <c r="Y19" s="1967"/>
      <c r="Z19" s="1967"/>
      <c r="AA19" s="1967"/>
      <c r="AB19" s="1967"/>
      <c r="AC19" s="1967"/>
      <c r="AD19" s="1967"/>
      <c r="AE19" s="1967"/>
      <c r="AF19" s="1966"/>
      <c r="AG19" s="1966"/>
      <c r="AH19" s="1966"/>
      <c r="AI19" s="1966"/>
      <c r="AJ19" s="1966"/>
      <c r="AK19" s="1966"/>
      <c r="AL19" s="1966"/>
      <c r="AM19" s="1966"/>
      <c r="AN19" s="1966"/>
      <c r="AO19" s="1966"/>
      <c r="AP19" s="1966"/>
      <c r="AQ19" s="1966"/>
      <c r="AR19" s="1966"/>
      <c r="AS19" s="1963"/>
      <c r="AT19" s="1963"/>
      <c r="AU19" s="1963"/>
      <c r="AV19" s="1964"/>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65"/>
      <c r="B20" s="1966"/>
      <c r="C20" s="1966"/>
      <c r="D20" s="1966"/>
      <c r="E20" s="1966"/>
      <c r="F20" s="1966"/>
      <c r="G20" s="1966"/>
      <c r="H20" s="1967"/>
      <c r="I20" s="1967"/>
      <c r="J20" s="1967"/>
      <c r="K20" s="1967"/>
      <c r="L20" s="1967"/>
      <c r="M20" s="1967"/>
      <c r="N20" s="1967"/>
      <c r="O20" s="1967"/>
      <c r="P20" s="1967"/>
      <c r="Q20" s="1967"/>
      <c r="R20" s="1967"/>
      <c r="S20" s="1967"/>
      <c r="T20" s="1967"/>
      <c r="U20" s="1967"/>
      <c r="V20" s="1967"/>
      <c r="W20" s="1967"/>
      <c r="X20" s="1967"/>
      <c r="Y20" s="1967"/>
      <c r="Z20" s="1967"/>
      <c r="AA20" s="1967"/>
      <c r="AB20" s="1967"/>
      <c r="AC20" s="1967"/>
      <c r="AD20" s="1967"/>
      <c r="AE20" s="1967"/>
      <c r="AF20" s="1966"/>
      <c r="AG20" s="1966"/>
      <c r="AH20" s="1966"/>
      <c r="AI20" s="1966"/>
      <c r="AJ20" s="1966"/>
      <c r="AK20" s="1966"/>
      <c r="AL20" s="1966"/>
      <c r="AM20" s="1966"/>
      <c r="AN20" s="1966"/>
      <c r="AO20" s="1966"/>
      <c r="AP20" s="1966"/>
      <c r="AQ20" s="1966"/>
      <c r="AR20" s="1966"/>
      <c r="AS20" s="1963"/>
      <c r="AT20" s="1963"/>
      <c r="AU20" s="1963"/>
      <c r="AV20" s="1964"/>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65"/>
      <c r="B21" s="1966"/>
      <c r="C21" s="1966"/>
      <c r="D21" s="1966"/>
      <c r="E21" s="1966"/>
      <c r="F21" s="1966"/>
      <c r="G21" s="1966"/>
      <c r="H21" s="1967"/>
      <c r="I21" s="1967"/>
      <c r="J21" s="1967"/>
      <c r="K21" s="1967"/>
      <c r="L21" s="1967"/>
      <c r="M21" s="1967"/>
      <c r="N21" s="1967"/>
      <c r="O21" s="1967"/>
      <c r="P21" s="1967"/>
      <c r="Q21" s="1967"/>
      <c r="R21" s="1967"/>
      <c r="S21" s="1967"/>
      <c r="T21" s="1967"/>
      <c r="U21" s="1967"/>
      <c r="V21" s="1967"/>
      <c r="W21" s="1967"/>
      <c r="X21" s="1967"/>
      <c r="Y21" s="1967"/>
      <c r="Z21" s="1967"/>
      <c r="AA21" s="1967"/>
      <c r="AB21" s="1967"/>
      <c r="AC21" s="1967"/>
      <c r="AD21" s="1967"/>
      <c r="AE21" s="1967"/>
      <c r="AF21" s="1966"/>
      <c r="AG21" s="1966"/>
      <c r="AH21" s="1966"/>
      <c r="AI21" s="1966"/>
      <c r="AJ21" s="1966"/>
      <c r="AK21" s="1966"/>
      <c r="AL21" s="1966"/>
      <c r="AM21" s="1966"/>
      <c r="AN21" s="1966"/>
      <c r="AO21" s="1966"/>
      <c r="AP21" s="1966"/>
      <c r="AQ21" s="1966"/>
      <c r="AR21" s="1966"/>
      <c r="AS21" s="1963"/>
      <c r="AT21" s="1963"/>
      <c r="AU21" s="1963"/>
      <c r="AV21" s="1964"/>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65"/>
      <c r="B22" s="1966"/>
      <c r="C22" s="1966"/>
      <c r="D22" s="1966"/>
      <c r="E22" s="1966"/>
      <c r="F22" s="1966"/>
      <c r="G22" s="1966"/>
      <c r="H22" s="1967"/>
      <c r="I22" s="1967"/>
      <c r="J22" s="1967"/>
      <c r="K22" s="1967"/>
      <c r="L22" s="1967"/>
      <c r="M22" s="1967"/>
      <c r="N22" s="1967"/>
      <c r="O22" s="1967"/>
      <c r="P22" s="1967"/>
      <c r="Q22" s="1967"/>
      <c r="R22" s="1967"/>
      <c r="S22" s="1967"/>
      <c r="T22" s="1967"/>
      <c r="U22" s="1967"/>
      <c r="V22" s="1967"/>
      <c r="W22" s="1967"/>
      <c r="X22" s="1967"/>
      <c r="Y22" s="1967"/>
      <c r="Z22" s="1967"/>
      <c r="AA22" s="1967"/>
      <c r="AB22" s="1967"/>
      <c r="AC22" s="1967"/>
      <c r="AD22" s="1967"/>
      <c r="AE22" s="1967"/>
      <c r="AF22" s="1966"/>
      <c r="AG22" s="1966"/>
      <c r="AH22" s="1966"/>
      <c r="AI22" s="1966"/>
      <c r="AJ22" s="1966"/>
      <c r="AK22" s="1966"/>
      <c r="AL22" s="1966"/>
      <c r="AM22" s="1966"/>
      <c r="AN22" s="1966"/>
      <c r="AO22" s="1966"/>
      <c r="AP22" s="1966"/>
      <c r="AQ22" s="1966"/>
      <c r="AR22" s="1966"/>
      <c r="AS22" s="1963"/>
      <c r="AT22" s="1963"/>
      <c r="AU22" s="1963"/>
      <c r="AV22" s="1964"/>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65"/>
      <c r="B23" s="1966"/>
      <c r="C23" s="1966"/>
      <c r="D23" s="1966"/>
      <c r="E23" s="1966"/>
      <c r="F23" s="1966"/>
      <c r="G23" s="1966"/>
      <c r="H23" s="1967"/>
      <c r="I23" s="1967"/>
      <c r="J23" s="1967"/>
      <c r="K23" s="1967"/>
      <c r="L23" s="1967"/>
      <c r="M23" s="1967"/>
      <c r="N23" s="1967"/>
      <c r="O23" s="1967"/>
      <c r="P23" s="1967"/>
      <c r="Q23" s="1967"/>
      <c r="R23" s="1967"/>
      <c r="S23" s="1967"/>
      <c r="T23" s="1967"/>
      <c r="U23" s="1967"/>
      <c r="V23" s="1967"/>
      <c r="W23" s="1967"/>
      <c r="X23" s="1967"/>
      <c r="Y23" s="1967"/>
      <c r="Z23" s="1967"/>
      <c r="AA23" s="1967"/>
      <c r="AB23" s="1967"/>
      <c r="AC23" s="1967"/>
      <c r="AD23" s="1967"/>
      <c r="AE23" s="1967"/>
      <c r="AF23" s="1966"/>
      <c r="AG23" s="1966"/>
      <c r="AH23" s="1966"/>
      <c r="AI23" s="1966"/>
      <c r="AJ23" s="1966"/>
      <c r="AK23" s="1966"/>
      <c r="AL23" s="1966"/>
      <c r="AM23" s="1966"/>
      <c r="AN23" s="1966"/>
      <c r="AO23" s="1966"/>
      <c r="AP23" s="1966"/>
      <c r="AQ23" s="1966"/>
      <c r="AR23" s="1966"/>
      <c r="AS23" s="1963"/>
      <c r="AT23" s="1963"/>
      <c r="AU23" s="1963"/>
      <c r="AV23" s="1964"/>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65"/>
      <c r="B24" s="1966"/>
      <c r="C24" s="1966"/>
      <c r="D24" s="1966"/>
      <c r="E24" s="1966"/>
      <c r="F24" s="1966"/>
      <c r="G24" s="1966"/>
      <c r="H24" s="1967"/>
      <c r="I24" s="1967"/>
      <c r="J24" s="1967"/>
      <c r="K24" s="1967"/>
      <c r="L24" s="1967"/>
      <c r="M24" s="1967"/>
      <c r="N24" s="1967"/>
      <c r="O24" s="1967"/>
      <c r="P24" s="1967"/>
      <c r="Q24" s="1967"/>
      <c r="R24" s="1967"/>
      <c r="S24" s="1967"/>
      <c r="T24" s="1967"/>
      <c r="U24" s="1967"/>
      <c r="V24" s="1967"/>
      <c r="W24" s="1967"/>
      <c r="X24" s="1967"/>
      <c r="Y24" s="1967"/>
      <c r="Z24" s="1967"/>
      <c r="AA24" s="1967"/>
      <c r="AB24" s="1967"/>
      <c r="AC24" s="1967"/>
      <c r="AD24" s="1967"/>
      <c r="AE24" s="1967"/>
      <c r="AF24" s="1966"/>
      <c r="AG24" s="1966"/>
      <c r="AH24" s="1966"/>
      <c r="AI24" s="1966"/>
      <c r="AJ24" s="1966"/>
      <c r="AK24" s="1966"/>
      <c r="AL24" s="1966"/>
      <c r="AM24" s="1966"/>
      <c r="AN24" s="1966"/>
      <c r="AO24" s="1966"/>
      <c r="AP24" s="1966"/>
      <c r="AQ24" s="1966"/>
      <c r="AR24" s="1966"/>
      <c r="AS24" s="1963"/>
      <c r="AT24" s="1963"/>
      <c r="AU24" s="1963"/>
      <c r="AV24" s="1964"/>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65"/>
      <c r="B25" s="1966"/>
      <c r="C25" s="1966"/>
      <c r="D25" s="1966"/>
      <c r="E25" s="1966"/>
      <c r="F25" s="1966"/>
      <c r="G25" s="1966"/>
      <c r="H25" s="1967"/>
      <c r="I25" s="1967"/>
      <c r="J25" s="1967"/>
      <c r="K25" s="1967"/>
      <c r="L25" s="1967"/>
      <c r="M25" s="1967"/>
      <c r="N25" s="1967"/>
      <c r="O25" s="1967"/>
      <c r="P25" s="1967"/>
      <c r="Q25" s="1967"/>
      <c r="R25" s="1967"/>
      <c r="S25" s="1967"/>
      <c r="T25" s="1967"/>
      <c r="U25" s="1967"/>
      <c r="V25" s="1967"/>
      <c r="W25" s="1967"/>
      <c r="X25" s="1967"/>
      <c r="Y25" s="1967"/>
      <c r="Z25" s="1967"/>
      <c r="AA25" s="1967"/>
      <c r="AB25" s="1967"/>
      <c r="AC25" s="1967"/>
      <c r="AD25" s="1967"/>
      <c r="AE25" s="1967"/>
      <c r="AF25" s="1966"/>
      <c r="AG25" s="1966"/>
      <c r="AH25" s="1966"/>
      <c r="AI25" s="1966"/>
      <c r="AJ25" s="1966"/>
      <c r="AK25" s="1966"/>
      <c r="AL25" s="1966"/>
      <c r="AM25" s="1966"/>
      <c r="AN25" s="1966"/>
      <c r="AO25" s="1966"/>
      <c r="AP25" s="1966"/>
      <c r="AQ25" s="1966"/>
      <c r="AR25" s="1966"/>
      <c r="AS25" s="1963"/>
      <c r="AT25" s="1963"/>
      <c r="AU25" s="1963"/>
      <c r="AV25" s="1964"/>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65"/>
      <c r="B26" s="1966"/>
      <c r="C26" s="1966"/>
      <c r="D26" s="1966"/>
      <c r="E26" s="1966"/>
      <c r="F26" s="1966"/>
      <c r="G26" s="1966"/>
      <c r="H26" s="1967"/>
      <c r="I26" s="1967"/>
      <c r="J26" s="1967"/>
      <c r="K26" s="1967"/>
      <c r="L26" s="1967"/>
      <c r="M26" s="1967"/>
      <c r="N26" s="1967"/>
      <c r="O26" s="1967"/>
      <c r="P26" s="1967"/>
      <c r="Q26" s="1967"/>
      <c r="R26" s="1967"/>
      <c r="S26" s="1967"/>
      <c r="T26" s="1967"/>
      <c r="U26" s="1967"/>
      <c r="V26" s="1967"/>
      <c r="W26" s="1967"/>
      <c r="X26" s="1967"/>
      <c r="Y26" s="1967"/>
      <c r="Z26" s="1967"/>
      <c r="AA26" s="1967"/>
      <c r="AB26" s="1967"/>
      <c r="AC26" s="1967"/>
      <c r="AD26" s="1967"/>
      <c r="AE26" s="1967"/>
      <c r="AF26" s="1966"/>
      <c r="AG26" s="1966"/>
      <c r="AH26" s="1966"/>
      <c r="AI26" s="1966"/>
      <c r="AJ26" s="1966"/>
      <c r="AK26" s="1966"/>
      <c r="AL26" s="1966"/>
      <c r="AM26" s="1966"/>
      <c r="AN26" s="1966"/>
      <c r="AO26" s="1966"/>
      <c r="AP26" s="1966"/>
      <c r="AQ26" s="1966"/>
      <c r="AR26" s="1966"/>
      <c r="AS26" s="1963"/>
      <c r="AT26" s="1963"/>
      <c r="AU26" s="1963"/>
      <c r="AV26" s="1964"/>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65"/>
      <c r="B27" s="1966"/>
      <c r="C27" s="1966"/>
      <c r="D27" s="1966"/>
      <c r="E27" s="1966"/>
      <c r="F27" s="1966"/>
      <c r="G27" s="1966"/>
      <c r="H27" s="1967"/>
      <c r="I27" s="1967"/>
      <c r="J27" s="1967"/>
      <c r="K27" s="1967"/>
      <c r="L27" s="1967"/>
      <c r="M27" s="1967"/>
      <c r="N27" s="1967"/>
      <c r="O27" s="1967"/>
      <c r="P27" s="1967"/>
      <c r="Q27" s="1967"/>
      <c r="R27" s="1967"/>
      <c r="S27" s="1967"/>
      <c r="T27" s="1967"/>
      <c r="U27" s="1967"/>
      <c r="V27" s="1967"/>
      <c r="W27" s="1967"/>
      <c r="X27" s="1967"/>
      <c r="Y27" s="1967"/>
      <c r="Z27" s="1967"/>
      <c r="AA27" s="1967"/>
      <c r="AB27" s="1967"/>
      <c r="AC27" s="1968"/>
      <c r="AD27" s="1967"/>
      <c r="AE27" s="1967"/>
      <c r="AF27" s="1966"/>
      <c r="AG27" s="1966"/>
      <c r="AH27" s="1966"/>
      <c r="AI27" s="1966"/>
      <c r="AJ27" s="1966"/>
      <c r="AK27" s="1966"/>
      <c r="AL27" s="1966"/>
      <c r="AM27" s="1966"/>
      <c r="AN27" s="1966"/>
      <c r="AO27" s="1966"/>
      <c r="AP27" s="1966"/>
      <c r="AQ27" s="1966"/>
      <c r="AR27" s="1966"/>
      <c r="AS27" s="1963"/>
      <c r="AT27" s="1963"/>
      <c r="AU27" s="1963"/>
      <c r="AV27" s="1964"/>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65"/>
      <c r="B28" s="1966"/>
      <c r="C28" s="1966"/>
      <c r="D28" s="1966"/>
      <c r="E28" s="1966"/>
      <c r="F28" s="1966"/>
      <c r="G28" s="1966"/>
      <c r="H28" s="1967"/>
      <c r="I28" s="1967"/>
      <c r="J28" s="1967"/>
      <c r="K28" s="1967"/>
      <c r="L28" s="1967"/>
      <c r="M28" s="1967"/>
      <c r="N28" s="1967"/>
      <c r="O28" s="1967"/>
      <c r="P28" s="1967"/>
      <c r="Q28" s="1967"/>
      <c r="R28" s="1967"/>
      <c r="S28" s="1967"/>
      <c r="T28" s="1967"/>
      <c r="U28" s="1967"/>
      <c r="V28" s="1967"/>
      <c r="W28" s="1967"/>
      <c r="X28" s="1967"/>
      <c r="Y28" s="1967"/>
      <c r="Z28" s="1967"/>
      <c r="AA28" s="1967"/>
      <c r="AB28" s="1967"/>
      <c r="AC28" s="1967"/>
      <c r="AD28" s="1967"/>
      <c r="AE28" s="1967"/>
      <c r="AF28" s="1966"/>
      <c r="AG28" s="1966"/>
      <c r="AH28" s="1966"/>
      <c r="AI28" s="1966"/>
      <c r="AJ28" s="1966"/>
      <c r="AK28" s="1966"/>
      <c r="AL28" s="1966"/>
      <c r="AM28" s="1966"/>
      <c r="AN28" s="1966"/>
      <c r="AO28" s="1966"/>
      <c r="AP28" s="1966"/>
      <c r="AQ28" s="1966"/>
      <c r="AR28" s="1966"/>
      <c r="AS28" s="1963"/>
      <c r="AT28" s="1963"/>
      <c r="AU28" s="1963"/>
      <c r="AV28" s="1964"/>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65"/>
      <c r="B29" s="1966"/>
      <c r="C29" s="1966"/>
      <c r="D29" s="1966"/>
      <c r="E29" s="1966"/>
      <c r="F29" s="1966"/>
      <c r="G29" s="1966"/>
      <c r="H29" s="1967"/>
      <c r="I29" s="1967"/>
      <c r="J29" s="1967"/>
      <c r="K29" s="1967"/>
      <c r="L29" s="1967"/>
      <c r="M29" s="1967"/>
      <c r="N29" s="1967"/>
      <c r="O29" s="1967"/>
      <c r="P29" s="1967"/>
      <c r="Q29" s="1967"/>
      <c r="R29" s="1967"/>
      <c r="S29" s="1967"/>
      <c r="T29" s="1967"/>
      <c r="U29" s="1967"/>
      <c r="V29" s="1967"/>
      <c r="W29" s="1967"/>
      <c r="X29" s="1967"/>
      <c r="Y29" s="1967"/>
      <c r="Z29" s="1967"/>
      <c r="AA29" s="1967"/>
      <c r="AB29" s="1967"/>
      <c r="AC29" s="1967"/>
      <c r="AD29" s="1967"/>
      <c r="AE29" s="1967"/>
      <c r="AF29" s="1966"/>
      <c r="AG29" s="1966"/>
      <c r="AH29" s="1966"/>
      <c r="AI29" s="1966"/>
      <c r="AJ29" s="1966"/>
      <c r="AK29" s="1966"/>
      <c r="AL29" s="1966"/>
      <c r="AM29" s="1966"/>
      <c r="AN29" s="1966"/>
      <c r="AO29" s="1966"/>
      <c r="AP29" s="1966"/>
      <c r="AQ29" s="1966"/>
      <c r="AR29" s="1966"/>
      <c r="AS29" s="1963"/>
      <c r="AT29" s="1963"/>
      <c r="AU29" s="1963"/>
      <c r="AV29" s="1964"/>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65"/>
      <c r="B30" s="1966"/>
      <c r="C30" s="1966"/>
      <c r="D30" s="1966"/>
      <c r="E30" s="1966"/>
      <c r="F30" s="1966"/>
      <c r="G30" s="1966"/>
      <c r="H30" s="1967"/>
      <c r="I30" s="1967"/>
      <c r="J30" s="1967"/>
      <c r="K30" s="1967"/>
      <c r="L30" s="1967"/>
      <c r="M30" s="1967"/>
      <c r="N30" s="1967"/>
      <c r="O30" s="1967"/>
      <c r="P30" s="1967"/>
      <c r="Q30" s="1967"/>
      <c r="R30" s="1967"/>
      <c r="S30" s="1967"/>
      <c r="T30" s="1967"/>
      <c r="U30" s="1967"/>
      <c r="V30" s="1967"/>
      <c r="W30" s="1967"/>
      <c r="X30" s="1967"/>
      <c r="Y30" s="1967"/>
      <c r="Z30" s="1967"/>
      <c r="AA30" s="1967"/>
      <c r="AB30" s="1967"/>
      <c r="AC30" s="1967"/>
      <c r="AD30" s="1967"/>
      <c r="AE30" s="1967"/>
      <c r="AF30" s="1966"/>
      <c r="AG30" s="1966"/>
      <c r="AH30" s="1966"/>
      <c r="AI30" s="1966"/>
      <c r="AJ30" s="1966"/>
      <c r="AK30" s="1966"/>
      <c r="AL30" s="1966"/>
      <c r="AM30" s="1966"/>
      <c r="AN30" s="1966"/>
      <c r="AO30" s="1966"/>
      <c r="AP30" s="1966"/>
      <c r="AQ30" s="1966"/>
      <c r="AR30" s="1966"/>
      <c r="AS30" s="1963"/>
      <c r="AT30" s="1963"/>
      <c r="AU30" s="1963"/>
      <c r="AV30" s="1964"/>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65"/>
      <c r="B31" s="1966"/>
      <c r="C31" s="1966"/>
      <c r="D31" s="1966"/>
      <c r="E31" s="1966"/>
      <c r="F31" s="1966"/>
      <c r="G31" s="1966"/>
      <c r="H31" s="1967"/>
      <c r="I31" s="1967"/>
      <c r="J31" s="1967"/>
      <c r="K31" s="1967"/>
      <c r="L31" s="1967"/>
      <c r="M31" s="1967"/>
      <c r="N31" s="1967"/>
      <c r="O31" s="1967"/>
      <c r="P31" s="1967"/>
      <c r="Q31" s="1967"/>
      <c r="R31" s="1967"/>
      <c r="S31" s="1967"/>
      <c r="T31" s="1967"/>
      <c r="U31" s="1967"/>
      <c r="V31" s="1967"/>
      <c r="W31" s="1967"/>
      <c r="X31" s="1967"/>
      <c r="Y31" s="1967"/>
      <c r="Z31" s="1967"/>
      <c r="AA31" s="1967"/>
      <c r="AB31" s="1967"/>
      <c r="AC31" s="1967"/>
      <c r="AD31" s="1967"/>
      <c r="AE31" s="1967"/>
      <c r="AF31" s="1966"/>
      <c r="AG31" s="1966"/>
      <c r="AH31" s="1966"/>
      <c r="AI31" s="1966"/>
      <c r="AJ31" s="1966"/>
      <c r="AK31" s="1966"/>
      <c r="AL31" s="1966"/>
      <c r="AM31" s="1966"/>
      <c r="AN31" s="1966"/>
      <c r="AO31" s="1966"/>
      <c r="AP31" s="1966"/>
      <c r="AQ31" s="1966"/>
      <c r="AR31" s="1966"/>
      <c r="AS31" s="1963"/>
      <c r="AT31" s="1963"/>
      <c r="AU31" s="1963"/>
      <c r="AV31" s="1964"/>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65"/>
      <c r="B32" s="1966"/>
      <c r="C32" s="1966"/>
      <c r="D32" s="1966"/>
      <c r="E32" s="1966"/>
      <c r="F32" s="1966"/>
      <c r="G32" s="1966"/>
      <c r="H32" s="1967"/>
      <c r="I32" s="1967"/>
      <c r="J32" s="1967"/>
      <c r="K32" s="1967"/>
      <c r="L32" s="1967"/>
      <c r="M32" s="1967"/>
      <c r="N32" s="1967"/>
      <c r="O32" s="1967"/>
      <c r="P32" s="1967"/>
      <c r="Q32" s="1967"/>
      <c r="R32" s="1967"/>
      <c r="S32" s="1967"/>
      <c r="T32" s="1967"/>
      <c r="U32" s="1967"/>
      <c r="V32" s="1967"/>
      <c r="W32" s="1967"/>
      <c r="X32" s="1967"/>
      <c r="Y32" s="1967"/>
      <c r="Z32" s="1967"/>
      <c r="AA32" s="1967"/>
      <c r="AB32" s="1967"/>
      <c r="AC32" s="1967"/>
      <c r="AD32" s="1967"/>
      <c r="AE32" s="1967"/>
      <c r="AF32" s="1966"/>
      <c r="AG32" s="1966"/>
      <c r="AH32" s="1966"/>
      <c r="AI32" s="1966"/>
      <c r="AJ32" s="1966"/>
      <c r="AK32" s="1966"/>
      <c r="AL32" s="1966"/>
      <c r="AM32" s="1966"/>
      <c r="AN32" s="1966"/>
      <c r="AO32" s="1966"/>
      <c r="AP32" s="1966"/>
      <c r="AQ32" s="1966"/>
      <c r="AR32" s="1966"/>
      <c r="AS32" s="1963"/>
      <c r="AT32" s="1963"/>
      <c r="AU32" s="1963"/>
      <c r="AV32" s="1964"/>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72" t="s">
        <v>187</v>
      </c>
      <c r="B33" s="1973"/>
      <c r="C33" s="1973"/>
      <c r="D33" s="1973"/>
      <c r="E33" s="1973"/>
      <c r="F33" s="1973"/>
      <c r="G33" s="1974"/>
      <c r="H33" s="1975">
        <f>SUM(H13:J32)</f>
        <v>0</v>
      </c>
      <c r="I33" s="1697"/>
      <c r="J33" s="1698"/>
      <c r="K33" s="1441">
        <f>SUM(K13:M32)</f>
        <v>0</v>
      </c>
      <c r="L33" s="1441"/>
      <c r="M33" s="1441"/>
      <c r="N33" s="1441">
        <f>SUM(N13:P32)</f>
        <v>0</v>
      </c>
      <c r="O33" s="1441"/>
      <c r="P33" s="1441"/>
      <c r="Q33" s="1441">
        <f>SUM(Q13:S32)</f>
        <v>0</v>
      </c>
      <c r="R33" s="1441"/>
      <c r="S33" s="1441"/>
      <c r="T33" s="1441">
        <f>SUM(T13:V32)</f>
        <v>0</v>
      </c>
      <c r="U33" s="1441"/>
      <c r="V33" s="1441"/>
      <c r="W33" s="1441">
        <f>SUM(W13:Y32)</f>
        <v>0</v>
      </c>
      <c r="X33" s="1441"/>
      <c r="Y33" s="1441"/>
      <c r="Z33" s="1441">
        <f>SUM(Z13:AB32)</f>
        <v>0</v>
      </c>
      <c r="AA33" s="1441"/>
      <c r="AB33" s="1441"/>
      <c r="AC33" s="1441">
        <f>SUM(AC13:AE32)</f>
        <v>0</v>
      </c>
      <c r="AD33" s="1441"/>
      <c r="AE33" s="1441"/>
      <c r="AF33" s="1970"/>
      <c r="AG33" s="1970"/>
      <c r="AH33" s="1970"/>
      <c r="AI33" s="1970"/>
      <c r="AJ33" s="1970"/>
      <c r="AK33" s="1970"/>
      <c r="AL33" s="1970"/>
      <c r="AM33" s="1970"/>
      <c r="AN33" s="1970"/>
      <c r="AO33" s="1970"/>
      <c r="AP33" s="1970"/>
      <c r="AQ33" s="1970"/>
      <c r="AR33" s="1970"/>
      <c r="AS33" s="1970"/>
      <c r="AT33" s="1970"/>
      <c r="AU33" s="1970"/>
      <c r="AV33" s="1971"/>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60" priority="11">
      <formula>LEN(TRIM(F7))=0</formula>
    </cfRule>
  </conditionalFormatting>
  <conditionalFormatting sqref="A13:AR32">
    <cfRule type="notContainsBlanks" dxfId="1559" priority="9">
      <formula>LEN(TRIM(A13))&gt;0</formula>
    </cfRule>
    <cfRule type="expression" dxfId="1558" priority="10">
      <formula>NOT(ISBLANK($A13))</formula>
    </cfRule>
  </conditionalFormatting>
  <conditionalFormatting sqref="H33:AE33">
    <cfRule type="cellIs" dxfId="1557" priority="1" operator="between">
      <formula>0</formula>
      <formula>0</formula>
    </cfRule>
    <cfRule type="containsText" dxfId="1556"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c r="BT1" s="2003"/>
      <c r="BU1" s="2003"/>
      <c r="BV1" s="2003"/>
      <c r="BW1" s="2003"/>
      <c r="BX1" s="2003"/>
      <c r="BY1" s="2003"/>
      <c r="BZ1" s="2003"/>
      <c r="CA1" s="2003"/>
      <c r="CB1" s="2003"/>
      <c r="CC1" s="2003"/>
      <c r="CD1" s="2003"/>
      <c r="CE1" s="2003"/>
      <c r="CF1" s="2003"/>
      <c r="CG1" s="2003"/>
      <c r="CH1" s="2003"/>
      <c r="CI1" s="2003"/>
      <c r="CJ1" s="2003"/>
      <c r="CK1" s="2003"/>
      <c r="CL1" s="2003"/>
      <c r="CM1" s="2003"/>
      <c r="CN1" s="2003"/>
      <c r="CO1" s="2003"/>
      <c r="CP1" s="2003"/>
      <c r="CQ1" s="2003"/>
      <c r="CR1" s="2003"/>
      <c r="CS1" s="2003"/>
      <c r="CT1" s="2003"/>
      <c r="CU1" s="2003"/>
      <c r="CV1" s="2003"/>
      <c r="CW1" s="2003"/>
      <c r="CX1" s="2003"/>
      <c r="CY1" s="2003"/>
      <c r="CZ1" s="2003"/>
      <c r="DA1" s="2003"/>
      <c r="DB1" s="2003"/>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58" t="s">
        <v>168</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4"/>
      <c r="AK7" s="2004" t="s">
        <v>442</v>
      </c>
      <c r="AL7" s="2005"/>
      <c r="AM7" s="2005"/>
      <c r="AN7" s="2005"/>
      <c r="AO7" s="2005"/>
      <c r="AP7" s="2005"/>
      <c r="AQ7" s="2005"/>
      <c r="AR7" s="2005"/>
      <c r="AS7" s="2005"/>
      <c r="AT7" s="2005"/>
      <c r="AU7" s="2005"/>
      <c r="AV7" s="2005"/>
      <c r="AW7" s="2005"/>
      <c r="AX7" s="2005"/>
      <c r="AY7" s="2005"/>
      <c r="AZ7" s="2005"/>
      <c r="BA7" s="2005"/>
      <c r="BB7" s="2005"/>
      <c r="BC7" s="2005"/>
      <c r="BD7" s="2005"/>
      <c r="BE7" s="2005"/>
      <c r="BF7" s="2005"/>
      <c r="BG7" s="2005"/>
      <c r="BH7" s="2005"/>
      <c r="BI7" s="2005"/>
      <c r="BJ7" s="2005"/>
      <c r="BK7" s="2006"/>
      <c r="BL7" s="2010" t="s">
        <v>237</v>
      </c>
      <c r="BM7" s="2011"/>
      <c r="BN7" s="2011"/>
      <c r="BO7" s="2011"/>
      <c r="BP7" s="2011"/>
      <c r="BQ7" s="2011"/>
      <c r="BR7" s="2011"/>
      <c r="BS7" s="2011"/>
      <c r="BT7" s="2011"/>
      <c r="BU7" s="2011"/>
      <c r="BV7" s="2011"/>
      <c r="BW7" s="2011"/>
      <c r="BX7" s="2011"/>
      <c r="BY7" s="2011"/>
      <c r="BZ7" s="2011"/>
      <c r="CA7" s="2011"/>
      <c r="CB7" s="2011"/>
      <c r="CC7" s="2011"/>
      <c r="CD7" s="2011"/>
      <c r="CE7" s="2011"/>
      <c r="CF7" s="2011"/>
      <c r="CG7" s="2011"/>
      <c r="CH7" s="2011"/>
      <c r="CI7" s="2011"/>
      <c r="CJ7" s="2011"/>
      <c r="CK7" s="2011"/>
      <c r="CL7" s="2011"/>
      <c r="CM7" s="2011"/>
      <c r="CN7" s="2011"/>
      <c r="CO7" s="2011"/>
      <c r="CP7" s="2011"/>
      <c r="CQ7" s="2011"/>
      <c r="CR7" s="2011"/>
      <c r="CS7" s="2011"/>
      <c r="CT7" s="2011"/>
      <c r="CU7" s="2011"/>
      <c r="CV7" s="2011"/>
      <c r="CW7" s="2011"/>
      <c r="CX7" s="2011"/>
      <c r="CY7" s="2011"/>
      <c r="CZ7" s="2011"/>
      <c r="DA7" s="2012"/>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7"/>
      <c r="AL8" s="2008"/>
      <c r="AM8" s="2008"/>
      <c r="AN8" s="2008"/>
      <c r="AO8" s="2008"/>
      <c r="AP8" s="2008"/>
      <c r="AQ8" s="2008"/>
      <c r="AR8" s="2008"/>
      <c r="AS8" s="2008"/>
      <c r="AT8" s="2008"/>
      <c r="AU8" s="2008"/>
      <c r="AV8" s="2008"/>
      <c r="AW8" s="2008"/>
      <c r="AX8" s="2008"/>
      <c r="AY8" s="2008"/>
      <c r="AZ8" s="2008"/>
      <c r="BA8" s="2008"/>
      <c r="BB8" s="2008"/>
      <c r="BC8" s="2008"/>
      <c r="BD8" s="2008"/>
      <c r="BE8" s="2008"/>
      <c r="BF8" s="2008"/>
      <c r="BG8" s="2008"/>
      <c r="BH8" s="2008"/>
      <c r="BI8" s="2008"/>
      <c r="BJ8" s="2008"/>
      <c r="BK8" s="2009"/>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1617"/>
      <c r="AL9" s="1619"/>
      <c r="AM9" s="1266">
        <v>1</v>
      </c>
      <c r="AN9" s="1266"/>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52"/>
      <c r="AL10" s="1253"/>
      <c r="AM10" s="1268">
        <v>2</v>
      </c>
      <c r="AN10" s="1268"/>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95" t="s">
        <v>167</v>
      </c>
      <c r="B11" s="1296"/>
      <c r="C11" s="1296"/>
      <c r="D11" s="1296"/>
      <c r="E11" s="1296"/>
      <c r="F11" s="1296"/>
      <c r="G11" s="1296"/>
      <c r="H11" s="1296"/>
      <c r="I11" s="1296"/>
      <c r="J11" s="1296"/>
      <c r="K11" s="1296"/>
      <c r="L11" s="1296"/>
      <c r="M11" s="1296"/>
      <c r="N11" s="1296"/>
      <c r="O11" s="1296"/>
      <c r="P11" s="1297"/>
      <c r="Q11" s="6"/>
      <c r="R11" s="6"/>
      <c r="S11" s="133"/>
      <c r="T11" s="1432" t="s">
        <v>162</v>
      </c>
      <c r="U11" s="1433"/>
      <c r="V11" s="1433"/>
      <c r="W11" s="1433"/>
      <c r="X11" s="1433"/>
      <c r="Y11" s="1433"/>
      <c r="Z11" s="1433"/>
      <c r="AA11" s="1433"/>
      <c r="AB11" s="1433"/>
      <c r="AC11" s="1433"/>
      <c r="AD11" s="1433"/>
      <c r="AE11" s="1433"/>
      <c r="AF11" s="1433"/>
      <c r="AG11" s="1433"/>
      <c r="AH11" s="1433"/>
      <c r="AI11" s="1434"/>
      <c r="AJ11" s="4"/>
      <c r="AK11" s="1252"/>
      <c r="AL11" s="1253"/>
      <c r="AM11" s="1268">
        <v>3</v>
      </c>
      <c r="AN11" s="1268"/>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13" t="s">
        <v>879</v>
      </c>
      <c r="B12" s="2014"/>
      <c r="C12" s="2014"/>
      <c r="D12" s="2014"/>
      <c r="E12" s="2014"/>
      <c r="F12" s="2014"/>
      <c r="G12" s="1048"/>
      <c r="H12" s="1048"/>
      <c r="I12" s="1048"/>
      <c r="J12" s="1048"/>
      <c r="K12" s="1048"/>
      <c r="L12" s="1048"/>
      <c r="M12" s="1048"/>
      <c r="N12" s="1048"/>
      <c r="O12" s="1048"/>
      <c r="P12" s="1049"/>
      <c r="Q12" s="6"/>
      <c r="R12" s="6"/>
      <c r="S12" s="133"/>
      <c r="T12" s="1679"/>
      <c r="U12" s="1680"/>
      <c r="V12" s="1680"/>
      <c r="W12" s="1680"/>
      <c r="X12" s="1680"/>
      <c r="Y12" s="1680"/>
      <c r="Z12" s="1680" t="s">
        <v>102</v>
      </c>
      <c r="AA12" s="1680"/>
      <c r="AB12" s="1680"/>
      <c r="AC12" s="1680"/>
      <c r="AD12" s="1680"/>
      <c r="AE12" s="1680" t="s">
        <v>101</v>
      </c>
      <c r="AF12" s="1680"/>
      <c r="AG12" s="1680"/>
      <c r="AH12" s="1680"/>
      <c r="AI12" s="1693"/>
      <c r="AJ12" s="4"/>
      <c r="AK12" s="1252"/>
      <c r="AL12" s="1253"/>
      <c r="AM12" s="1268">
        <v>4</v>
      </c>
      <c r="AN12" s="1268"/>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03" t="s">
        <v>165</v>
      </c>
      <c r="B13" s="1304"/>
      <c r="C13" s="1304"/>
      <c r="D13" s="1304"/>
      <c r="E13" s="1304"/>
      <c r="F13" s="1304"/>
      <c r="G13" s="1007"/>
      <c r="H13" s="2016"/>
      <c r="I13" s="2016"/>
      <c r="J13" s="2016"/>
      <c r="K13" s="2016"/>
      <c r="L13" s="138" t="s">
        <v>133</v>
      </c>
      <c r="M13" s="1149"/>
      <c r="N13" s="1149"/>
      <c r="O13" s="1149"/>
      <c r="P13" s="1357"/>
      <c r="Q13" s="6"/>
      <c r="R13" s="6"/>
      <c r="S13" s="40"/>
      <c r="T13" s="1303" t="s">
        <v>161</v>
      </c>
      <c r="U13" s="1304"/>
      <c r="V13" s="1304"/>
      <c r="W13" s="1304"/>
      <c r="X13" s="1304"/>
      <c r="Y13" s="1304"/>
      <c r="Z13" s="925"/>
      <c r="AA13" s="925"/>
      <c r="AB13" s="925"/>
      <c r="AC13" s="925"/>
      <c r="AD13" s="925"/>
      <c r="AE13" s="1967" t="str">
        <f>AC53</f>
        <v/>
      </c>
      <c r="AF13" s="1967"/>
      <c r="AG13" s="1967"/>
      <c r="AH13" s="1967"/>
      <c r="AI13" s="2017"/>
      <c r="AJ13" s="4"/>
      <c r="AK13" s="1252"/>
      <c r="AL13" s="1253"/>
      <c r="AM13" s="1268">
        <v>5</v>
      </c>
      <c r="AN13" s="1268"/>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03" t="s">
        <v>111</v>
      </c>
      <c r="B14" s="1304"/>
      <c r="C14" s="1304"/>
      <c r="D14" s="1304"/>
      <c r="E14" s="1304"/>
      <c r="F14" s="1304"/>
      <c r="G14" s="1032"/>
      <c r="H14" s="1032"/>
      <c r="I14" s="1032"/>
      <c r="J14" s="1032"/>
      <c r="K14" s="1032"/>
      <c r="L14" s="1032"/>
      <c r="M14" s="1032"/>
      <c r="N14" s="1032"/>
      <c r="O14" s="1032"/>
      <c r="P14" s="1033"/>
      <c r="Q14" s="6"/>
      <c r="R14" s="6"/>
      <c r="S14" s="40"/>
      <c r="T14" s="1303" t="s">
        <v>160</v>
      </c>
      <c r="U14" s="1304"/>
      <c r="V14" s="1304"/>
      <c r="W14" s="1304"/>
      <c r="X14" s="1304"/>
      <c r="Y14" s="1304"/>
      <c r="Z14" s="925"/>
      <c r="AA14" s="925"/>
      <c r="AB14" s="925"/>
      <c r="AC14" s="925"/>
      <c r="AD14" s="925"/>
      <c r="AE14" s="925"/>
      <c r="AF14" s="925"/>
      <c r="AG14" s="925"/>
      <c r="AH14" s="925"/>
      <c r="AI14" s="1486"/>
      <c r="AJ14" s="4"/>
      <c r="AK14" s="1252"/>
      <c r="AL14" s="1253"/>
      <c r="AM14" s="1268">
        <v>6</v>
      </c>
      <c r="AN14" s="1268"/>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91" t="s">
        <v>54</v>
      </c>
      <c r="B15" s="1392"/>
      <c r="C15" s="1392"/>
      <c r="D15" s="1392"/>
      <c r="E15" s="1392"/>
      <c r="F15" s="1393"/>
      <c r="G15" s="1032"/>
      <c r="H15" s="1032"/>
      <c r="I15" s="1032"/>
      <c r="J15" s="1032"/>
      <c r="K15" s="1032"/>
      <c r="L15" s="1032"/>
      <c r="M15" s="1032"/>
      <c r="N15" s="1032"/>
      <c r="O15" s="1032"/>
      <c r="P15" s="1033"/>
      <c r="Q15" s="6"/>
      <c r="R15" s="6"/>
      <c r="S15" s="40"/>
      <c r="T15" s="1303" t="s">
        <v>179</v>
      </c>
      <c r="U15" s="1304"/>
      <c r="V15" s="1304"/>
      <c r="W15" s="1304"/>
      <c r="X15" s="1304"/>
      <c r="Y15" s="1304"/>
      <c r="Z15" s="925"/>
      <c r="AA15" s="925"/>
      <c r="AB15" s="925"/>
      <c r="AC15" s="925"/>
      <c r="AD15" s="925"/>
      <c r="AE15" s="925"/>
      <c r="AF15" s="925"/>
      <c r="AG15" s="925"/>
      <c r="AH15" s="925"/>
      <c r="AI15" s="1486"/>
      <c r="AJ15" s="4"/>
      <c r="AK15" s="1252"/>
      <c r="AL15" s="1253"/>
      <c r="AM15" s="1268">
        <v>7</v>
      </c>
      <c r="AN15" s="1268"/>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1301" t="s">
        <v>180</v>
      </c>
      <c r="U16" s="1302"/>
      <c r="V16" s="1302"/>
      <c r="W16" s="1302"/>
      <c r="X16" s="1302"/>
      <c r="Y16" s="1302"/>
      <c r="Z16" s="1531"/>
      <c r="AA16" s="1531"/>
      <c r="AB16" s="1531"/>
      <c r="AC16" s="1531"/>
      <c r="AD16" s="1531"/>
      <c r="AE16" s="1531"/>
      <c r="AF16" s="1531"/>
      <c r="AG16" s="1531"/>
      <c r="AH16" s="1531"/>
      <c r="AI16" s="2015"/>
      <c r="AJ16" s="4"/>
      <c r="AK16" s="1252"/>
      <c r="AL16" s="1253"/>
      <c r="AM16" s="1268">
        <v>8</v>
      </c>
      <c r="AN16" s="1268"/>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91" t="s">
        <v>149</v>
      </c>
      <c r="B17" s="1392"/>
      <c r="C17" s="1392"/>
      <c r="D17" s="1392"/>
      <c r="E17" s="1392"/>
      <c r="F17" s="1393"/>
      <c r="G17" s="1372" t="s">
        <v>148</v>
      </c>
      <c r="H17" s="1372"/>
      <c r="I17" s="1372"/>
      <c r="J17" s="1372"/>
      <c r="K17" s="1372"/>
      <c r="L17" s="1372"/>
      <c r="M17" s="1372"/>
      <c r="N17" s="1372"/>
      <c r="O17" s="1372"/>
      <c r="P17" s="1373"/>
      <c r="Q17" s="6"/>
      <c r="R17" s="6"/>
      <c r="S17" s="133"/>
      <c r="T17" s="133"/>
      <c r="U17" s="133"/>
      <c r="V17" s="133"/>
      <c r="W17" s="133"/>
      <c r="X17" s="133"/>
      <c r="Y17" s="133"/>
      <c r="Z17" s="133"/>
      <c r="AA17" s="133"/>
      <c r="AB17" s="133"/>
      <c r="AC17" s="133"/>
      <c r="AD17" s="133"/>
      <c r="AE17" s="133"/>
      <c r="AF17" s="133"/>
      <c r="AG17" s="133"/>
      <c r="AH17" s="133"/>
      <c r="AI17" s="133"/>
      <c r="AJ17" s="4"/>
      <c r="AK17" s="1252"/>
      <c r="AL17" s="1253"/>
      <c r="AM17" s="1268">
        <v>9</v>
      </c>
      <c r="AN17" s="1268"/>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03" t="s">
        <v>146</v>
      </c>
      <c r="B18" s="1304"/>
      <c r="C18" s="1304"/>
      <c r="D18" s="1304"/>
      <c r="E18" s="1304"/>
      <c r="F18" s="1304"/>
      <c r="G18" s="1032"/>
      <c r="H18" s="1032"/>
      <c r="I18" s="1032"/>
      <c r="J18" s="1032"/>
      <c r="K18" s="1032"/>
      <c r="L18" s="1032"/>
      <c r="M18" s="1032"/>
      <c r="N18" s="1032"/>
      <c r="O18" s="1032"/>
      <c r="P18" s="1033"/>
      <c r="Q18" s="6"/>
      <c r="R18" s="6"/>
      <c r="S18" s="6"/>
      <c r="T18" s="6"/>
      <c r="U18" s="6"/>
      <c r="V18" s="6"/>
      <c r="W18" s="6"/>
      <c r="X18" s="6"/>
      <c r="Y18" s="6"/>
      <c r="Z18" s="6"/>
      <c r="AA18" s="6"/>
      <c r="AB18" s="6"/>
      <c r="AC18" s="6"/>
      <c r="AD18" s="6"/>
      <c r="AE18" s="6"/>
      <c r="AF18" s="6"/>
      <c r="AG18" s="6"/>
      <c r="AH18" s="6"/>
      <c r="AI18" s="6"/>
      <c r="AJ18" s="4"/>
      <c r="AK18" s="1252"/>
      <c r="AL18" s="1253"/>
      <c r="AM18" s="1268">
        <v>10</v>
      </c>
      <c r="AN18" s="1268"/>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03" t="s">
        <v>164</v>
      </c>
      <c r="B19" s="1304"/>
      <c r="C19" s="1304"/>
      <c r="D19" s="1304"/>
      <c r="E19" s="1304"/>
      <c r="F19" s="1304"/>
      <c r="G19" s="1032"/>
      <c r="H19" s="1032"/>
      <c r="I19" s="1032"/>
      <c r="J19" s="1032"/>
      <c r="K19" s="1032"/>
      <c r="L19" s="1032"/>
      <c r="M19" s="1032"/>
      <c r="N19" s="1032"/>
      <c r="O19" s="1032"/>
      <c r="P19" s="1033"/>
      <c r="Q19" s="6"/>
      <c r="R19" s="6"/>
      <c r="S19" s="6"/>
      <c r="T19" s="6"/>
      <c r="U19" s="6"/>
      <c r="V19" s="6"/>
      <c r="W19" s="6"/>
      <c r="X19" s="6"/>
      <c r="Y19" s="6"/>
      <c r="Z19" s="6"/>
      <c r="AA19" s="6"/>
      <c r="AB19" s="6"/>
      <c r="AC19" s="6"/>
      <c r="AD19" s="6"/>
      <c r="AE19" s="6"/>
      <c r="AF19" s="6"/>
      <c r="AG19" s="6"/>
      <c r="AH19" s="6"/>
      <c r="AI19" s="6"/>
      <c r="AJ19" s="4"/>
      <c r="AK19" s="1252"/>
      <c r="AL19" s="1253"/>
      <c r="AM19" s="1268">
        <v>11</v>
      </c>
      <c r="AN19" s="1268"/>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01" t="s">
        <v>163</v>
      </c>
      <c r="B20" s="1302"/>
      <c r="C20" s="1302"/>
      <c r="D20" s="1302"/>
      <c r="E20" s="1302"/>
      <c r="F20" s="1302"/>
      <c r="G20" s="1371"/>
      <c r="H20" s="1371"/>
      <c r="I20" s="1371"/>
      <c r="J20" s="1371"/>
      <c r="K20" s="1371"/>
      <c r="L20" s="1371"/>
      <c r="M20" s="1371"/>
      <c r="N20" s="1371"/>
      <c r="O20" s="1371"/>
      <c r="P20" s="2018"/>
      <c r="Q20" s="6"/>
      <c r="R20" s="6"/>
      <c r="S20" s="40"/>
      <c r="T20" s="40"/>
      <c r="U20" s="40"/>
      <c r="V20" s="40"/>
      <c r="W20" s="40"/>
      <c r="X20" s="40"/>
      <c r="Y20" s="40"/>
      <c r="Z20" s="38"/>
      <c r="AA20" s="38"/>
      <c r="AB20" s="38"/>
      <c r="AC20" s="38"/>
      <c r="AD20" s="38"/>
      <c r="AE20" s="38"/>
      <c r="AF20" s="38"/>
      <c r="AG20" s="38"/>
      <c r="AH20" s="38"/>
      <c r="AI20" s="38"/>
      <c r="AJ20" s="4"/>
      <c r="AK20" s="1252"/>
      <c r="AL20" s="1253"/>
      <c r="AM20" s="1268">
        <v>12</v>
      </c>
      <c r="AN20" s="1268"/>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01" t="s">
        <v>223</v>
      </c>
      <c r="BN20" s="2019"/>
      <c r="BO20" s="2002"/>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52"/>
      <c r="AL21" s="1253"/>
      <c r="AM21" s="1268">
        <v>13</v>
      </c>
      <c r="AN21" s="1268"/>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01" t="s">
        <v>221</v>
      </c>
      <c r="BO21" s="2002"/>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52"/>
      <c r="AL22" s="1253"/>
      <c r="AM22" s="1268">
        <v>14</v>
      </c>
      <c r="AN22" s="1268"/>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01" t="s">
        <v>219</v>
      </c>
      <c r="BO22" s="2002"/>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52"/>
      <c r="AL23" s="1253"/>
      <c r="AM23" s="1268">
        <v>15</v>
      </c>
      <c r="AN23" s="1268"/>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01" t="s">
        <v>217</v>
      </c>
      <c r="BO23" s="2002"/>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21"/>
      <c r="AL24" s="1615"/>
      <c r="AM24" s="1281">
        <v>16</v>
      </c>
      <c r="AN24" s="1281"/>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91" t="s">
        <v>92</v>
      </c>
      <c r="AW28" s="1313"/>
      <c r="AX28" s="1313"/>
      <c r="AY28" s="1313"/>
      <c r="AZ28" s="1313"/>
      <c r="BA28" s="1313"/>
      <c r="BB28" s="1313"/>
      <c r="BC28" s="1992"/>
      <c r="BD28" s="101"/>
      <c r="BE28" s="4"/>
      <c r="BF28" s="1312" t="s">
        <v>696</v>
      </c>
      <c r="BG28" s="1313"/>
      <c r="BH28" s="1313"/>
      <c r="BI28" s="1313"/>
      <c r="BJ28" s="1313"/>
      <c r="BK28" s="1313"/>
      <c r="BL28" s="1313"/>
      <c r="BM28" s="1313"/>
      <c r="BN28" s="1313"/>
      <c r="BO28" s="1313"/>
      <c r="BP28" s="1313"/>
      <c r="BQ28" s="1313"/>
      <c r="BR28" s="1313"/>
      <c r="BS28" s="1313"/>
      <c r="BT28" s="131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93" t="s">
        <v>91</v>
      </c>
      <c r="AW29" s="1660"/>
      <c r="AX29" s="1660"/>
      <c r="AY29" s="1660"/>
      <c r="AZ29" s="1660"/>
      <c r="BA29" s="1661"/>
      <c r="BB29" s="1994"/>
      <c r="BC29" s="1995"/>
      <c r="BD29" s="97"/>
      <c r="BE29" s="4"/>
      <c r="BF29" s="912"/>
      <c r="BG29" s="913"/>
      <c r="BH29" s="913"/>
      <c r="BI29" s="913"/>
      <c r="BJ29" s="914"/>
      <c r="BK29" s="915"/>
      <c r="BL29" s="913"/>
      <c r="BM29" s="913"/>
      <c r="BN29" s="913"/>
      <c r="BO29" s="914"/>
      <c r="BP29" s="915"/>
      <c r="BQ29" s="913"/>
      <c r="BR29" s="913"/>
      <c r="BS29" s="913"/>
      <c r="BT29" s="91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82" t="s">
        <v>749</v>
      </c>
      <c r="AL30" s="1983"/>
      <c r="AM30" s="1983"/>
      <c r="AN30" s="1983"/>
      <c r="AO30" s="1983"/>
      <c r="AP30" s="1983"/>
      <c r="AQ30" s="1983"/>
      <c r="AR30" s="1983"/>
      <c r="AS30" s="1984"/>
      <c r="AT30" s="4"/>
      <c r="AU30" s="48"/>
      <c r="AV30" s="1996" t="s">
        <v>90</v>
      </c>
      <c r="AW30" s="1275"/>
      <c r="AX30" s="1275"/>
      <c r="AY30" s="1275"/>
      <c r="AZ30" s="1275"/>
      <c r="BA30" s="1276"/>
      <c r="BB30" s="1997"/>
      <c r="BC30" s="1998"/>
      <c r="BD30" s="46"/>
      <c r="BE30" s="4"/>
      <c r="BF30" s="893"/>
      <c r="BG30" s="877"/>
      <c r="BH30" s="877"/>
      <c r="BI30" s="877"/>
      <c r="BJ30" s="878"/>
      <c r="BK30" s="876"/>
      <c r="BL30" s="877"/>
      <c r="BM30" s="877"/>
      <c r="BN30" s="877"/>
      <c r="BO30" s="878"/>
      <c r="BP30" s="876"/>
      <c r="BQ30" s="877"/>
      <c r="BR30" s="877"/>
      <c r="BS30" s="877"/>
      <c r="BT30" s="87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88" t="s">
        <v>60</v>
      </c>
      <c r="B31" s="1585"/>
      <c r="C31" s="1585"/>
      <c r="D31" s="1585"/>
      <c r="E31" s="1585"/>
      <c r="F31" s="1585"/>
      <c r="G31" s="1585"/>
      <c r="H31" s="1584" t="s">
        <v>93</v>
      </c>
      <c r="I31" s="1584"/>
      <c r="J31" s="1584"/>
      <c r="K31" s="1584"/>
      <c r="L31" s="1584"/>
      <c r="M31" s="1584"/>
      <c r="N31" s="1584"/>
      <c r="O31" s="1584"/>
      <c r="P31" s="1584"/>
      <c r="Q31" s="1585" t="s">
        <v>59</v>
      </c>
      <c r="R31" s="1585"/>
      <c r="S31" s="1585"/>
      <c r="T31" s="1584" t="s">
        <v>58</v>
      </c>
      <c r="U31" s="1584"/>
      <c r="V31" s="1584"/>
      <c r="W31" s="1584"/>
      <c r="X31" s="1584"/>
      <c r="Y31" s="1584"/>
      <c r="Z31" s="1584"/>
      <c r="AA31" s="1584"/>
      <c r="AB31" s="1584"/>
      <c r="AC31" s="1585" t="s">
        <v>57</v>
      </c>
      <c r="AD31" s="1585"/>
      <c r="AE31" s="1585"/>
      <c r="AF31" s="1597" t="s">
        <v>39</v>
      </c>
      <c r="AG31" s="1598"/>
      <c r="AH31" s="1598"/>
      <c r="AI31" s="1599"/>
      <c r="AJ31" s="4"/>
      <c r="AK31" s="1985"/>
      <c r="AL31" s="1986"/>
      <c r="AM31" s="1986"/>
      <c r="AN31" s="1986"/>
      <c r="AO31" s="1986"/>
      <c r="AP31" s="1986"/>
      <c r="AQ31" s="1986"/>
      <c r="AR31" s="1986"/>
      <c r="AS31" s="1987"/>
      <c r="AT31" s="4"/>
      <c r="AU31" s="45"/>
      <c r="AV31" s="44"/>
      <c r="AW31" s="44"/>
      <c r="AX31" s="44"/>
      <c r="AY31" s="44"/>
      <c r="AZ31" s="44"/>
      <c r="BA31" s="44"/>
      <c r="BB31" s="44"/>
      <c r="BC31" s="44"/>
      <c r="BD31" s="43"/>
      <c r="BE31" s="4"/>
      <c r="BF31" s="893"/>
      <c r="BG31" s="877"/>
      <c r="BH31" s="877"/>
      <c r="BI31" s="877"/>
      <c r="BJ31" s="878"/>
      <c r="BK31" s="876"/>
      <c r="BL31" s="877"/>
      <c r="BM31" s="877"/>
      <c r="BN31" s="877"/>
      <c r="BO31" s="878"/>
      <c r="BP31" s="876"/>
      <c r="BQ31" s="877"/>
      <c r="BR31" s="877"/>
      <c r="BS31" s="877"/>
      <c r="BT31" s="87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89"/>
      <c r="B32" s="1586"/>
      <c r="C32" s="1586"/>
      <c r="D32" s="1586"/>
      <c r="E32" s="1586"/>
      <c r="F32" s="1586"/>
      <c r="G32" s="1586"/>
      <c r="H32" s="1367" t="s">
        <v>55</v>
      </c>
      <c r="I32" s="1367"/>
      <c r="J32" s="1367"/>
      <c r="K32" s="1367" t="s">
        <v>54</v>
      </c>
      <c r="L32" s="1367"/>
      <c r="M32" s="1367"/>
      <c r="N32" s="1367" t="s">
        <v>653</v>
      </c>
      <c r="O32" s="1367"/>
      <c r="P32" s="1367"/>
      <c r="Q32" s="1586"/>
      <c r="R32" s="1586"/>
      <c r="S32" s="1586"/>
      <c r="T32" s="1367" t="s">
        <v>52</v>
      </c>
      <c r="U32" s="1367"/>
      <c r="V32" s="1367"/>
      <c r="W32" s="1367" t="s">
        <v>51</v>
      </c>
      <c r="X32" s="1367"/>
      <c r="Y32" s="1367"/>
      <c r="Z32" s="1367" t="s">
        <v>50</v>
      </c>
      <c r="AA32" s="1367"/>
      <c r="AB32" s="1367"/>
      <c r="AC32" s="1586"/>
      <c r="AD32" s="1586"/>
      <c r="AE32" s="1586"/>
      <c r="AF32" s="1600"/>
      <c r="AG32" s="1601"/>
      <c r="AH32" s="1601"/>
      <c r="AI32" s="1602"/>
      <c r="AJ32" s="4"/>
      <c r="AK32" s="1988"/>
      <c r="AL32" s="1989"/>
      <c r="AM32" s="1989"/>
      <c r="AN32" s="1989"/>
      <c r="AO32" s="1989"/>
      <c r="AP32" s="1989"/>
      <c r="AQ32" s="1989"/>
      <c r="AR32" s="1989"/>
      <c r="AS32" s="1990"/>
      <c r="AT32" s="4"/>
      <c r="AU32" s="1312" t="s">
        <v>56</v>
      </c>
      <c r="AV32" s="1313"/>
      <c r="AW32" s="1313"/>
      <c r="AX32" s="1313"/>
      <c r="AY32" s="1313"/>
      <c r="AZ32" s="1313"/>
      <c r="BA32" s="1313"/>
      <c r="BB32" s="1313"/>
      <c r="BC32" s="1313"/>
      <c r="BD32" s="1314"/>
      <c r="BE32" s="4"/>
      <c r="BF32" s="893"/>
      <c r="BG32" s="877"/>
      <c r="BH32" s="877"/>
      <c r="BI32" s="877"/>
      <c r="BJ32" s="878"/>
      <c r="BK32" s="876"/>
      <c r="BL32" s="877"/>
      <c r="BM32" s="877"/>
      <c r="BN32" s="877"/>
      <c r="BO32" s="878"/>
      <c r="BP32" s="876"/>
      <c r="BQ32" s="877"/>
      <c r="BR32" s="877"/>
      <c r="BS32" s="877"/>
      <c r="BT32" s="87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3"/>
      <c r="B33" s="2024"/>
      <c r="C33" s="2024"/>
      <c r="D33" s="2024"/>
      <c r="E33" s="2024"/>
      <c r="F33" s="2024"/>
      <c r="G33" s="2024"/>
      <c r="H33" s="1587"/>
      <c r="I33" s="1587"/>
      <c r="J33" s="1587"/>
      <c r="K33" s="1587"/>
      <c r="L33" s="1587"/>
      <c r="M33" s="1587"/>
      <c r="N33" s="1587"/>
      <c r="O33" s="1587"/>
      <c r="P33" s="1587"/>
      <c r="Q33" s="1587"/>
      <c r="R33" s="1587"/>
      <c r="S33" s="1587"/>
      <c r="T33" s="1583"/>
      <c r="U33" s="1583"/>
      <c r="V33" s="1583"/>
      <c r="W33" s="1583"/>
      <c r="X33" s="1583"/>
      <c r="Y33" s="1583"/>
      <c r="Z33" s="1583"/>
      <c r="AA33" s="1583"/>
      <c r="AB33" s="1583"/>
      <c r="AC33" s="1583"/>
      <c r="AD33" s="1583"/>
      <c r="AE33" s="1583"/>
      <c r="AF33" s="1587"/>
      <c r="AG33" s="1587"/>
      <c r="AH33" s="1587"/>
      <c r="AI33" s="2020"/>
      <c r="AJ33" s="4"/>
      <c r="AK33" s="2022" t="str">
        <f>IFERROR(AN33*(1-$BB$30),"")</f>
        <v/>
      </c>
      <c r="AL33" s="1999"/>
      <c r="AM33" s="1999"/>
      <c r="AN33" s="1999" t="str">
        <f>IFERROR(($AK$53*Q33),"")</f>
        <v/>
      </c>
      <c r="AO33" s="1999"/>
      <c r="AP33" s="1999"/>
      <c r="AQ33" s="1999" t="str">
        <f>IFERROR(AN33*(1+$BB$29),"")</f>
        <v/>
      </c>
      <c r="AR33" s="1999"/>
      <c r="AS33" s="2000"/>
      <c r="AT33" s="4"/>
      <c r="AU33" s="1976" t="str">
        <f>IF(AC33="","",IF(AC33&lt;Q33-(Q33*$BB$30),"Below "&amp;$BB$30*100&amp;"% by "&amp;Q33-(Q33*$BB$30)-AC33&amp;" CFM",IF(AC33&gt;Q33+(Q33*$BB$29),"Above "&amp;$BB$29*100&amp;"% by "&amp;AC33-Q33-(Q33*$BB$29)&amp;" CFM","")))</f>
        <v/>
      </c>
      <c r="AV33" s="1977"/>
      <c r="AW33" s="1977"/>
      <c r="AX33" s="1977"/>
      <c r="AY33" s="1977"/>
      <c r="AZ33" s="1977"/>
      <c r="BA33" s="1977"/>
      <c r="BB33" s="1977"/>
      <c r="BC33" s="1977"/>
      <c r="BD33" s="1978"/>
      <c r="BE33" s="4"/>
      <c r="BF33" s="893"/>
      <c r="BG33" s="877"/>
      <c r="BH33" s="877"/>
      <c r="BI33" s="877"/>
      <c r="BJ33" s="878"/>
      <c r="BK33" s="876"/>
      <c r="BL33" s="877"/>
      <c r="BM33" s="877"/>
      <c r="BN33" s="877"/>
      <c r="BO33" s="878"/>
      <c r="BP33" s="876"/>
      <c r="BQ33" s="877"/>
      <c r="BR33" s="877"/>
      <c r="BS33" s="877"/>
      <c r="BT33" s="87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3"/>
      <c r="B34" s="2024"/>
      <c r="C34" s="2024"/>
      <c r="D34" s="2024"/>
      <c r="E34" s="2024"/>
      <c r="F34" s="2024"/>
      <c r="G34" s="2024"/>
      <c r="H34" s="1048"/>
      <c r="I34" s="1048"/>
      <c r="J34" s="1048"/>
      <c r="K34" s="1048"/>
      <c r="L34" s="1048"/>
      <c r="M34" s="1048"/>
      <c r="N34" s="1048"/>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2022" t="str">
        <f t="shared" ref="AK34:AK52" si="0">IFERROR(AN34*(1-$BB$30),"")</f>
        <v/>
      </c>
      <c r="AL34" s="1999"/>
      <c r="AM34" s="1999"/>
      <c r="AN34" s="1999" t="str">
        <f t="shared" ref="AN34:AN52" si="1">IFERROR(($AK$53*Q34),"")</f>
        <v/>
      </c>
      <c r="AO34" s="1999"/>
      <c r="AP34" s="1999"/>
      <c r="AQ34" s="1999" t="str">
        <f t="shared" ref="AQ34:AQ52" si="2">IFERROR(AN34*(1+$BB$29),"")</f>
        <v/>
      </c>
      <c r="AR34" s="1999"/>
      <c r="AS34" s="2000"/>
      <c r="AT34" s="4"/>
      <c r="AU34" s="1976" t="str">
        <f t="shared" ref="AU34:AU53" si="3">IF(AC34="","",IF(AC34&lt;Q34-(Q34*$BB$30),"Below "&amp;$BB$30*100&amp;"% by "&amp;Q34-(Q34*$BB$30)-AC34&amp;" CFM",IF(AC34&gt;Q34+(Q34*$BB$29),"Above "&amp;$BB$29*100&amp;"% by "&amp;AC34-Q34-(Q34*$BB$29)&amp;" CFM","")))</f>
        <v/>
      </c>
      <c r="AV34" s="1977"/>
      <c r="AW34" s="1977"/>
      <c r="AX34" s="1977"/>
      <c r="AY34" s="1977"/>
      <c r="AZ34" s="1977"/>
      <c r="BA34" s="1977"/>
      <c r="BB34" s="1977"/>
      <c r="BC34" s="1977"/>
      <c r="BD34" s="1978"/>
      <c r="BE34" s="4"/>
      <c r="BF34" s="937"/>
      <c r="BG34" s="930"/>
      <c r="BH34" s="930"/>
      <c r="BI34" s="930"/>
      <c r="BJ34" s="938"/>
      <c r="BK34" s="929"/>
      <c r="BL34" s="930"/>
      <c r="BM34" s="930"/>
      <c r="BN34" s="930"/>
      <c r="BO34" s="938"/>
      <c r="BP34" s="929"/>
      <c r="BQ34" s="930"/>
      <c r="BR34" s="930"/>
      <c r="BS34" s="930"/>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3"/>
      <c r="B35" s="2024"/>
      <c r="C35" s="2024"/>
      <c r="D35" s="2024"/>
      <c r="E35" s="2024"/>
      <c r="F35" s="2024"/>
      <c r="G35" s="2024"/>
      <c r="H35" s="1048"/>
      <c r="I35" s="1048"/>
      <c r="J35" s="1048"/>
      <c r="K35" s="1048"/>
      <c r="L35" s="1048"/>
      <c r="M35" s="1048"/>
      <c r="N35" s="1048"/>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2022" t="str">
        <f t="shared" si="0"/>
        <v/>
      </c>
      <c r="AL35" s="1999"/>
      <c r="AM35" s="1999"/>
      <c r="AN35" s="1999" t="str">
        <f t="shared" si="1"/>
        <v/>
      </c>
      <c r="AO35" s="1999"/>
      <c r="AP35" s="1999"/>
      <c r="AQ35" s="1999" t="str">
        <f t="shared" si="2"/>
        <v/>
      </c>
      <c r="AR35" s="1999"/>
      <c r="AS35" s="2000"/>
      <c r="AT35" s="4"/>
      <c r="AU35" s="1976" t="str">
        <f t="shared" si="3"/>
        <v/>
      </c>
      <c r="AV35" s="1977"/>
      <c r="AW35" s="1977"/>
      <c r="AX35" s="1977"/>
      <c r="AY35" s="1977"/>
      <c r="AZ35" s="1977"/>
      <c r="BA35" s="1977"/>
      <c r="BB35" s="1977"/>
      <c r="BC35" s="1977"/>
      <c r="BD35" s="197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2022" t="str">
        <f t="shared" si="0"/>
        <v/>
      </c>
      <c r="AL36" s="1999"/>
      <c r="AM36" s="1999"/>
      <c r="AN36" s="1999" t="str">
        <f t="shared" si="1"/>
        <v/>
      </c>
      <c r="AO36" s="1999"/>
      <c r="AP36" s="1999"/>
      <c r="AQ36" s="1999" t="str">
        <f t="shared" si="2"/>
        <v/>
      </c>
      <c r="AR36" s="1999"/>
      <c r="AS36" s="2000"/>
      <c r="AT36" s="4"/>
      <c r="AU36" s="1976" t="str">
        <f t="shared" si="3"/>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2022" t="str">
        <f t="shared" si="0"/>
        <v/>
      </c>
      <c r="AL37" s="1999"/>
      <c r="AM37" s="1999"/>
      <c r="AN37" s="1999" t="str">
        <f t="shared" si="1"/>
        <v/>
      </c>
      <c r="AO37" s="1999"/>
      <c r="AP37" s="1999"/>
      <c r="AQ37" s="1999" t="str">
        <f t="shared" si="2"/>
        <v/>
      </c>
      <c r="AR37" s="1999"/>
      <c r="AS37" s="2000"/>
      <c r="AT37" s="4"/>
      <c r="AU37" s="1976" t="str">
        <f t="shared" si="3"/>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2022" t="str">
        <f t="shared" si="0"/>
        <v/>
      </c>
      <c r="AL38" s="1999"/>
      <c r="AM38" s="1999"/>
      <c r="AN38" s="1999" t="str">
        <f t="shared" si="1"/>
        <v/>
      </c>
      <c r="AO38" s="1999"/>
      <c r="AP38" s="1999"/>
      <c r="AQ38" s="1999" t="str">
        <f t="shared" si="2"/>
        <v/>
      </c>
      <c r="AR38" s="1999"/>
      <c r="AS38" s="2000"/>
      <c r="AT38" s="4"/>
      <c r="AU38" s="1976" t="str">
        <f t="shared" si="3"/>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2022" t="str">
        <f t="shared" si="0"/>
        <v/>
      </c>
      <c r="AL39" s="1999"/>
      <c r="AM39" s="1999"/>
      <c r="AN39" s="1999" t="str">
        <f t="shared" si="1"/>
        <v/>
      </c>
      <c r="AO39" s="1999"/>
      <c r="AP39" s="1999"/>
      <c r="AQ39" s="1999" t="str">
        <f t="shared" si="2"/>
        <v/>
      </c>
      <c r="AR39" s="1999"/>
      <c r="AS39" s="2000"/>
      <c r="AT39" s="4"/>
      <c r="AU39" s="1976" t="str">
        <f t="shared" si="3"/>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2022" t="str">
        <f t="shared" si="0"/>
        <v/>
      </c>
      <c r="AL40" s="1999"/>
      <c r="AM40" s="1999"/>
      <c r="AN40" s="1999" t="str">
        <f t="shared" si="1"/>
        <v/>
      </c>
      <c r="AO40" s="1999"/>
      <c r="AP40" s="1999"/>
      <c r="AQ40" s="1999" t="str">
        <f t="shared" si="2"/>
        <v/>
      </c>
      <c r="AR40" s="1999"/>
      <c r="AS40" s="2000"/>
      <c r="AT40" s="4"/>
      <c r="AU40" s="1976" t="str">
        <f t="shared" si="3"/>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2022" t="str">
        <f t="shared" si="0"/>
        <v/>
      </c>
      <c r="AL41" s="1999"/>
      <c r="AM41" s="1999"/>
      <c r="AN41" s="1999" t="str">
        <f t="shared" si="1"/>
        <v/>
      </c>
      <c r="AO41" s="1999"/>
      <c r="AP41" s="1999"/>
      <c r="AQ41" s="1999" t="str">
        <f t="shared" si="2"/>
        <v/>
      </c>
      <c r="AR41" s="1999"/>
      <c r="AS41" s="2000"/>
      <c r="AT41" s="4"/>
      <c r="AU41" s="1976" t="str">
        <f t="shared" si="3"/>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2022" t="str">
        <f t="shared" si="0"/>
        <v/>
      </c>
      <c r="AL42" s="1999"/>
      <c r="AM42" s="1999"/>
      <c r="AN42" s="1999" t="str">
        <f t="shared" si="1"/>
        <v/>
      </c>
      <c r="AO42" s="1999"/>
      <c r="AP42" s="1999"/>
      <c r="AQ42" s="1999" t="str">
        <f t="shared" si="2"/>
        <v/>
      </c>
      <c r="AR42" s="1999"/>
      <c r="AS42" s="2000"/>
      <c r="AT42" s="4"/>
      <c r="AU42" s="1976" t="str">
        <f t="shared" si="3"/>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2022" t="str">
        <f t="shared" si="0"/>
        <v/>
      </c>
      <c r="AL43" s="1999"/>
      <c r="AM43" s="1999"/>
      <c r="AN43" s="1999" t="str">
        <f t="shared" si="1"/>
        <v/>
      </c>
      <c r="AO43" s="1999"/>
      <c r="AP43" s="1999"/>
      <c r="AQ43" s="1999" t="str">
        <f t="shared" si="2"/>
        <v/>
      </c>
      <c r="AR43" s="1999"/>
      <c r="AS43" s="2000"/>
      <c r="AT43" s="4"/>
      <c r="AU43" s="1976" t="str">
        <f t="shared" si="3"/>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2022" t="str">
        <f t="shared" si="0"/>
        <v/>
      </c>
      <c r="AL44" s="1999"/>
      <c r="AM44" s="1999"/>
      <c r="AN44" s="1999" t="str">
        <f t="shared" si="1"/>
        <v/>
      </c>
      <c r="AO44" s="1999"/>
      <c r="AP44" s="1999"/>
      <c r="AQ44" s="1999" t="str">
        <f t="shared" si="2"/>
        <v/>
      </c>
      <c r="AR44" s="1999"/>
      <c r="AS44" s="2000"/>
      <c r="AT44" s="4"/>
      <c r="AU44" s="1976" t="str">
        <f t="shared" si="3"/>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2022" t="str">
        <f t="shared" si="0"/>
        <v/>
      </c>
      <c r="AL45" s="1999"/>
      <c r="AM45" s="1999"/>
      <c r="AN45" s="1999" t="str">
        <f t="shared" si="1"/>
        <v/>
      </c>
      <c r="AO45" s="1999"/>
      <c r="AP45" s="1999"/>
      <c r="AQ45" s="1999" t="str">
        <f t="shared" si="2"/>
        <v/>
      </c>
      <c r="AR45" s="1999"/>
      <c r="AS45" s="2000"/>
      <c r="AT45" s="4"/>
      <c r="AU45" s="1976" t="str">
        <f t="shared" si="3"/>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2022" t="str">
        <f t="shared" si="0"/>
        <v/>
      </c>
      <c r="AL46" s="1999"/>
      <c r="AM46" s="1999"/>
      <c r="AN46" s="1999" t="str">
        <f t="shared" si="1"/>
        <v/>
      </c>
      <c r="AO46" s="1999"/>
      <c r="AP46" s="1999"/>
      <c r="AQ46" s="1999" t="str">
        <f t="shared" si="2"/>
        <v/>
      </c>
      <c r="AR46" s="1999"/>
      <c r="AS46" s="2000"/>
      <c r="AT46" s="4"/>
      <c r="AU46" s="1976" t="str">
        <f t="shared" si="3"/>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2022" t="str">
        <f t="shared" si="0"/>
        <v/>
      </c>
      <c r="AL47" s="1999"/>
      <c r="AM47" s="1999"/>
      <c r="AN47" s="1999" t="str">
        <f t="shared" si="1"/>
        <v/>
      </c>
      <c r="AO47" s="1999"/>
      <c r="AP47" s="1999"/>
      <c r="AQ47" s="1999" t="str">
        <f t="shared" si="2"/>
        <v/>
      </c>
      <c r="AR47" s="1999"/>
      <c r="AS47" s="2000"/>
      <c r="AT47" s="4"/>
      <c r="AU47" s="1976" t="str">
        <f t="shared" si="3"/>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2022" t="str">
        <f t="shared" si="0"/>
        <v/>
      </c>
      <c r="AL48" s="1999"/>
      <c r="AM48" s="1999"/>
      <c r="AN48" s="1999" t="str">
        <f t="shared" si="1"/>
        <v/>
      </c>
      <c r="AO48" s="1999"/>
      <c r="AP48" s="1999"/>
      <c r="AQ48" s="1999" t="str">
        <f t="shared" si="2"/>
        <v/>
      </c>
      <c r="AR48" s="1999"/>
      <c r="AS48" s="2000"/>
      <c r="AT48" s="4"/>
      <c r="AU48" s="1976" t="str">
        <f t="shared" si="3"/>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2022" t="str">
        <f t="shared" si="0"/>
        <v/>
      </c>
      <c r="AL49" s="1999"/>
      <c r="AM49" s="1999"/>
      <c r="AN49" s="1999" t="str">
        <f t="shared" si="1"/>
        <v/>
      </c>
      <c r="AO49" s="1999"/>
      <c r="AP49" s="1999"/>
      <c r="AQ49" s="1999" t="str">
        <f t="shared" si="2"/>
        <v/>
      </c>
      <c r="AR49" s="1999"/>
      <c r="AS49" s="2000"/>
      <c r="AT49" s="4"/>
      <c r="AU49" s="1976" t="str">
        <f t="shared" si="3"/>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2022" t="str">
        <f t="shared" si="0"/>
        <v/>
      </c>
      <c r="AL50" s="1999"/>
      <c r="AM50" s="1999"/>
      <c r="AN50" s="1999" t="str">
        <f t="shared" si="1"/>
        <v/>
      </c>
      <c r="AO50" s="1999"/>
      <c r="AP50" s="1999"/>
      <c r="AQ50" s="1999" t="str">
        <f t="shared" si="2"/>
        <v/>
      </c>
      <c r="AR50" s="1999"/>
      <c r="AS50" s="2000"/>
      <c r="AT50" s="4"/>
      <c r="AU50" s="1976" t="str">
        <f t="shared" si="3"/>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2022" t="str">
        <f t="shared" si="0"/>
        <v/>
      </c>
      <c r="AL51" s="1999"/>
      <c r="AM51" s="1999"/>
      <c r="AN51" s="1999" t="str">
        <f t="shared" si="1"/>
        <v/>
      </c>
      <c r="AO51" s="1999"/>
      <c r="AP51" s="1999"/>
      <c r="AQ51" s="1999" t="str">
        <f t="shared" si="2"/>
        <v/>
      </c>
      <c r="AR51" s="1999"/>
      <c r="AS51" s="2000"/>
      <c r="AT51" s="4"/>
      <c r="AU51" s="1976" t="str">
        <f t="shared" si="3"/>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2022" t="str">
        <f t="shared" si="0"/>
        <v/>
      </c>
      <c r="AL52" s="1999"/>
      <c r="AM52" s="1999"/>
      <c r="AN52" s="1999" t="str">
        <f t="shared" si="1"/>
        <v/>
      </c>
      <c r="AO52" s="1999"/>
      <c r="AP52" s="1999"/>
      <c r="AQ52" s="1999" t="str">
        <f t="shared" si="2"/>
        <v/>
      </c>
      <c r="AR52" s="1999"/>
      <c r="AS52" s="2000"/>
      <c r="AT52" s="4"/>
      <c r="AU52" s="1976" t="str">
        <f t="shared" si="3"/>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92" t="s">
        <v>187</v>
      </c>
      <c r="B53" s="1593"/>
      <c r="C53" s="1593"/>
      <c r="D53" s="1593"/>
      <c r="E53" s="1593"/>
      <c r="F53" s="1593"/>
      <c r="G53" s="1593"/>
      <c r="H53" s="1593"/>
      <c r="I53" s="1593"/>
      <c r="J53" s="1593"/>
      <c r="K53" s="1593"/>
      <c r="L53" s="1593"/>
      <c r="M53" s="1593"/>
      <c r="N53" s="1593"/>
      <c r="O53" s="1593"/>
      <c r="P53" s="1593"/>
      <c r="Q53" s="1441" t="str">
        <f>IF(SUM(Q33:S52)&lt;&gt;0,SUM(Q33:S52),"")</f>
        <v/>
      </c>
      <c r="R53" s="1441"/>
      <c r="S53" s="1441"/>
      <c r="T53" s="1441" t="str">
        <f>IF(SUM(T33:V52)&lt;&gt;0,SUM(T33:V52),"")</f>
        <v/>
      </c>
      <c r="U53" s="1441"/>
      <c r="V53" s="1441"/>
      <c r="W53" s="1441" t="str">
        <f>IF(SUM(W33:Y52)&lt;&gt;0,SUM(W33:Y52),"")</f>
        <v/>
      </c>
      <c r="X53" s="1441"/>
      <c r="Y53" s="1441"/>
      <c r="Z53" s="1441" t="str">
        <f>IF(SUM(Z33:AB52)&lt;&gt;0,SUM(Z33:AB52),"")</f>
        <v/>
      </c>
      <c r="AA53" s="1441"/>
      <c r="AB53" s="1441"/>
      <c r="AC53" s="1441" t="str">
        <f>IF(SUM(AC33:AE52)&lt;&gt;0,SUM(AC33:AE52),"")</f>
        <v/>
      </c>
      <c r="AD53" s="1441"/>
      <c r="AE53" s="1441"/>
      <c r="AF53" s="1580"/>
      <c r="AG53" s="1580"/>
      <c r="AH53" s="1580"/>
      <c r="AI53" s="1581"/>
      <c r="AJ53" s="4"/>
      <c r="AK53" s="2027" t="str">
        <f>IFERROR((T53/Q53),"")</f>
        <v/>
      </c>
      <c r="AL53" s="2028"/>
      <c r="AM53" s="2029"/>
      <c r="AN53" s="2025"/>
      <c r="AO53" s="2025"/>
      <c r="AP53" s="2025"/>
      <c r="AQ53" s="2025"/>
      <c r="AR53" s="2025"/>
      <c r="AS53" s="2026"/>
      <c r="AT53" s="4"/>
      <c r="AU53" s="1979" t="str">
        <f t="shared" si="3"/>
        <v/>
      </c>
      <c r="AV53" s="1980"/>
      <c r="AW53" s="1980"/>
      <c r="AX53" s="1980"/>
      <c r="AY53" s="1980"/>
      <c r="AZ53" s="1980"/>
      <c r="BA53" s="1980"/>
      <c r="BB53" s="1980"/>
      <c r="BC53" s="1980"/>
      <c r="BD53" s="1981"/>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555" priority="34">
      <formula>LEN(TRIM(E7))=0</formula>
    </cfRule>
  </conditionalFormatting>
  <conditionalFormatting sqref="Q53:AE53">
    <cfRule type="containsText" dxfId="1554" priority="33" operator="containsText" text="CALC.">
      <formula>NOT(ISERROR(SEARCH("CALC.",Q53)))</formula>
    </cfRule>
  </conditionalFormatting>
  <conditionalFormatting sqref="A33:S52">
    <cfRule type="notContainsBlanks" dxfId="1553" priority="31">
      <formula>LEN(TRIM(A33))&gt;0</formula>
    </cfRule>
    <cfRule type="expression" dxfId="1552" priority="32">
      <formula>NOT(ISBLANK($H33))</formula>
    </cfRule>
  </conditionalFormatting>
  <conditionalFormatting sqref="AK9:BK24">
    <cfRule type="expression" dxfId="1551" priority="29">
      <formula>NOT(ISBLANK($AK9))</formula>
    </cfRule>
  </conditionalFormatting>
  <conditionalFormatting sqref="T33:AC52">
    <cfRule type="notContainsBlanks" dxfId="1550" priority="21">
      <formula>LEN(TRIM(T33))&gt;0</formula>
    </cfRule>
    <cfRule type="expression" dxfId="1549" priority="22">
      <formula>NOT(ISBLANK($H33))</formula>
    </cfRule>
  </conditionalFormatting>
  <conditionalFormatting sqref="T33:AB52">
    <cfRule type="expression" dxfId="1548" priority="20">
      <formula>$AC33&lt;&gt;""</formula>
    </cfRule>
  </conditionalFormatting>
  <conditionalFormatting sqref="AU33:BD53">
    <cfRule type="notContainsBlanks" dxfId="1547" priority="16">
      <formula>LEN(TRIM(AU33))&gt;0</formula>
    </cfRule>
  </conditionalFormatting>
  <conditionalFormatting sqref="BB29:BC30">
    <cfRule type="containsBlanks" dxfId="1546"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8" t="s">
        <v>881</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4"/>
      <c r="AK7" s="1312" t="s">
        <v>696</v>
      </c>
      <c r="AL7" s="1313"/>
      <c r="AM7" s="1313"/>
      <c r="AN7" s="1313"/>
      <c r="AO7" s="1313"/>
      <c r="AP7" s="1313"/>
      <c r="AQ7" s="1313"/>
      <c r="AR7" s="1313"/>
      <c r="AS7" s="1313"/>
      <c r="AT7" s="1313"/>
      <c r="AU7" s="1313"/>
      <c r="AV7" s="1313"/>
      <c r="AW7" s="1313"/>
      <c r="AX7" s="1313"/>
      <c r="AY7" s="1314"/>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2"/>
      <c r="AL8" s="913"/>
      <c r="AM8" s="913"/>
      <c r="AN8" s="913"/>
      <c r="AO8" s="914"/>
      <c r="AP8" s="915"/>
      <c r="AQ8" s="913"/>
      <c r="AR8" s="913"/>
      <c r="AS8" s="913"/>
      <c r="AT8" s="914"/>
      <c r="AU8" s="915"/>
      <c r="AV8" s="913"/>
      <c r="AW8" s="913"/>
      <c r="AX8" s="913"/>
      <c r="AY8" s="916"/>
      <c r="AZ8" s="4"/>
      <c r="BA8" s="4"/>
      <c r="BB8" s="4"/>
      <c r="BC8" s="4"/>
      <c r="BD8" s="4"/>
      <c r="BE8" s="4"/>
      <c r="BF8" s="4"/>
      <c r="BG8" s="4"/>
      <c r="BH8" s="4"/>
      <c r="BI8" s="4"/>
      <c r="BJ8" s="4"/>
      <c r="BK8" s="4"/>
      <c r="BL8" s="4"/>
      <c r="BM8" s="4"/>
      <c r="BN8" s="4"/>
      <c r="BO8" s="4"/>
      <c r="BP8" s="4"/>
      <c r="BQ8" s="4"/>
      <c r="BR8" s="4"/>
      <c r="BS8" s="4"/>
    </row>
    <row r="9" spans="1:71"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893"/>
      <c r="AL9" s="877"/>
      <c r="AM9" s="877"/>
      <c r="AN9" s="877"/>
      <c r="AO9" s="878"/>
      <c r="AP9" s="876"/>
      <c r="AQ9" s="877"/>
      <c r="AR9" s="877"/>
      <c r="AS9" s="877"/>
      <c r="AT9" s="878"/>
      <c r="AU9" s="876"/>
      <c r="AV9" s="877"/>
      <c r="AW9" s="877"/>
      <c r="AX9" s="877"/>
      <c r="AY9" s="87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93"/>
      <c r="AL10" s="877"/>
      <c r="AM10" s="877"/>
      <c r="AN10" s="877"/>
      <c r="AO10" s="878"/>
      <c r="AP10" s="876"/>
      <c r="AQ10" s="877"/>
      <c r="AR10" s="877"/>
      <c r="AS10" s="877"/>
      <c r="AT10" s="878"/>
      <c r="AU10" s="876"/>
      <c r="AV10" s="877"/>
      <c r="AW10" s="877"/>
      <c r="AX10" s="877"/>
      <c r="AY10" s="87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5" t="s">
        <v>167</v>
      </c>
      <c r="B11" s="1296"/>
      <c r="C11" s="1296"/>
      <c r="D11" s="1296"/>
      <c r="E11" s="1296"/>
      <c r="F11" s="1296"/>
      <c r="G11" s="1296"/>
      <c r="H11" s="1296"/>
      <c r="I11" s="1296"/>
      <c r="J11" s="1296"/>
      <c r="K11" s="1296"/>
      <c r="L11" s="1296"/>
      <c r="M11" s="1296"/>
      <c r="N11" s="1296"/>
      <c r="O11" s="1296"/>
      <c r="P11" s="1297"/>
      <c r="Q11" s="6"/>
      <c r="R11" s="6"/>
      <c r="S11" s="133"/>
      <c r="T11" s="1432" t="s">
        <v>395</v>
      </c>
      <c r="U11" s="1433"/>
      <c r="V11" s="1433"/>
      <c r="W11" s="1433"/>
      <c r="X11" s="1433"/>
      <c r="Y11" s="1433"/>
      <c r="Z11" s="1433"/>
      <c r="AA11" s="1433"/>
      <c r="AB11" s="1433"/>
      <c r="AC11" s="1433"/>
      <c r="AD11" s="1433"/>
      <c r="AE11" s="1433"/>
      <c r="AF11" s="1433"/>
      <c r="AG11" s="1433"/>
      <c r="AH11" s="1433"/>
      <c r="AI11" s="1434"/>
      <c r="AJ11" s="4"/>
      <c r="AK11" s="893"/>
      <c r="AL11" s="877"/>
      <c r="AM11" s="877"/>
      <c r="AN11" s="877"/>
      <c r="AO11" s="878"/>
      <c r="AP11" s="876"/>
      <c r="AQ11" s="877"/>
      <c r="AR11" s="877"/>
      <c r="AS11" s="877"/>
      <c r="AT11" s="878"/>
      <c r="AU11" s="876"/>
      <c r="AV11" s="877"/>
      <c r="AW11" s="877"/>
      <c r="AX11" s="877"/>
      <c r="AY11" s="87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60" t="s">
        <v>879</v>
      </c>
      <c r="B12" s="1361"/>
      <c r="C12" s="1361"/>
      <c r="D12" s="1361"/>
      <c r="E12" s="1361"/>
      <c r="F12" s="1361"/>
      <c r="G12" s="1048"/>
      <c r="H12" s="1048"/>
      <c r="I12" s="1048"/>
      <c r="J12" s="1048"/>
      <c r="K12" s="1048"/>
      <c r="L12" s="1048"/>
      <c r="M12" s="1048"/>
      <c r="N12" s="1048"/>
      <c r="O12" s="1048"/>
      <c r="P12" s="1049"/>
      <c r="Q12" s="6"/>
      <c r="R12" s="6"/>
      <c r="S12" s="133"/>
      <c r="T12" s="1679"/>
      <c r="U12" s="1680"/>
      <c r="V12" s="1680"/>
      <c r="W12" s="1680"/>
      <c r="X12" s="1680"/>
      <c r="Y12" s="1680"/>
      <c r="Z12" s="1680" t="s">
        <v>102</v>
      </c>
      <c r="AA12" s="1680"/>
      <c r="AB12" s="1680"/>
      <c r="AC12" s="1680"/>
      <c r="AD12" s="1680"/>
      <c r="AE12" s="1680" t="s">
        <v>101</v>
      </c>
      <c r="AF12" s="1680"/>
      <c r="AG12" s="1680"/>
      <c r="AH12" s="1680"/>
      <c r="AI12" s="1693"/>
      <c r="AJ12" s="4"/>
      <c r="AK12" s="893"/>
      <c r="AL12" s="877"/>
      <c r="AM12" s="877"/>
      <c r="AN12" s="877"/>
      <c r="AO12" s="878"/>
      <c r="AP12" s="876"/>
      <c r="AQ12" s="877"/>
      <c r="AR12" s="877"/>
      <c r="AS12" s="877"/>
      <c r="AT12" s="878"/>
      <c r="AU12" s="876"/>
      <c r="AV12" s="877"/>
      <c r="AW12" s="877"/>
      <c r="AX12" s="877"/>
      <c r="AY12" s="87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03" t="s">
        <v>165</v>
      </c>
      <c r="B13" s="1304"/>
      <c r="C13" s="1304"/>
      <c r="D13" s="1304"/>
      <c r="E13" s="1304"/>
      <c r="F13" s="1304"/>
      <c r="G13" s="1007"/>
      <c r="H13" s="2016"/>
      <c r="I13" s="2016"/>
      <c r="J13" s="2016"/>
      <c r="K13" s="2016"/>
      <c r="L13" s="250" t="s">
        <v>133</v>
      </c>
      <c r="M13" s="1149"/>
      <c r="N13" s="1149"/>
      <c r="O13" s="1149"/>
      <c r="P13" s="1357"/>
      <c r="Q13" s="6"/>
      <c r="R13" s="6"/>
      <c r="S13" s="40"/>
      <c r="T13" s="1303" t="s">
        <v>752</v>
      </c>
      <c r="U13" s="1304"/>
      <c r="V13" s="1304"/>
      <c r="W13" s="1304"/>
      <c r="X13" s="1304"/>
      <c r="Y13" s="1304"/>
      <c r="Z13" s="925"/>
      <c r="AA13" s="925"/>
      <c r="AB13" s="925"/>
      <c r="AC13" s="925"/>
      <c r="AD13" s="925"/>
      <c r="AE13" s="1967"/>
      <c r="AF13" s="1967"/>
      <c r="AG13" s="1967"/>
      <c r="AH13" s="1967"/>
      <c r="AI13" s="2017"/>
      <c r="AJ13" s="4"/>
      <c r="AK13" s="937"/>
      <c r="AL13" s="930"/>
      <c r="AM13" s="930"/>
      <c r="AN13" s="930"/>
      <c r="AO13" s="938"/>
      <c r="AP13" s="929"/>
      <c r="AQ13" s="930"/>
      <c r="AR13" s="930"/>
      <c r="AS13" s="930"/>
      <c r="AT13" s="938"/>
      <c r="AU13" s="929"/>
      <c r="AV13" s="930"/>
      <c r="AW13" s="930"/>
      <c r="AX13" s="930"/>
      <c r="AY13" s="93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03" t="s">
        <v>111</v>
      </c>
      <c r="B14" s="1304"/>
      <c r="C14" s="1304"/>
      <c r="D14" s="1304"/>
      <c r="E14" s="1304"/>
      <c r="F14" s="1304"/>
      <c r="G14" s="1032"/>
      <c r="H14" s="1032"/>
      <c r="I14" s="1032"/>
      <c r="J14" s="1032"/>
      <c r="K14" s="1032"/>
      <c r="L14" s="1032"/>
      <c r="M14" s="1032"/>
      <c r="N14" s="1032"/>
      <c r="O14" s="1032"/>
      <c r="P14" s="1033"/>
      <c r="Q14" s="6"/>
      <c r="R14" s="6"/>
      <c r="S14" s="40"/>
      <c r="T14" s="1303" t="s">
        <v>180</v>
      </c>
      <c r="U14" s="1304"/>
      <c r="V14" s="1304"/>
      <c r="W14" s="1304"/>
      <c r="X14" s="1304"/>
      <c r="Y14" s="1304"/>
      <c r="Z14" s="925"/>
      <c r="AA14" s="925"/>
      <c r="AB14" s="925"/>
      <c r="AC14" s="925"/>
      <c r="AD14" s="925"/>
      <c r="AE14" s="925"/>
      <c r="AF14" s="925"/>
      <c r="AG14" s="925"/>
      <c r="AH14" s="925"/>
      <c r="AI14" s="148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91" t="s">
        <v>54</v>
      </c>
      <c r="B15" s="1392"/>
      <c r="C15" s="1392"/>
      <c r="D15" s="1392"/>
      <c r="E15" s="1392"/>
      <c r="F15" s="1393"/>
      <c r="G15" s="1032"/>
      <c r="H15" s="1032"/>
      <c r="I15" s="1032"/>
      <c r="J15" s="1032"/>
      <c r="K15" s="1032"/>
      <c r="L15" s="1032"/>
      <c r="M15" s="1032"/>
      <c r="N15" s="1032"/>
      <c r="O15" s="1032"/>
      <c r="P15" s="1033"/>
      <c r="Q15" s="6"/>
      <c r="R15" s="6"/>
      <c r="S15" s="40"/>
      <c r="T15" s="2042" t="s">
        <v>396</v>
      </c>
      <c r="U15" s="2043"/>
      <c r="V15" s="2043"/>
      <c r="W15" s="2043"/>
      <c r="X15" s="2043"/>
      <c r="Y15" s="2043"/>
      <c r="Z15" s="1531"/>
      <c r="AA15" s="1531"/>
      <c r="AB15" s="1531"/>
      <c r="AC15" s="1531"/>
      <c r="AD15" s="1531"/>
      <c r="AE15" s="1531"/>
      <c r="AF15" s="1531"/>
      <c r="AG15" s="1531"/>
      <c r="AH15" s="1531"/>
      <c r="AI15" s="201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91" t="s">
        <v>149</v>
      </c>
      <c r="B17" s="1392"/>
      <c r="C17" s="1392"/>
      <c r="D17" s="1392"/>
      <c r="E17" s="1392"/>
      <c r="F17" s="1393"/>
      <c r="G17" s="1372" t="s">
        <v>148</v>
      </c>
      <c r="H17" s="1372"/>
      <c r="I17" s="1372"/>
      <c r="J17" s="1372"/>
      <c r="K17" s="1372"/>
      <c r="L17" s="1372"/>
      <c r="M17" s="1372"/>
      <c r="N17" s="1372"/>
      <c r="O17" s="1372"/>
      <c r="P17" s="1373"/>
      <c r="Q17" s="6"/>
      <c r="R17" s="6"/>
      <c r="S17" s="133"/>
      <c r="T17" s="1432" t="s">
        <v>397</v>
      </c>
      <c r="U17" s="1433"/>
      <c r="V17" s="1433"/>
      <c r="W17" s="1433"/>
      <c r="X17" s="1433"/>
      <c r="Y17" s="1433"/>
      <c r="Z17" s="1433"/>
      <c r="AA17" s="1433"/>
      <c r="AB17" s="1433"/>
      <c r="AC17" s="1433"/>
      <c r="AD17" s="1433"/>
      <c r="AE17" s="1433"/>
      <c r="AF17" s="1433"/>
      <c r="AG17" s="1433"/>
      <c r="AH17" s="1433"/>
      <c r="AI17" s="143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303" t="s">
        <v>146</v>
      </c>
      <c r="B18" s="1304"/>
      <c r="C18" s="1304"/>
      <c r="D18" s="1304"/>
      <c r="E18" s="1304"/>
      <c r="F18" s="1304"/>
      <c r="G18" s="1032"/>
      <c r="H18" s="1032"/>
      <c r="I18" s="1032"/>
      <c r="J18" s="1032"/>
      <c r="K18" s="1032"/>
      <c r="L18" s="1032"/>
      <c r="M18" s="1032"/>
      <c r="N18" s="1032"/>
      <c r="O18" s="1032"/>
      <c r="P18" s="1033"/>
      <c r="Q18" s="6"/>
      <c r="R18" s="6"/>
      <c r="S18" s="40"/>
      <c r="T18" s="1679"/>
      <c r="U18" s="1680"/>
      <c r="V18" s="1680"/>
      <c r="W18" s="1680"/>
      <c r="X18" s="1680"/>
      <c r="Y18" s="1680"/>
      <c r="Z18" s="1680" t="s">
        <v>102</v>
      </c>
      <c r="AA18" s="1680"/>
      <c r="AB18" s="1680"/>
      <c r="AC18" s="1680"/>
      <c r="AD18" s="1680"/>
      <c r="AE18" s="1680" t="s">
        <v>101</v>
      </c>
      <c r="AF18" s="1680"/>
      <c r="AG18" s="1680"/>
      <c r="AH18" s="1680"/>
      <c r="AI18" s="1693"/>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01" t="s">
        <v>164</v>
      </c>
      <c r="B19" s="1302"/>
      <c r="C19" s="1302"/>
      <c r="D19" s="1302"/>
      <c r="E19" s="1302"/>
      <c r="F19" s="1302"/>
      <c r="G19" s="1020"/>
      <c r="H19" s="1020"/>
      <c r="I19" s="1020"/>
      <c r="J19" s="1020"/>
      <c r="K19" s="1020"/>
      <c r="L19" s="1020"/>
      <c r="M19" s="1020"/>
      <c r="N19" s="1020"/>
      <c r="O19" s="1020"/>
      <c r="P19" s="1174"/>
      <c r="Q19" s="6"/>
      <c r="R19" s="6"/>
      <c r="S19" s="40"/>
      <c r="T19" s="1303" t="s">
        <v>230</v>
      </c>
      <c r="U19" s="1304"/>
      <c r="V19" s="1304"/>
      <c r="W19" s="1304"/>
      <c r="X19" s="1304"/>
      <c r="Y19" s="1304"/>
      <c r="Z19" s="925"/>
      <c r="AA19" s="925"/>
      <c r="AB19" s="925"/>
      <c r="AC19" s="925"/>
      <c r="AD19" s="925"/>
      <c r="AE19" s="925"/>
      <c r="AF19" s="925"/>
      <c r="AG19" s="925"/>
      <c r="AH19" s="925"/>
      <c r="AI19" s="148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03" t="s">
        <v>160</v>
      </c>
      <c r="U20" s="1304"/>
      <c r="V20" s="1304"/>
      <c r="W20" s="1304"/>
      <c r="X20" s="1304"/>
      <c r="Y20" s="1304"/>
      <c r="Z20" s="925"/>
      <c r="AA20" s="925"/>
      <c r="AB20" s="925"/>
      <c r="AC20" s="925"/>
      <c r="AD20" s="925"/>
      <c r="AE20" s="2047"/>
      <c r="AF20" s="925"/>
      <c r="AG20" s="925"/>
      <c r="AH20" s="925"/>
      <c r="AI20" s="148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42" t="s">
        <v>396</v>
      </c>
      <c r="U21" s="2043"/>
      <c r="V21" s="2043"/>
      <c r="W21" s="2043"/>
      <c r="X21" s="2043"/>
      <c r="Y21" s="2043"/>
      <c r="Z21" s="1531"/>
      <c r="AA21" s="1531"/>
      <c r="AB21" s="1531"/>
      <c r="AC21" s="1531"/>
      <c r="AD21" s="1531"/>
      <c r="AE21" s="1531"/>
      <c r="AF21" s="1531"/>
      <c r="AG21" s="1531"/>
      <c r="AH21" s="1531"/>
      <c r="AI21" s="201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35" t="s">
        <v>398</v>
      </c>
      <c r="L25" s="2036"/>
      <c r="M25" s="2036"/>
      <c r="N25" s="2036"/>
      <c r="O25" s="2037"/>
      <c r="P25" s="170"/>
      <c r="Q25" s="170"/>
      <c r="R25" s="170"/>
      <c r="S25" s="170"/>
      <c r="T25" s="170"/>
      <c r="U25" s="2035" t="s">
        <v>398</v>
      </c>
      <c r="V25" s="2036"/>
      <c r="W25" s="2036"/>
      <c r="X25" s="2036"/>
      <c r="Y25" s="2037"/>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8" t="str">
        <f>IF(AE14&lt;&gt;0,AE14,"")</f>
        <v/>
      </c>
      <c r="L26" s="2039"/>
      <c r="M26" s="2039"/>
      <c r="N26" s="2040" t="s">
        <v>29</v>
      </c>
      <c r="O26" s="2041"/>
      <c r="P26" s="133"/>
      <c r="Q26" s="170"/>
      <c r="R26" s="170"/>
      <c r="S26" s="170"/>
      <c r="T26" s="170"/>
      <c r="U26" s="2038" t="str">
        <f>IF(AE19&lt;&gt;0,AE19,"")</f>
        <v/>
      </c>
      <c r="V26" s="2039"/>
      <c r="W26" s="2039"/>
      <c r="X26" s="2040" t="s">
        <v>29</v>
      </c>
      <c r="Y26" s="2041"/>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44" t="s">
        <v>399</v>
      </c>
      <c r="L27" s="2045"/>
      <c r="M27" s="2045"/>
      <c r="N27" s="2045"/>
      <c r="O27" s="2046"/>
      <c r="P27" s="133"/>
      <c r="Q27" s="170"/>
      <c r="R27" s="170"/>
      <c r="S27" s="170"/>
      <c r="T27" s="170"/>
      <c r="U27" s="2044" t="s">
        <v>399</v>
      </c>
      <c r="V27" s="2045"/>
      <c r="W27" s="2045"/>
      <c r="X27" s="2045"/>
      <c r="Y27" s="2046"/>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31" t="str">
        <f>IF(AE13&lt;&gt;0,AE13,"")</f>
        <v/>
      </c>
      <c r="L28" s="2032"/>
      <c r="M28" s="2032"/>
      <c r="N28" s="2033" t="s">
        <v>29</v>
      </c>
      <c r="O28" s="2034"/>
      <c r="P28" s="133"/>
      <c r="Q28" s="170"/>
      <c r="R28" s="170"/>
      <c r="S28" s="170"/>
      <c r="T28" s="170"/>
      <c r="U28" s="2031" t="str">
        <f>IF(AE20&lt;&gt;0,AE20,"")</f>
        <v/>
      </c>
      <c r="V28" s="2032"/>
      <c r="W28" s="2032"/>
      <c r="X28" s="2033" t="s">
        <v>29</v>
      </c>
      <c r="Y28" s="2034"/>
      <c r="Z28" s="170"/>
      <c r="AA28" s="170"/>
      <c r="AB28" s="170"/>
      <c r="AC28" s="255"/>
      <c r="AD28" s="2"/>
      <c r="AE28" s="2"/>
      <c r="AF28" s="2"/>
      <c r="AG28" s="2"/>
      <c r="AH28" s="2"/>
      <c r="AI28" s="2"/>
      <c r="AJ28" s="4"/>
      <c r="AK28" s="4"/>
      <c r="AL28" s="4"/>
      <c r="AM28" s="4"/>
      <c r="AN28" s="4"/>
      <c r="AO28" s="4"/>
      <c r="AP28" s="4"/>
      <c r="AQ28" s="4"/>
      <c r="AR28" s="4"/>
      <c r="AS28" s="4"/>
      <c r="AT28" s="4"/>
      <c r="AU28" s="102"/>
      <c r="AV28" s="1991" t="s">
        <v>92</v>
      </c>
      <c r="AW28" s="1313"/>
      <c r="AX28" s="1313"/>
      <c r="AY28" s="1313"/>
      <c r="AZ28" s="1313"/>
      <c r="BA28" s="1313"/>
      <c r="BB28" s="1313"/>
      <c r="BC28" s="1992"/>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30" t="s">
        <v>831</v>
      </c>
      <c r="J29" s="2030"/>
      <c r="K29" s="2030"/>
      <c r="L29" s="2030"/>
      <c r="M29" s="2030"/>
      <c r="N29" s="2030"/>
      <c r="O29" s="2030"/>
      <c r="P29" s="2030"/>
      <c r="Q29" s="2030"/>
      <c r="R29" s="259"/>
      <c r="S29" s="2030" t="s">
        <v>832</v>
      </c>
      <c r="T29" s="2030"/>
      <c r="U29" s="2030"/>
      <c r="V29" s="2030"/>
      <c r="W29" s="2030"/>
      <c r="X29" s="2030"/>
      <c r="Y29" s="2030"/>
      <c r="Z29" s="2030"/>
      <c r="AA29" s="2030"/>
      <c r="AB29" s="259"/>
      <c r="AC29" s="260"/>
      <c r="AD29" s="2"/>
      <c r="AE29" s="2"/>
      <c r="AF29" s="2"/>
      <c r="AG29" s="2"/>
      <c r="AH29" s="2"/>
      <c r="AI29" s="2"/>
      <c r="AJ29" s="4"/>
      <c r="AK29" s="4"/>
      <c r="AL29" s="4"/>
      <c r="AM29" s="4"/>
      <c r="AN29" s="4"/>
      <c r="AO29" s="4"/>
      <c r="AP29" s="4"/>
      <c r="AQ29" s="4"/>
      <c r="AR29" s="4"/>
      <c r="AS29" s="4"/>
      <c r="AT29" s="4"/>
      <c r="AU29" s="48"/>
      <c r="AV29" s="1993" t="s">
        <v>91</v>
      </c>
      <c r="AW29" s="1660"/>
      <c r="AX29" s="1660"/>
      <c r="AY29" s="1660"/>
      <c r="AZ29" s="1660"/>
      <c r="BA29" s="1661"/>
      <c r="BB29" s="1994"/>
      <c r="BC29" s="1995"/>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4" t="s">
        <v>749</v>
      </c>
      <c r="AL30" s="1625"/>
      <c r="AM30" s="1625"/>
      <c r="AN30" s="1625"/>
      <c r="AO30" s="1625"/>
      <c r="AP30" s="1625"/>
      <c r="AQ30" s="1625"/>
      <c r="AR30" s="1625"/>
      <c r="AS30" s="1626"/>
      <c r="AT30" s="4"/>
      <c r="AU30" s="48"/>
      <c r="AV30" s="1996" t="s">
        <v>90</v>
      </c>
      <c r="AW30" s="1275"/>
      <c r="AX30" s="1275"/>
      <c r="AY30" s="1275"/>
      <c r="AZ30" s="1275"/>
      <c r="BA30" s="1276"/>
      <c r="BB30" s="1997"/>
      <c r="BC30" s="1998"/>
      <c r="BD30" s="46"/>
      <c r="BE30" s="4"/>
      <c r="BF30" s="4"/>
      <c r="BG30" s="4"/>
      <c r="BH30" s="4"/>
      <c r="BI30" s="4"/>
      <c r="BJ30" s="4"/>
      <c r="BK30" s="4"/>
      <c r="BL30" s="4"/>
      <c r="BM30" s="4"/>
      <c r="BN30" s="4"/>
      <c r="BO30" s="4"/>
      <c r="BP30" s="4"/>
      <c r="BQ30" s="4"/>
      <c r="BR30" s="4"/>
      <c r="BS30" s="4"/>
    </row>
    <row r="31" spans="1:71" ht="12" customHeight="1" thickBot="1" x14ac:dyDescent="0.25">
      <c r="A31" s="1588" t="s">
        <v>60</v>
      </c>
      <c r="B31" s="1585"/>
      <c r="C31" s="1585"/>
      <c r="D31" s="1585"/>
      <c r="E31" s="1585"/>
      <c r="F31" s="1585"/>
      <c r="G31" s="1585"/>
      <c r="H31" s="1584" t="s">
        <v>93</v>
      </c>
      <c r="I31" s="1584"/>
      <c r="J31" s="1584"/>
      <c r="K31" s="1584"/>
      <c r="L31" s="1584"/>
      <c r="M31" s="1584"/>
      <c r="N31" s="1584"/>
      <c r="O31" s="1584"/>
      <c r="P31" s="1584"/>
      <c r="Q31" s="1585" t="s">
        <v>59</v>
      </c>
      <c r="R31" s="1585"/>
      <c r="S31" s="1585"/>
      <c r="T31" s="1584" t="s">
        <v>58</v>
      </c>
      <c r="U31" s="1584"/>
      <c r="V31" s="1584"/>
      <c r="W31" s="1584"/>
      <c r="X31" s="1584"/>
      <c r="Y31" s="1584"/>
      <c r="Z31" s="1584"/>
      <c r="AA31" s="1584"/>
      <c r="AB31" s="1584"/>
      <c r="AC31" s="1585" t="s">
        <v>57</v>
      </c>
      <c r="AD31" s="1585"/>
      <c r="AE31" s="1585"/>
      <c r="AF31" s="1597" t="s">
        <v>39</v>
      </c>
      <c r="AG31" s="1598"/>
      <c r="AH31" s="1598"/>
      <c r="AI31" s="1599"/>
      <c r="AJ31" s="4"/>
      <c r="AK31" s="1627"/>
      <c r="AL31" s="1628"/>
      <c r="AM31" s="1628"/>
      <c r="AN31" s="1628"/>
      <c r="AO31" s="1628"/>
      <c r="AP31" s="1628"/>
      <c r="AQ31" s="1628"/>
      <c r="AR31" s="1628"/>
      <c r="AS31" s="1629"/>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89"/>
      <c r="B32" s="1586"/>
      <c r="C32" s="1586"/>
      <c r="D32" s="1586"/>
      <c r="E32" s="1586"/>
      <c r="F32" s="1586"/>
      <c r="G32" s="1586"/>
      <c r="H32" s="1367" t="s">
        <v>55</v>
      </c>
      <c r="I32" s="1367"/>
      <c r="J32" s="1367"/>
      <c r="K32" s="1367" t="s">
        <v>54</v>
      </c>
      <c r="L32" s="1367"/>
      <c r="M32" s="1367"/>
      <c r="N32" s="1367" t="s">
        <v>653</v>
      </c>
      <c r="O32" s="1367"/>
      <c r="P32" s="1367"/>
      <c r="Q32" s="1586"/>
      <c r="R32" s="1586"/>
      <c r="S32" s="1586"/>
      <c r="T32" s="1367" t="s">
        <v>52</v>
      </c>
      <c r="U32" s="1367"/>
      <c r="V32" s="1367"/>
      <c r="W32" s="1367" t="s">
        <v>51</v>
      </c>
      <c r="X32" s="1367"/>
      <c r="Y32" s="1367"/>
      <c r="Z32" s="1367" t="s">
        <v>50</v>
      </c>
      <c r="AA32" s="1367"/>
      <c r="AB32" s="1367"/>
      <c r="AC32" s="1586"/>
      <c r="AD32" s="1586"/>
      <c r="AE32" s="1586"/>
      <c r="AF32" s="1600"/>
      <c r="AG32" s="1601"/>
      <c r="AH32" s="1601"/>
      <c r="AI32" s="1602"/>
      <c r="AJ32" s="4"/>
      <c r="AK32" s="1630"/>
      <c r="AL32" s="1631"/>
      <c r="AM32" s="1631"/>
      <c r="AN32" s="1631"/>
      <c r="AO32" s="1631"/>
      <c r="AP32" s="1631"/>
      <c r="AQ32" s="1631"/>
      <c r="AR32" s="1631"/>
      <c r="AS32" s="1632"/>
      <c r="AT32" s="4"/>
      <c r="AU32" s="1312" t="s">
        <v>56</v>
      </c>
      <c r="AV32" s="1313"/>
      <c r="AW32" s="1313"/>
      <c r="AX32" s="1313"/>
      <c r="AY32" s="1313"/>
      <c r="AZ32" s="1313"/>
      <c r="BA32" s="1313"/>
      <c r="BB32" s="1313"/>
      <c r="BC32" s="1313"/>
      <c r="BD32" s="1314"/>
      <c r="BE32" s="4"/>
      <c r="BF32" s="4"/>
      <c r="BG32" s="4"/>
      <c r="BH32" s="4"/>
      <c r="BI32" s="4"/>
      <c r="BJ32" s="4"/>
      <c r="BK32" s="4"/>
      <c r="BL32" s="4"/>
      <c r="BM32" s="4"/>
      <c r="BN32" s="4"/>
      <c r="BO32" s="4"/>
      <c r="BP32" s="4"/>
      <c r="BQ32" s="4"/>
      <c r="BR32" s="4"/>
      <c r="BS32" s="4"/>
    </row>
    <row r="33" spans="1:71" ht="12.75" thickTop="1" x14ac:dyDescent="0.2">
      <c r="A33" s="2023"/>
      <c r="B33" s="2024"/>
      <c r="C33" s="2024"/>
      <c r="D33" s="2024"/>
      <c r="E33" s="2024"/>
      <c r="F33" s="2024"/>
      <c r="G33" s="2024"/>
      <c r="H33" s="1048"/>
      <c r="I33" s="1048"/>
      <c r="J33" s="1048"/>
      <c r="K33" s="1048"/>
      <c r="L33" s="1048"/>
      <c r="M33" s="1048"/>
      <c r="N33" s="1048"/>
      <c r="O33" s="1048"/>
      <c r="P33" s="1048"/>
      <c r="Q33" s="1048"/>
      <c r="R33" s="1048"/>
      <c r="S33" s="1048"/>
      <c r="T33" s="1583"/>
      <c r="U33" s="1583"/>
      <c r="V33" s="1583"/>
      <c r="W33" s="1583"/>
      <c r="X33" s="1583"/>
      <c r="Y33" s="1583"/>
      <c r="Z33" s="1583"/>
      <c r="AA33" s="1583"/>
      <c r="AB33" s="1583"/>
      <c r="AC33" s="1583"/>
      <c r="AD33" s="1583"/>
      <c r="AE33" s="1583"/>
      <c r="AF33" s="1048"/>
      <c r="AG33" s="1048"/>
      <c r="AH33" s="1048"/>
      <c r="AI33" s="1049"/>
      <c r="AJ33" s="4"/>
      <c r="AK33" s="2022" t="str">
        <f>IFERROR(AN33*(1-$BB$30),"")</f>
        <v/>
      </c>
      <c r="AL33" s="1999"/>
      <c r="AM33" s="1999"/>
      <c r="AN33" s="1999" t="str">
        <f>IFERROR(($AK$53*Q33),"")</f>
        <v/>
      </c>
      <c r="AO33" s="1999"/>
      <c r="AP33" s="1999"/>
      <c r="AQ33" s="1999" t="str">
        <f>IFERROR(AN33*(1+$BB$29),"")</f>
        <v/>
      </c>
      <c r="AR33" s="1999"/>
      <c r="AS33" s="2000"/>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4"/>
      <c r="BF33" s="4"/>
      <c r="BG33" s="4"/>
      <c r="BH33" s="4"/>
      <c r="BI33" s="4"/>
      <c r="BJ33" s="4"/>
      <c r="BK33" s="4"/>
      <c r="BL33" s="4"/>
      <c r="BM33" s="4"/>
      <c r="BN33" s="4"/>
      <c r="BO33" s="4"/>
      <c r="BP33" s="4"/>
      <c r="BQ33" s="4"/>
      <c r="BR33" s="4"/>
      <c r="BS33" s="4"/>
    </row>
    <row r="34" spans="1:71" ht="12" customHeight="1" x14ac:dyDescent="0.2">
      <c r="A34" s="2023"/>
      <c r="B34" s="2024"/>
      <c r="C34" s="2024"/>
      <c r="D34" s="2024"/>
      <c r="E34" s="2024"/>
      <c r="F34" s="2024"/>
      <c r="G34" s="2024"/>
      <c r="H34" s="1048"/>
      <c r="I34" s="1048"/>
      <c r="J34" s="1048"/>
      <c r="K34" s="1048"/>
      <c r="L34" s="1048"/>
      <c r="M34" s="1048"/>
      <c r="N34" s="1048"/>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2022" t="str">
        <f t="shared" ref="AK34:AK52" si="1">IFERROR(AN34*(1-$BB$30),"")</f>
        <v/>
      </c>
      <c r="AL34" s="1999"/>
      <c r="AM34" s="1999"/>
      <c r="AN34" s="1999" t="str">
        <f t="shared" ref="AN34:AN52" si="2">IFERROR(($AK$53*Q34),"")</f>
        <v/>
      </c>
      <c r="AO34" s="1999"/>
      <c r="AP34" s="1999"/>
      <c r="AQ34" s="1999" t="str">
        <f t="shared" ref="AQ34:AQ52" si="3">IFERROR(AN34*(1+$BB$29),"")</f>
        <v/>
      </c>
      <c r="AR34" s="1999"/>
      <c r="AS34" s="2000"/>
      <c r="AT34" s="4"/>
      <c r="AU34" s="1976" t="str">
        <f t="shared" si="0"/>
        <v/>
      </c>
      <c r="AV34" s="1977"/>
      <c r="AW34" s="1977"/>
      <c r="AX34" s="1977"/>
      <c r="AY34" s="1977"/>
      <c r="AZ34" s="1977"/>
      <c r="BA34" s="1977"/>
      <c r="BB34" s="1977"/>
      <c r="BC34" s="1977"/>
      <c r="BD34" s="1978"/>
      <c r="BE34" s="4"/>
      <c r="BF34" s="4"/>
      <c r="BG34" s="4"/>
      <c r="BH34" s="4"/>
      <c r="BI34" s="4"/>
      <c r="BJ34" s="4"/>
      <c r="BK34" s="4"/>
      <c r="BL34" s="4"/>
      <c r="BM34" s="4"/>
      <c r="BN34" s="4"/>
      <c r="BO34" s="4"/>
      <c r="BP34" s="4"/>
      <c r="BQ34" s="4"/>
      <c r="BR34" s="4"/>
      <c r="BS34" s="4"/>
    </row>
    <row r="35" spans="1:71" ht="12" customHeight="1" x14ac:dyDescent="0.2">
      <c r="A35" s="2023"/>
      <c r="B35" s="2024"/>
      <c r="C35" s="2024"/>
      <c r="D35" s="2024"/>
      <c r="E35" s="2024"/>
      <c r="F35" s="2024"/>
      <c r="G35" s="2024"/>
      <c r="H35" s="1048"/>
      <c r="I35" s="1048"/>
      <c r="J35" s="1048"/>
      <c r="K35" s="1048"/>
      <c r="L35" s="1048"/>
      <c r="M35" s="1048"/>
      <c r="N35" s="1048"/>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2022" t="str">
        <f t="shared" si="1"/>
        <v/>
      </c>
      <c r="AL35" s="1999"/>
      <c r="AM35" s="1999"/>
      <c r="AN35" s="1999" t="str">
        <f t="shared" si="2"/>
        <v/>
      </c>
      <c r="AO35" s="1999"/>
      <c r="AP35" s="1999"/>
      <c r="AQ35" s="1999" t="str">
        <f t="shared" si="3"/>
        <v/>
      </c>
      <c r="AR35" s="1999"/>
      <c r="AS35" s="2000"/>
      <c r="AT35" s="4"/>
      <c r="AU35" s="1976" t="str">
        <f t="shared" si="0"/>
        <v/>
      </c>
      <c r="AV35" s="1977"/>
      <c r="AW35" s="1977"/>
      <c r="AX35" s="1977"/>
      <c r="AY35" s="1977"/>
      <c r="AZ35" s="1977"/>
      <c r="BA35" s="1977"/>
      <c r="BB35" s="1977"/>
      <c r="BC35" s="1977"/>
      <c r="BD35" s="1978"/>
      <c r="BE35" s="4"/>
      <c r="BF35" s="4"/>
      <c r="BG35" s="4"/>
      <c r="BH35" s="4"/>
      <c r="BI35" s="4"/>
      <c r="BJ35" s="4"/>
      <c r="BK35" s="4"/>
      <c r="BL35" s="4"/>
      <c r="BM35" s="4"/>
      <c r="BN35" s="4"/>
      <c r="BO35" s="4"/>
      <c r="BP35" s="4"/>
      <c r="BQ35" s="4"/>
      <c r="BR35" s="4"/>
      <c r="BS35" s="4"/>
    </row>
    <row r="36" spans="1:71"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2022" t="str">
        <f t="shared" si="1"/>
        <v/>
      </c>
      <c r="AL36" s="1999"/>
      <c r="AM36" s="1999"/>
      <c r="AN36" s="1999" t="str">
        <f t="shared" si="2"/>
        <v/>
      </c>
      <c r="AO36" s="1999"/>
      <c r="AP36" s="1999"/>
      <c r="AQ36" s="1999" t="str">
        <f t="shared" si="3"/>
        <v/>
      </c>
      <c r="AR36" s="1999"/>
      <c r="AS36" s="2000"/>
      <c r="AT36" s="4"/>
      <c r="AU36" s="1976" t="str">
        <f t="shared" si="0"/>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2022" t="str">
        <f t="shared" si="1"/>
        <v/>
      </c>
      <c r="AL37" s="1999"/>
      <c r="AM37" s="1999"/>
      <c r="AN37" s="1999" t="str">
        <f t="shared" si="2"/>
        <v/>
      </c>
      <c r="AO37" s="1999"/>
      <c r="AP37" s="1999"/>
      <c r="AQ37" s="1999" t="str">
        <f t="shared" si="3"/>
        <v/>
      </c>
      <c r="AR37" s="1999"/>
      <c r="AS37" s="2000"/>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2022" t="str">
        <f t="shared" si="1"/>
        <v/>
      </c>
      <c r="AL38" s="1999"/>
      <c r="AM38" s="1999"/>
      <c r="AN38" s="1999" t="str">
        <f t="shared" si="2"/>
        <v/>
      </c>
      <c r="AO38" s="1999"/>
      <c r="AP38" s="1999"/>
      <c r="AQ38" s="1999" t="str">
        <f t="shared" si="3"/>
        <v/>
      </c>
      <c r="AR38" s="1999"/>
      <c r="AS38" s="2000"/>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2022" t="str">
        <f t="shared" si="1"/>
        <v/>
      </c>
      <c r="AL39" s="1999"/>
      <c r="AM39" s="1999"/>
      <c r="AN39" s="1999" t="str">
        <f t="shared" si="2"/>
        <v/>
      </c>
      <c r="AO39" s="1999"/>
      <c r="AP39" s="1999"/>
      <c r="AQ39" s="1999" t="str">
        <f t="shared" si="3"/>
        <v/>
      </c>
      <c r="AR39" s="1999"/>
      <c r="AS39" s="2000"/>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2022" t="str">
        <f t="shared" si="1"/>
        <v/>
      </c>
      <c r="AL40" s="1999"/>
      <c r="AM40" s="1999"/>
      <c r="AN40" s="1999" t="str">
        <f t="shared" si="2"/>
        <v/>
      </c>
      <c r="AO40" s="1999"/>
      <c r="AP40" s="1999"/>
      <c r="AQ40" s="1999" t="str">
        <f t="shared" si="3"/>
        <v/>
      </c>
      <c r="AR40" s="1999"/>
      <c r="AS40" s="2000"/>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2022" t="str">
        <f t="shared" si="1"/>
        <v/>
      </c>
      <c r="AL41" s="1999"/>
      <c r="AM41" s="1999"/>
      <c r="AN41" s="1999" t="str">
        <f t="shared" si="2"/>
        <v/>
      </c>
      <c r="AO41" s="1999"/>
      <c r="AP41" s="1999"/>
      <c r="AQ41" s="1999" t="str">
        <f t="shared" si="3"/>
        <v/>
      </c>
      <c r="AR41" s="1999"/>
      <c r="AS41" s="2000"/>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2022" t="str">
        <f t="shared" si="1"/>
        <v/>
      </c>
      <c r="AL42" s="1999"/>
      <c r="AM42" s="1999"/>
      <c r="AN42" s="1999" t="str">
        <f t="shared" si="2"/>
        <v/>
      </c>
      <c r="AO42" s="1999"/>
      <c r="AP42" s="1999"/>
      <c r="AQ42" s="1999" t="str">
        <f t="shared" si="3"/>
        <v/>
      </c>
      <c r="AR42" s="1999"/>
      <c r="AS42" s="2000"/>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2022" t="str">
        <f t="shared" si="1"/>
        <v/>
      </c>
      <c r="AL43" s="1999"/>
      <c r="AM43" s="1999"/>
      <c r="AN43" s="1999" t="str">
        <f t="shared" si="2"/>
        <v/>
      </c>
      <c r="AO43" s="1999"/>
      <c r="AP43" s="1999"/>
      <c r="AQ43" s="1999" t="str">
        <f t="shared" si="3"/>
        <v/>
      </c>
      <c r="AR43" s="1999"/>
      <c r="AS43" s="2000"/>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2022" t="str">
        <f t="shared" si="1"/>
        <v/>
      </c>
      <c r="AL44" s="1999"/>
      <c r="AM44" s="1999"/>
      <c r="AN44" s="1999" t="str">
        <f t="shared" si="2"/>
        <v/>
      </c>
      <c r="AO44" s="1999"/>
      <c r="AP44" s="1999"/>
      <c r="AQ44" s="1999" t="str">
        <f t="shared" si="3"/>
        <v/>
      </c>
      <c r="AR44" s="1999"/>
      <c r="AS44" s="2000"/>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2022" t="str">
        <f t="shared" si="1"/>
        <v/>
      </c>
      <c r="AL45" s="1999"/>
      <c r="AM45" s="1999"/>
      <c r="AN45" s="1999" t="str">
        <f t="shared" si="2"/>
        <v/>
      </c>
      <c r="AO45" s="1999"/>
      <c r="AP45" s="1999"/>
      <c r="AQ45" s="1999" t="str">
        <f t="shared" si="3"/>
        <v/>
      </c>
      <c r="AR45" s="1999"/>
      <c r="AS45" s="2000"/>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2022" t="str">
        <f t="shared" si="1"/>
        <v/>
      </c>
      <c r="AL46" s="1999"/>
      <c r="AM46" s="1999"/>
      <c r="AN46" s="1999" t="str">
        <f t="shared" si="2"/>
        <v/>
      </c>
      <c r="AO46" s="1999"/>
      <c r="AP46" s="1999"/>
      <c r="AQ46" s="1999" t="str">
        <f t="shared" si="3"/>
        <v/>
      </c>
      <c r="AR46" s="1999"/>
      <c r="AS46" s="2000"/>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2022" t="str">
        <f t="shared" si="1"/>
        <v/>
      </c>
      <c r="AL47" s="1999"/>
      <c r="AM47" s="1999"/>
      <c r="AN47" s="1999" t="str">
        <f t="shared" si="2"/>
        <v/>
      </c>
      <c r="AO47" s="1999"/>
      <c r="AP47" s="1999"/>
      <c r="AQ47" s="1999" t="str">
        <f t="shared" si="3"/>
        <v/>
      </c>
      <c r="AR47" s="1999"/>
      <c r="AS47" s="2000"/>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2022" t="str">
        <f t="shared" si="1"/>
        <v/>
      </c>
      <c r="AL48" s="1999"/>
      <c r="AM48" s="1999"/>
      <c r="AN48" s="1999" t="str">
        <f t="shared" si="2"/>
        <v/>
      </c>
      <c r="AO48" s="1999"/>
      <c r="AP48" s="1999"/>
      <c r="AQ48" s="1999" t="str">
        <f t="shared" si="3"/>
        <v/>
      </c>
      <c r="AR48" s="1999"/>
      <c r="AS48" s="2000"/>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2022" t="str">
        <f t="shared" si="1"/>
        <v/>
      </c>
      <c r="AL49" s="1999"/>
      <c r="AM49" s="1999"/>
      <c r="AN49" s="1999" t="str">
        <f t="shared" si="2"/>
        <v/>
      </c>
      <c r="AO49" s="1999"/>
      <c r="AP49" s="1999"/>
      <c r="AQ49" s="1999" t="str">
        <f t="shared" si="3"/>
        <v/>
      </c>
      <c r="AR49" s="1999"/>
      <c r="AS49" s="2000"/>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2022" t="str">
        <f t="shared" si="1"/>
        <v/>
      </c>
      <c r="AL50" s="1999"/>
      <c r="AM50" s="1999"/>
      <c r="AN50" s="1999" t="str">
        <f t="shared" si="2"/>
        <v/>
      </c>
      <c r="AO50" s="1999"/>
      <c r="AP50" s="1999"/>
      <c r="AQ50" s="1999" t="str">
        <f t="shared" si="3"/>
        <v/>
      </c>
      <c r="AR50" s="1999"/>
      <c r="AS50" s="2000"/>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2022" t="str">
        <f t="shared" si="1"/>
        <v/>
      </c>
      <c r="AL51" s="1999"/>
      <c r="AM51" s="1999"/>
      <c r="AN51" s="1999" t="str">
        <f t="shared" si="2"/>
        <v/>
      </c>
      <c r="AO51" s="1999"/>
      <c r="AP51" s="1999"/>
      <c r="AQ51" s="1999" t="str">
        <f t="shared" si="3"/>
        <v/>
      </c>
      <c r="AR51" s="1999"/>
      <c r="AS51" s="2000"/>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2022" t="str">
        <f t="shared" si="1"/>
        <v/>
      </c>
      <c r="AL52" s="1999"/>
      <c r="AM52" s="1999"/>
      <c r="AN52" s="1999" t="str">
        <f t="shared" si="2"/>
        <v/>
      </c>
      <c r="AO52" s="1999"/>
      <c r="AP52" s="1999"/>
      <c r="AQ52" s="1999" t="str">
        <f t="shared" si="3"/>
        <v/>
      </c>
      <c r="AR52" s="1999"/>
      <c r="AS52" s="2000"/>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592" t="s">
        <v>187</v>
      </c>
      <c r="B53" s="1593"/>
      <c r="C53" s="1593"/>
      <c r="D53" s="1593"/>
      <c r="E53" s="1593"/>
      <c r="F53" s="1593"/>
      <c r="G53" s="1593"/>
      <c r="H53" s="1593"/>
      <c r="I53" s="1593"/>
      <c r="J53" s="1593"/>
      <c r="K53" s="1593"/>
      <c r="L53" s="1593"/>
      <c r="M53" s="1593"/>
      <c r="N53" s="1593"/>
      <c r="O53" s="1593"/>
      <c r="P53" s="1593"/>
      <c r="Q53" s="1441" t="str">
        <f>IF(SUM(Q33:S52)&lt;&gt;0,SUM(Q33:S52),"")</f>
        <v/>
      </c>
      <c r="R53" s="1441"/>
      <c r="S53" s="1441"/>
      <c r="T53" s="1441" t="str">
        <f>IF(SUM(T33:V52)&lt;&gt;0,SUM(T33:V52),"")</f>
        <v/>
      </c>
      <c r="U53" s="1441"/>
      <c r="V53" s="1441"/>
      <c r="W53" s="1441" t="str">
        <f>IF(SUM(W33:Y52)&lt;&gt;0,SUM(W33:Y52),"")</f>
        <v/>
      </c>
      <c r="X53" s="1441"/>
      <c r="Y53" s="1441"/>
      <c r="Z53" s="1441" t="str">
        <f>IF(SUM(Z33:AB52)&lt;&gt;0,SUM(Z33:AB52),"")</f>
        <v/>
      </c>
      <c r="AA53" s="1441"/>
      <c r="AB53" s="1441"/>
      <c r="AC53" s="1441" t="str">
        <f>IF(SUM(AC33:AE52)&lt;&gt;0,SUM(AC33:AE52),"")</f>
        <v/>
      </c>
      <c r="AD53" s="1441"/>
      <c r="AE53" s="1441"/>
      <c r="AF53" s="1580"/>
      <c r="AG53" s="1580"/>
      <c r="AH53" s="1580"/>
      <c r="AI53" s="1581"/>
      <c r="AJ53" s="4"/>
      <c r="AK53" s="2027" t="str">
        <f>IFERROR((T53/Q53),"")</f>
        <v/>
      </c>
      <c r="AL53" s="2028"/>
      <c r="AM53" s="2029"/>
      <c r="AN53" s="2025"/>
      <c r="AO53" s="2025"/>
      <c r="AP53" s="2025"/>
      <c r="AQ53" s="2025"/>
      <c r="AR53" s="2025"/>
      <c r="AS53" s="2026"/>
      <c r="AT53" s="4"/>
      <c r="AU53" s="1979" t="str">
        <f>IFERROR(IF(AC53="","",IF(AC53&lt;Q53-(Q53*$BB$30),"Below "&amp;$BB$30*100&amp;"% by "&amp;Q53-(Q53*$BB$30)-AC53&amp;" CFM",IF(AC53&gt;Q53+(Q53*$BB$29),"Above "&amp;$BB$29*100&amp;"% by "&amp;AC53-Q53-(Q53*$BB$29)&amp;" CFM",""))),"")</f>
        <v/>
      </c>
      <c r="AV53" s="1980"/>
      <c r="AW53" s="1980"/>
      <c r="AX53" s="1980"/>
      <c r="AY53" s="1980"/>
      <c r="AZ53" s="1980"/>
      <c r="BA53" s="1980"/>
      <c r="BB53" s="1980"/>
      <c r="BC53" s="1980"/>
      <c r="BD53" s="198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5" priority="17">
      <formula>LEN(TRIM(AU33))&gt;0</formula>
    </cfRule>
  </conditionalFormatting>
  <conditionalFormatting sqref="V62:AI62 E62:K62 Z19:AI21 G18:P19 G14:P16 G13:K13 G12:P12 Y9:AI9 Y7:AI7 F9:P9 F7:P7 BB29:BC30">
    <cfRule type="containsBlanks" dxfId="1544" priority="16">
      <formula>LEN(TRIM(E7))=0</formula>
    </cfRule>
  </conditionalFormatting>
  <conditionalFormatting sqref="Q53:AE53">
    <cfRule type="containsText" dxfId="1543" priority="15" operator="containsText" text="CALC.">
      <formula>NOT(ISERROR(SEARCH("CALC.",Q53)))</formula>
    </cfRule>
  </conditionalFormatting>
  <conditionalFormatting sqref="A33:S52">
    <cfRule type="notContainsBlanks" dxfId="1542" priority="13">
      <formula>LEN(TRIM(A33))&gt;0</formula>
    </cfRule>
    <cfRule type="expression" dxfId="1541" priority="14">
      <formula>NOT(ISBLANK($H33))</formula>
    </cfRule>
  </conditionalFormatting>
  <conditionalFormatting sqref="AU53:BD53">
    <cfRule type="notContainsBlanks" dxfId="1540" priority="12">
      <formula>LEN(TRIM(AU53))&gt;0</formula>
    </cfRule>
  </conditionalFormatting>
  <conditionalFormatting sqref="Z13 Z14 Z15 AE15 AE14">
    <cfRule type="containsBlanks" dxfId="1539" priority="11">
      <formula>LEN(TRIM(Z13))=0</formula>
    </cfRule>
  </conditionalFormatting>
  <conditionalFormatting sqref="T33:AC52">
    <cfRule type="notContainsBlanks" dxfId="1538" priority="3">
      <formula>LEN(TRIM(T33))&gt;0</formula>
    </cfRule>
    <cfRule type="expression" dxfId="1537" priority="4">
      <formula>NOT(ISBLANK($H33))</formula>
    </cfRule>
  </conditionalFormatting>
  <conditionalFormatting sqref="T33:AB52">
    <cfRule type="expression" dxfId="1536" priority="2">
      <formula>$AC33&lt;&gt;""</formula>
    </cfRule>
  </conditionalFormatting>
  <conditionalFormatting sqref="M13:P13">
    <cfRule type="containsBlanks" dxfId="1535"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12" t="s">
        <v>696</v>
      </c>
      <c r="AW3" s="1313"/>
      <c r="AX3" s="1313"/>
      <c r="AY3" s="1313"/>
      <c r="AZ3" s="1313"/>
      <c r="BA3" s="1313"/>
      <c r="BB3" s="1313"/>
      <c r="BC3" s="1313"/>
      <c r="BD3" s="1313"/>
      <c r="BE3" s="1313"/>
      <c r="BF3" s="1313"/>
      <c r="BG3" s="1313"/>
      <c r="BH3" s="1313"/>
      <c r="BI3" s="1313"/>
      <c r="BJ3" s="1314"/>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12"/>
      <c r="AW4" s="913"/>
      <c r="AX4" s="913"/>
      <c r="AY4" s="913"/>
      <c r="AZ4" s="914"/>
      <c r="BA4" s="915"/>
      <c r="BB4" s="913"/>
      <c r="BC4" s="913"/>
      <c r="BD4" s="913"/>
      <c r="BE4" s="914"/>
      <c r="BF4" s="915"/>
      <c r="BG4" s="913"/>
      <c r="BH4" s="913"/>
      <c r="BI4" s="913"/>
      <c r="BJ4" s="916"/>
      <c r="BK4" s="4"/>
      <c r="BL4" s="4"/>
      <c r="BM4" s="4"/>
      <c r="BN4" s="4"/>
      <c r="BO4" s="4"/>
      <c r="BP4" s="4"/>
      <c r="BQ4" s="4"/>
      <c r="BR4" s="4"/>
      <c r="BS4" s="4"/>
    </row>
    <row r="5" spans="1:71" ht="12.75" customHeight="1" x14ac:dyDescent="0.2">
      <c r="A5" s="6"/>
      <c r="B5" s="6"/>
      <c r="C5" s="6"/>
      <c r="D5" s="6"/>
      <c r="E5" s="6"/>
      <c r="F5" s="6"/>
      <c r="G5" s="6"/>
      <c r="H5" s="6"/>
      <c r="I5" s="6"/>
      <c r="J5" s="6"/>
      <c r="K5" s="6"/>
      <c r="L5" s="6"/>
      <c r="M5" s="1358" t="s">
        <v>400</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893"/>
      <c r="AW5" s="877"/>
      <c r="AX5" s="877"/>
      <c r="AY5" s="877"/>
      <c r="AZ5" s="878"/>
      <c r="BA5" s="876"/>
      <c r="BB5" s="877"/>
      <c r="BC5" s="877"/>
      <c r="BD5" s="877"/>
      <c r="BE5" s="878"/>
      <c r="BF5" s="876"/>
      <c r="BG5" s="877"/>
      <c r="BH5" s="877"/>
      <c r="BI5" s="877"/>
      <c r="BJ5" s="87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893"/>
      <c r="AW6" s="877"/>
      <c r="AX6" s="877"/>
      <c r="AY6" s="877"/>
      <c r="AZ6" s="878"/>
      <c r="BA6" s="876"/>
      <c r="BB6" s="877"/>
      <c r="BC6" s="877"/>
      <c r="BD6" s="877"/>
      <c r="BE6" s="878"/>
      <c r="BF6" s="876"/>
      <c r="BG6" s="877"/>
      <c r="BH6" s="877"/>
      <c r="BI6" s="877"/>
      <c r="BJ6" s="879"/>
      <c r="BK6" s="4"/>
      <c r="BL6" s="4"/>
      <c r="BM6" s="4"/>
      <c r="BN6" s="4"/>
      <c r="BO6" s="4"/>
      <c r="BP6" s="4"/>
      <c r="BQ6" s="4"/>
      <c r="BR6" s="4"/>
      <c r="BS6" s="4"/>
    </row>
    <row r="7" spans="1:71" ht="12" customHeight="1" x14ac:dyDescent="0.2">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4"/>
      <c r="AK7" s="4"/>
      <c r="AL7" s="4"/>
      <c r="AM7" s="4"/>
      <c r="AN7" s="4"/>
      <c r="AO7" s="4"/>
      <c r="AP7" s="4"/>
      <c r="AQ7" s="4"/>
      <c r="AR7" s="4"/>
      <c r="AS7" s="4"/>
      <c r="AT7" s="4"/>
      <c r="AU7" s="4"/>
      <c r="AV7" s="893"/>
      <c r="AW7" s="877"/>
      <c r="AX7" s="877"/>
      <c r="AY7" s="877"/>
      <c r="AZ7" s="878"/>
      <c r="BA7" s="876"/>
      <c r="BB7" s="877"/>
      <c r="BC7" s="877"/>
      <c r="BD7" s="877"/>
      <c r="BE7" s="878"/>
      <c r="BF7" s="876"/>
      <c r="BG7" s="877"/>
      <c r="BH7" s="877"/>
      <c r="BI7" s="877"/>
      <c r="BJ7" s="87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893"/>
      <c r="AW8" s="877"/>
      <c r="AX8" s="877"/>
      <c r="AY8" s="877"/>
      <c r="AZ8" s="878"/>
      <c r="BA8" s="876"/>
      <c r="BB8" s="877"/>
      <c r="BC8" s="877"/>
      <c r="BD8" s="877"/>
      <c r="BE8" s="878"/>
      <c r="BF8" s="876"/>
      <c r="BG8" s="877"/>
      <c r="BH8" s="877"/>
      <c r="BI8" s="877"/>
      <c r="BJ8" s="879"/>
      <c r="BK8" s="4"/>
      <c r="BL8" s="4"/>
      <c r="BM8" s="4"/>
      <c r="BN8" s="4"/>
      <c r="BO8" s="4"/>
      <c r="BP8" s="4"/>
      <c r="BQ8" s="4"/>
      <c r="BR8" s="4"/>
      <c r="BS8" s="4"/>
    </row>
    <row r="9" spans="1:71" ht="12" customHeight="1" thickBot="1" x14ac:dyDescent="0.25">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4"/>
      <c r="AL9" s="4"/>
      <c r="AM9" s="4"/>
      <c r="AN9" s="4"/>
      <c r="AO9" s="4"/>
      <c r="AP9" s="4"/>
      <c r="AQ9" s="4"/>
      <c r="AR9" s="4"/>
      <c r="AS9" s="4"/>
      <c r="AT9" s="4"/>
      <c r="AU9" s="4"/>
      <c r="AV9" s="937"/>
      <c r="AW9" s="930"/>
      <c r="AX9" s="930"/>
      <c r="AY9" s="930"/>
      <c r="AZ9" s="938"/>
      <c r="BA9" s="929"/>
      <c r="BB9" s="930"/>
      <c r="BC9" s="930"/>
      <c r="BD9" s="930"/>
      <c r="BE9" s="938"/>
      <c r="BF9" s="929"/>
      <c r="BG9" s="930"/>
      <c r="BH9" s="930"/>
      <c r="BI9" s="930"/>
      <c r="BJ9" s="931"/>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5" t="s">
        <v>882</v>
      </c>
      <c r="B11" s="1296"/>
      <c r="C11" s="1296"/>
      <c r="D11" s="1296"/>
      <c r="E11" s="1296"/>
      <c r="F11" s="1296"/>
      <c r="G11" s="1296"/>
      <c r="H11" s="1296"/>
      <c r="I11" s="1296"/>
      <c r="J11" s="1296"/>
      <c r="K11" s="1296"/>
      <c r="L11" s="1296"/>
      <c r="M11" s="1296"/>
      <c r="N11" s="1296"/>
      <c r="O11" s="1296"/>
      <c r="P11" s="1297"/>
      <c r="Q11" s="6"/>
      <c r="R11" s="6"/>
      <c r="S11" s="886" t="s">
        <v>401</v>
      </c>
      <c r="T11" s="887"/>
      <c r="U11" s="887"/>
      <c r="V11" s="887"/>
      <c r="W11" s="887"/>
      <c r="X11" s="887"/>
      <c r="Y11" s="887"/>
      <c r="Z11" s="887"/>
      <c r="AA11" s="887"/>
      <c r="AB11" s="887"/>
      <c r="AC11" s="887"/>
      <c r="AD11" s="887"/>
      <c r="AE11" s="887"/>
      <c r="AF11" s="887"/>
      <c r="AG11" s="887"/>
      <c r="AH11" s="887"/>
      <c r="AI11" s="888"/>
      <c r="AJ11" s="4"/>
      <c r="AK11" s="1312" t="s">
        <v>1008</v>
      </c>
      <c r="AL11" s="1313"/>
      <c r="AM11" s="1313"/>
      <c r="AN11" s="1313"/>
      <c r="AO11" s="1313"/>
      <c r="AP11" s="1313"/>
      <c r="AQ11" s="1313"/>
      <c r="AR11" s="1313"/>
      <c r="AS11" s="1313"/>
      <c r="AT11" s="1313"/>
      <c r="AU11" s="1313"/>
      <c r="AV11" s="1313"/>
      <c r="AW11" s="1313"/>
      <c r="AX11" s="1313"/>
      <c r="AY11" s="1313"/>
      <c r="AZ11" s="1313"/>
      <c r="BA11" s="1313"/>
      <c r="BB11" s="1313"/>
      <c r="BC11" s="1313"/>
      <c r="BD11" s="1313"/>
      <c r="BE11" s="1313"/>
      <c r="BF11" s="1313"/>
      <c r="BG11" s="1313"/>
      <c r="BH11" s="1313"/>
      <c r="BI11" s="1313"/>
      <c r="BJ11" s="1313"/>
      <c r="BK11" s="1313"/>
      <c r="BL11" s="1313"/>
      <c r="BM11" s="1313"/>
      <c r="BN11" s="1313"/>
      <c r="BO11" s="1314"/>
      <c r="BP11" s="4"/>
      <c r="BQ11" s="4"/>
      <c r="BR11" s="4"/>
      <c r="BS11" s="4"/>
    </row>
    <row r="12" spans="1:71" ht="14.25" thickTop="1" x14ac:dyDescent="0.2">
      <c r="A12" s="1360" t="s">
        <v>166</v>
      </c>
      <c r="B12" s="1361"/>
      <c r="C12" s="1361"/>
      <c r="D12" s="1361"/>
      <c r="E12" s="1361"/>
      <c r="F12" s="1361"/>
      <c r="G12" s="1048"/>
      <c r="H12" s="1048"/>
      <c r="I12" s="1048"/>
      <c r="J12" s="1048"/>
      <c r="K12" s="1048"/>
      <c r="L12" s="1048"/>
      <c r="M12" s="1048"/>
      <c r="N12" s="1048"/>
      <c r="O12" s="1048"/>
      <c r="P12" s="1049"/>
      <c r="Q12" s="6"/>
      <c r="R12" s="6"/>
      <c r="S12" s="2062"/>
      <c r="T12" s="2063"/>
      <c r="U12" s="2063"/>
      <c r="V12" s="2063"/>
      <c r="W12" s="2063"/>
      <c r="X12" s="2063"/>
      <c r="Y12" s="2063"/>
      <c r="Z12" s="1911" t="s">
        <v>102</v>
      </c>
      <c r="AA12" s="1911"/>
      <c r="AB12" s="1911"/>
      <c r="AC12" s="1911"/>
      <c r="AD12" s="1911"/>
      <c r="AE12" s="1911" t="s">
        <v>101</v>
      </c>
      <c r="AF12" s="1911"/>
      <c r="AG12" s="1911"/>
      <c r="AH12" s="1911"/>
      <c r="AI12" s="2064"/>
      <c r="AJ12" s="4"/>
      <c r="AK12" s="1690"/>
      <c r="AL12" s="1691"/>
      <c r="AM12" s="1692"/>
      <c r="AN12" s="1266" t="s">
        <v>1007</v>
      </c>
      <c r="AO12" s="1266"/>
      <c r="AP12" s="1266"/>
      <c r="AQ12" s="1266" t="s">
        <v>98</v>
      </c>
      <c r="AR12" s="1266"/>
      <c r="AS12" s="1266"/>
      <c r="AT12" s="2069"/>
      <c r="AU12" s="2069"/>
      <c r="AV12" s="2069"/>
      <c r="AW12" s="2069"/>
      <c r="AX12" s="2069"/>
      <c r="AY12" s="2070"/>
      <c r="AZ12" s="1266" t="s">
        <v>155</v>
      </c>
      <c r="BA12" s="1266"/>
      <c r="BB12" s="1266"/>
      <c r="BC12" s="1266"/>
      <c r="BD12" s="1266"/>
      <c r="BE12" s="1266"/>
      <c r="BF12" s="1266"/>
      <c r="BG12" s="1266"/>
      <c r="BH12" s="2071" t="s">
        <v>154</v>
      </c>
      <c r="BI12" s="2072"/>
      <c r="BJ12" s="2072"/>
      <c r="BK12" s="2072"/>
      <c r="BL12" s="2072"/>
      <c r="BM12" s="2072"/>
      <c r="BN12" s="2072"/>
      <c r="BO12" s="2073"/>
      <c r="BP12" s="4"/>
      <c r="BQ12" s="4"/>
      <c r="BR12" s="4"/>
      <c r="BS12" s="4"/>
    </row>
    <row r="13" spans="1:71" ht="12" customHeight="1" x14ac:dyDescent="0.2">
      <c r="A13" s="1303" t="s">
        <v>165</v>
      </c>
      <c r="B13" s="1304"/>
      <c r="C13" s="1304"/>
      <c r="D13" s="1304"/>
      <c r="E13" s="1304"/>
      <c r="F13" s="1304"/>
      <c r="G13" s="1007"/>
      <c r="H13" s="2016"/>
      <c r="I13" s="2016"/>
      <c r="J13" s="2016"/>
      <c r="K13" s="2016"/>
      <c r="L13" s="458" t="s">
        <v>133</v>
      </c>
      <c r="M13" s="1149"/>
      <c r="N13" s="1149"/>
      <c r="O13" s="1149"/>
      <c r="P13" s="1357"/>
      <c r="Q13" s="6"/>
      <c r="R13" s="6"/>
      <c r="S13" s="1004" t="s">
        <v>105</v>
      </c>
      <c r="T13" s="1005"/>
      <c r="U13" s="1005"/>
      <c r="V13" s="1005"/>
      <c r="W13" s="1005"/>
      <c r="X13" s="1005"/>
      <c r="Y13" s="1005"/>
      <c r="Z13" s="2066"/>
      <c r="AA13" s="1744"/>
      <c r="AB13" s="1744"/>
      <c r="AC13" s="1744"/>
      <c r="AD13" s="1744"/>
      <c r="AE13" s="2066"/>
      <c r="AF13" s="1744"/>
      <c r="AG13" s="1744"/>
      <c r="AH13" s="1744"/>
      <c r="AI13" s="2067"/>
      <c r="AJ13" s="4"/>
      <c r="AK13" s="1323" t="s">
        <v>152</v>
      </c>
      <c r="AL13" s="1324"/>
      <c r="AM13" s="1324"/>
      <c r="AN13" s="1079"/>
      <c r="AO13" s="1079"/>
      <c r="AP13" s="1079"/>
      <c r="AQ13" s="1072"/>
      <c r="AR13" s="1072"/>
      <c r="AS13" s="1073"/>
      <c r="AT13" s="2074"/>
      <c r="AU13" s="2075"/>
      <c r="AV13" s="2075"/>
      <c r="AW13" s="2075"/>
      <c r="AX13" s="2075"/>
      <c r="AY13" s="2076"/>
      <c r="AZ13" s="2068"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4"/>
      <c r="BQ13" s="4"/>
      <c r="BR13" s="4"/>
      <c r="BS13" s="4"/>
    </row>
    <row r="14" spans="1:71" ht="12" customHeight="1" x14ac:dyDescent="0.2">
      <c r="A14" s="1303" t="s">
        <v>111</v>
      </c>
      <c r="B14" s="1304"/>
      <c r="C14" s="1304"/>
      <c r="D14" s="1304"/>
      <c r="E14" s="1304"/>
      <c r="F14" s="1304"/>
      <c r="G14" s="1122"/>
      <c r="H14" s="1123"/>
      <c r="I14" s="1123"/>
      <c r="J14" s="1123"/>
      <c r="K14" s="1123"/>
      <c r="L14" s="1123"/>
      <c r="M14" s="1123"/>
      <c r="N14" s="1123"/>
      <c r="O14" s="1123"/>
      <c r="P14" s="1284"/>
      <c r="Q14" s="6"/>
      <c r="R14" s="6"/>
      <c r="S14" s="996" t="s">
        <v>1007</v>
      </c>
      <c r="T14" s="997"/>
      <c r="U14" s="997"/>
      <c r="V14" s="997"/>
      <c r="W14" s="997"/>
      <c r="X14" s="997"/>
      <c r="Y14" s="997"/>
      <c r="Z14" s="2065"/>
      <c r="AA14" s="926"/>
      <c r="AB14" s="926"/>
      <c r="AC14" s="926"/>
      <c r="AD14" s="926"/>
      <c r="AE14" s="928" t="str">
        <f>IF(AT18="Single Phase",AN13,IF(AT18="Three Phase",IF(MOD(AN13,1)=0,AN13&amp;".0",AN13)&amp;", "&amp;IF(MOD(AN14,1)=0,AN14&amp;".0",AN14)&amp;", "&amp;IF(MOD(AN15,1)=0,AN15&amp;".0",AN15),""))</f>
        <v/>
      </c>
      <c r="AF14" s="928"/>
      <c r="AG14" s="928"/>
      <c r="AH14" s="928"/>
      <c r="AI14" s="1029"/>
      <c r="AJ14" s="4"/>
      <c r="AK14" s="1323" t="s">
        <v>51</v>
      </c>
      <c r="AL14" s="1324"/>
      <c r="AM14" s="1324"/>
      <c r="AN14" s="1079"/>
      <c r="AO14" s="1079"/>
      <c r="AP14" s="1079"/>
      <c r="AQ14" s="1072"/>
      <c r="AR14" s="1072"/>
      <c r="AS14" s="1073"/>
      <c r="AT14" s="2077"/>
      <c r="AU14" s="2078"/>
      <c r="AV14" s="2078"/>
      <c r="AW14" s="2078"/>
      <c r="AX14" s="2078"/>
      <c r="AY14" s="2079"/>
      <c r="AZ14" s="2068"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4"/>
      <c r="BQ14" s="4"/>
      <c r="BR14" s="4"/>
      <c r="BS14" s="4"/>
    </row>
    <row r="15" spans="1:71" ht="12" customHeight="1" thickBot="1" x14ac:dyDescent="0.25">
      <c r="A15" s="1391" t="s">
        <v>54</v>
      </c>
      <c r="B15" s="1392"/>
      <c r="C15" s="1392"/>
      <c r="D15" s="1392"/>
      <c r="E15" s="1392"/>
      <c r="F15" s="1393"/>
      <c r="G15" s="1122"/>
      <c r="H15" s="1123"/>
      <c r="I15" s="1123"/>
      <c r="J15" s="1123"/>
      <c r="K15" s="1123"/>
      <c r="L15" s="1123"/>
      <c r="M15" s="1123"/>
      <c r="N15" s="1123"/>
      <c r="O15" s="1123"/>
      <c r="P15" s="1284"/>
      <c r="Q15" s="6"/>
      <c r="R15" s="6"/>
      <c r="S15" s="985" t="s">
        <v>98</v>
      </c>
      <c r="T15" s="986"/>
      <c r="U15" s="986"/>
      <c r="V15" s="986"/>
      <c r="W15" s="986"/>
      <c r="X15" s="986"/>
      <c r="Y15" s="986"/>
      <c r="Z15" s="1531"/>
      <c r="AA15" s="1531"/>
      <c r="AB15" s="1531"/>
      <c r="AC15" s="1531"/>
      <c r="AD15" s="1531"/>
      <c r="AE15" s="1156" t="str">
        <f>IF(AT18="Single Phase",AQ13,IF(AT18="Three Phase",AQ13 &amp;", "&amp; AQ14 &amp; ", " &amp; AQ15,""))</f>
        <v/>
      </c>
      <c r="AF15" s="1156"/>
      <c r="AG15" s="1156"/>
      <c r="AH15" s="1156"/>
      <c r="AI15" s="1157"/>
      <c r="AJ15" s="4"/>
      <c r="AK15" s="1323" t="s">
        <v>50</v>
      </c>
      <c r="AL15" s="1324"/>
      <c r="AM15" s="1324"/>
      <c r="AN15" s="1079"/>
      <c r="AO15" s="1079"/>
      <c r="AP15" s="1079"/>
      <c r="AQ15" s="1072"/>
      <c r="AR15" s="1072"/>
      <c r="AS15" s="1073"/>
      <c r="AT15" s="2080"/>
      <c r="AU15" s="2081"/>
      <c r="AV15" s="2081"/>
      <c r="AW15" s="2081"/>
      <c r="AX15" s="2081"/>
      <c r="AY15" s="2082"/>
      <c r="AZ15" s="2068"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4"/>
      <c r="BQ15" s="4"/>
      <c r="BR15" s="4"/>
      <c r="BS15" s="4"/>
    </row>
    <row r="16" spans="1:71"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40"/>
      <c r="U16" s="40"/>
      <c r="V16" s="40"/>
      <c r="W16" s="40"/>
      <c r="X16" s="40"/>
      <c r="Y16" s="40"/>
      <c r="Z16" s="40"/>
      <c r="AA16" s="40"/>
      <c r="AB16" s="40"/>
      <c r="AC16" s="40"/>
      <c r="AD16" s="40"/>
      <c r="AE16" s="40"/>
      <c r="AF16" s="40"/>
      <c r="AG16" s="40"/>
      <c r="AH16" s="40"/>
      <c r="AI16" s="40"/>
      <c r="AJ16" s="4"/>
      <c r="AK16" s="1323" t="s">
        <v>144</v>
      </c>
      <c r="AL16" s="1324"/>
      <c r="AM16" s="1324"/>
      <c r="AN16" s="1395" t="str">
        <f>IFERROR(AVERAGE(AN13:AP15),"")</f>
        <v/>
      </c>
      <c r="AO16" s="1395"/>
      <c r="AP16" s="1395"/>
      <c r="AQ16" s="1319" t="str">
        <f>IFERROR(AVERAGE(AQ13:AS15),"")</f>
        <v/>
      </c>
      <c r="AR16" s="1319"/>
      <c r="AS16" s="1429"/>
      <c r="AT16" s="2085"/>
      <c r="AU16" s="2086"/>
      <c r="AV16" s="2086"/>
      <c r="AW16" s="2086"/>
      <c r="AX16" s="2086"/>
      <c r="AY16" s="2087"/>
      <c r="AZ16" s="1343" t="s">
        <v>143</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391" t="s">
        <v>149</v>
      </c>
      <c r="B17" s="1392"/>
      <c r="C17" s="1392"/>
      <c r="D17" s="1392"/>
      <c r="E17" s="1392"/>
      <c r="F17" s="1393"/>
      <c r="G17" s="1372" t="s">
        <v>148</v>
      </c>
      <c r="H17" s="1372"/>
      <c r="I17" s="1372"/>
      <c r="J17" s="1372"/>
      <c r="K17" s="1372"/>
      <c r="L17" s="1372"/>
      <c r="M17" s="1372"/>
      <c r="N17" s="1372"/>
      <c r="O17" s="1372"/>
      <c r="P17" s="1373"/>
      <c r="Q17" s="6"/>
      <c r="R17" s="6"/>
      <c r="S17" s="133"/>
      <c r="T17" s="1432" t="s">
        <v>402</v>
      </c>
      <c r="U17" s="1433"/>
      <c r="V17" s="1433"/>
      <c r="W17" s="1433"/>
      <c r="X17" s="1433"/>
      <c r="Y17" s="1433"/>
      <c r="Z17" s="1433"/>
      <c r="AA17" s="1433"/>
      <c r="AB17" s="1433"/>
      <c r="AC17" s="1433"/>
      <c r="AD17" s="1433"/>
      <c r="AE17" s="1433"/>
      <c r="AF17" s="1433"/>
      <c r="AG17" s="1433"/>
      <c r="AH17" s="1433"/>
      <c r="AI17" s="1434"/>
      <c r="AJ17" s="4"/>
      <c r="AK17" s="2055"/>
      <c r="AL17" s="2056"/>
      <c r="AM17" s="2056"/>
      <c r="AN17" s="2056"/>
      <c r="AO17" s="2056"/>
      <c r="AP17" s="2056"/>
      <c r="AQ17" s="2056"/>
      <c r="AR17" s="2056"/>
      <c r="AS17" s="2057"/>
      <c r="AT17" s="1783" t="s">
        <v>141</v>
      </c>
      <c r="AU17" s="1783"/>
      <c r="AV17" s="1783"/>
      <c r="AW17" s="1783"/>
      <c r="AX17" s="1783"/>
      <c r="AY17" s="2061"/>
      <c r="AZ17" s="1345" t="s">
        <v>140</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303" t="s">
        <v>146</v>
      </c>
      <c r="B18" s="1304"/>
      <c r="C18" s="1304"/>
      <c r="D18" s="1304"/>
      <c r="E18" s="1304"/>
      <c r="F18" s="1304"/>
      <c r="G18" s="1032"/>
      <c r="H18" s="1032"/>
      <c r="I18" s="1032"/>
      <c r="J18" s="1032"/>
      <c r="K18" s="1032"/>
      <c r="L18" s="1032"/>
      <c r="M18" s="1032"/>
      <c r="N18" s="1032"/>
      <c r="O18" s="1032"/>
      <c r="P18" s="1033"/>
      <c r="Q18" s="6"/>
      <c r="R18" s="6"/>
      <c r="S18" s="40"/>
      <c r="T18" s="1679"/>
      <c r="U18" s="1680"/>
      <c r="V18" s="1680"/>
      <c r="W18" s="1680"/>
      <c r="X18" s="1680"/>
      <c r="Y18" s="1680"/>
      <c r="Z18" s="1680" t="s">
        <v>102</v>
      </c>
      <c r="AA18" s="1680"/>
      <c r="AB18" s="1680"/>
      <c r="AC18" s="1680"/>
      <c r="AD18" s="1680"/>
      <c r="AE18" s="1680" t="s">
        <v>101</v>
      </c>
      <c r="AF18" s="1680"/>
      <c r="AG18" s="1680"/>
      <c r="AH18" s="1680"/>
      <c r="AI18" s="1693"/>
      <c r="AJ18" s="4"/>
      <c r="AK18" s="2058"/>
      <c r="AL18" s="2059"/>
      <c r="AM18" s="2059"/>
      <c r="AN18" s="2059"/>
      <c r="AO18" s="2059"/>
      <c r="AP18" s="2059"/>
      <c r="AQ18" s="2059"/>
      <c r="AR18" s="2059"/>
      <c r="AS18" s="2060"/>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303" t="s">
        <v>164</v>
      </c>
      <c r="B19" s="1304"/>
      <c r="C19" s="1304"/>
      <c r="D19" s="1304"/>
      <c r="E19" s="1304"/>
      <c r="F19" s="1304"/>
      <c r="G19" s="1032"/>
      <c r="H19" s="1032"/>
      <c r="I19" s="1032"/>
      <c r="J19" s="1032"/>
      <c r="K19" s="1032"/>
      <c r="L19" s="1032"/>
      <c r="M19" s="1032"/>
      <c r="N19" s="1032"/>
      <c r="O19" s="1032"/>
      <c r="P19" s="1033"/>
      <c r="Q19" s="6"/>
      <c r="R19" s="6"/>
      <c r="S19" s="40"/>
      <c r="T19" s="1303" t="s">
        <v>161</v>
      </c>
      <c r="U19" s="1304"/>
      <c r="V19" s="1304"/>
      <c r="W19" s="1304"/>
      <c r="X19" s="1304"/>
      <c r="Y19" s="1304"/>
      <c r="Z19" s="925"/>
      <c r="AA19" s="925"/>
      <c r="AB19" s="925"/>
      <c r="AC19" s="925"/>
      <c r="AD19" s="925"/>
      <c r="AE19" s="1967" t="str">
        <f>AC53</f>
        <v/>
      </c>
      <c r="AF19" s="1967"/>
      <c r="AG19" s="1967"/>
      <c r="AH19" s="1967"/>
      <c r="AI19" s="201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1" t="s">
        <v>163</v>
      </c>
      <c r="B20" s="1302"/>
      <c r="C20" s="1302"/>
      <c r="D20" s="1302"/>
      <c r="E20" s="1302"/>
      <c r="F20" s="1302"/>
      <c r="G20" s="1371"/>
      <c r="H20" s="1371"/>
      <c r="I20" s="1371"/>
      <c r="J20" s="1371"/>
      <c r="K20" s="1371"/>
      <c r="L20" s="1371"/>
      <c r="M20" s="1371"/>
      <c r="N20" s="1371"/>
      <c r="O20" s="1371"/>
      <c r="P20" s="2018"/>
      <c r="Q20" s="6"/>
      <c r="R20" s="6"/>
      <c r="S20" s="40"/>
      <c r="T20" s="1303" t="s">
        <v>160</v>
      </c>
      <c r="U20" s="1304"/>
      <c r="V20" s="1304"/>
      <c r="W20" s="1304"/>
      <c r="X20" s="1304"/>
      <c r="Y20" s="1304"/>
      <c r="Z20" s="925"/>
      <c r="AA20" s="925"/>
      <c r="AB20" s="925"/>
      <c r="AC20" s="925"/>
      <c r="AD20" s="925"/>
      <c r="AE20" s="1967" t="str">
        <f>IFERROR(AE19-AE21,"")</f>
        <v/>
      </c>
      <c r="AF20" s="1967"/>
      <c r="AG20" s="1967"/>
      <c r="AH20" s="1967"/>
      <c r="AI20" s="2017"/>
      <c r="AJ20" s="4"/>
      <c r="AK20" s="4"/>
      <c r="AL20" s="4"/>
      <c r="AM20" s="4"/>
      <c r="AN20" s="4"/>
      <c r="AO20" s="4"/>
      <c r="AP20" s="4"/>
      <c r="AQ20" s="4"/>
      <c r="AR20" s="4"/>
      <c r="AS20" s="4"/>
      <c r="AT20" s="4"/>
      <c r="AU20" s="4"/>
      <c r="AV20" s="4"/>
      <c r="AW20" s="4"/>
      <c r="AX20" s="4"/>
      <c r="AY20" s="4"/>
      <c r="AZ20" s="4"/>
      <c r="BA20" s="4"/>
      <c r="BB20" s="4"/>
      <c r="BC20" s="200"/>
      <c r="BD20" s="200"/>
      <c r="BE20" s="200"/>
      <c r="BF20" s="2083" t="s">
        <v>136</v>
      </c>
      <c r="BG20" s="1887"/>
      <c r="BH20" s="1887"/>
      <c r="BI20" s="1887"/>
      <c r="BJ20" s="1887"/>
      <c r="BK20" s="1887"/>
      <c r="BL20" s="1887"/>
      <c r="BM20" s="1887"/>
      <c r="BN20" s="1887"/>
      <c r="BO20" s="1887"/>
      <c r="BP20" s="1887"/>
      <c r="BQ20" s="1887"/>
      <c r="BR20" s="2084"/>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303" t="s">
        <v>403</v>
      </c>
      <c r="U21" s="1304"/>
      <c r="V21" s="1304"/>
      <c r="W21" s="1304"/>
      <c r="X21" s="1304"/>
      <c r="Y21" s="1304"/>
      <c r="Z21" s="925"/>
      <c r="AA21" s="925"/>
      <c r="AB21" s="925"/>
      <c r="AC21" s="925"/>
      <c r="AD21" s="925"/>
      <c r="AE21" s="925"/>
      <c r="AF21" s="925"/>
      <c r="AG21" s="925"/>
      <c r="AH21" s="925"/>
      <c r="AI21" s="1486"/>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1" t="s">
        <v>230</v>
      </c>
      <c r="U22" s="1302"/>
      <c r="V22" s="1302"/>
      <c r="W22" s="1302"/>
      <c r="X22" s="1302"/>
      <c r="Y22" s="1302"/>
      <c r="Z22" s="1531"/>
      <c r="AA22" s="1531"/>
      <c r="AB22" s="1531"/>
      <c r="AC22" s="1531"/>
      <c r="AD22" s="1531"/>
      <c r="AE22" s="1441" t="str">
        <f>IFERROR(AE21+AE20,"")</f>
        <v/>
      </c>
      <c r="AF22" s="1441"/>
      <c r="AG22" s="1441"/>
      <c r="AH22" s="1441"/>
      <c r="AI22" s="2054"/>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32" t="s">
        <v>159</v>
      </c>
      <c r="U24" s="1433"/>
      <c r="V24" s="1433"/>
      <c r="W24" s="1433"/>
      <c r="X24" s="1433"/>
      <c r="Y24" s="1433"/>
      <c r="Z24" s="1433"/>
      <c r="AA24" s="1433"/>
      <c r="AB24" s="1433"/>
      <c r="AC24" s="1433"/>
      <c r="AD24" s="1433"/>
      <c r="AE24" s="1433"/>
      <c r="AF24" s="1433"/>
      <c r="AG24" s="1433"/>
      <c r="AH24" s="1433"/>
      <c r="AI24" s="1434"/>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8" t="s">
        <v>365</v>
      </c>
      <c r="U25" s="2049"/>
      <c r="V25" s="2049"/>
      <c r="W25" s="2049"/>
      <c r="X25" s="2049"/>
      <c r="Y25" s="2049"/>
      <c r="Z25" s="2049"/>
      <c r="AA25" s="2049"/>
      <c r="AB25" s="2049"/>
      <c r="AC25" s="2049"/>
      <c r="AD25" s="2049"/>
      <c r="AE25" s="2052"/>
      <c r="AF25" s="2053"/>
      <c r="AG25" s="2053"/>
      <c r="AH25" s="2050" t="str">
        <f>IF(ISNUMBER(AE25),"%","")</f>
        <v/>
      </c>
      <c r="AI25" s="2051"/>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91" t="s">
        <v>92</v>
      </c>
      <c r="AW28" s="1313"/>
      <c r="AX28" s="1313"/>
      <c r="AY28" s="1313"/>
      <c r="AZ28" s="1313"/>
      <c r="BA28" s="1313"/>
      <c r="BB28" s="1313"/>
      <c r="BC28" s="1992"/>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93" t="s">
        <v>91</v>
      </c>
      <c r="AW29" s="1660"/>
      <c r="AX29" s="1660"/>
      <c r="AY29" s="1660"/>
      <c r="AZ29" s="1660"/>
      <c r="BA29" s="1661"/>
      <c r="BB29" s="1994"/>
      <c r="BC29" s="1995"/>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4" t="s">
        <v>749</v>
      </c>
      <c r="AL30" s="1625"/>
      <c r="AM30" s="1625"/>
      <c r="AN30" s="1625"/>
      <c r="AO30" s="1625"/>
      <c r="AP30" s="1625"/>
      <c r="AQ30" s="1625"/>
      <c r="AR30" s="1625"/>
      <c r="AS30" s="1626"/>
      <c r="AT30" s="4"/>
      <c r="AU30" s="48"/>
      <c r="AV30" s="1996" t="s">
        <v>90</v>
      </c>
      <c r="AW30" s="1275"/>
      <c r="AX30" s="1275"/>
      <c r="AY30" s="1275"/>
      <c r="AZ30" s="1275"/>
      <c r="BA30" s="1276"/>
      <c r="BB30" s="1997"/>
      <c r="BC30" s="1998"/>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88" t="s">
        <v>60</v>
      </c>
      <c r="B31" s="1585"/>
      <c r="C31" s="1585"/>
      <c r="D31" s="1585"/>
      <c r="E31" s="1585"/>
      <c r="F31" s="1585"/>
      <c r="G31" s="1585"/>
      <c r="H31" s="1584" t="s">
        <v>93</v>
      </c>
      <c r="I31" s="1584"/>
      <c r="J31" s="1584"/>
      <c r="K31" s="1584"/>
      <c r="L31" s="1584"/>
      <c r="M31" s="1584"/>
      <c r="N31" s="1584"/>
      <c r="O31" s="1584"/>
      <c r="P31" s="1584"/>
      <c r="Q31" s="1585" t="s">
        <v>59</v>
      </c>
      <c r="R31" s="1585"/>
      <c r="S31" s="1585"/>
      <c r="T31" s="1584" t="s">
        <v>58</v>
      </c>
      <c r="U31" s="1584"/>
      <c r="V31" s="1584"/>
      <c r="W31" s="1584"/>
      <c r="X31" s="1584"/>
      <c r="Y31" s="1584"/>
      <c r="Z31" s="1584"/>
      <c r="AA31" s="1584"/>
      <c r="AB31" s="1584"/>
      <c r="AC31" s="1585" t="s">
        <v>57</v>
      </c>
      <c r="AD31" s="1585"/>
      <c r="AE31" s="1585"/>
      <c r="AF31" s="1597" t="s">
        <v>39</v>
      </c>
      <c r="AG31" s="1598"/>
      <c r="AH31" s="1598"/>
      <c r="AI31" s="1599"/>
      <c r="AJ31" s="4"/>
      <c r="AK31" s="1627"/>
      <c r="AL31" s="1628"/>
      <c r="AM31" s="1628"/>
      <c r="AN31" s="1628"/>
      <c r="AO31" s="1628"/>
      <c r="AP31" s="1628"/>
      <c r="AQ31" s="1628"/>
      <c r="AR31" s="1628"/>
      <c r="AS31" s="1629"/>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89"/>
      <c r="B32" s="1586"/>
      <c r="C32" s="1586"/>
      <c r="D32" s="1586"/>
      <c r="E32" s="1586"/>
      <c r="F32" s="1586"/>
      <c r="G32" s="1586"/>
      <c r="H32" s="1367" t="s">
        <v>55</v>
      </c>
      <c r="I32" s="1367"/>
      <c r="J32" s="1367"/>
      <c r="K32" s="1367" t="s">
        <v>54</v>
      </c>
      <c r="L32" s="1367"/>
      <c r="M32" s="1367"/>
      <c r="N32" s="1367" t="s">
        <v>53</v>
      </c>
      <c r="O32" s="1367"/>
      <c r="P32" s="1367"/>
      <c r="Q32" s="1586"/>
      <c r="R32" s="1586"/>
      <c r="S32" s="1586"/>
      <c r="T32" s="1367" t="s">
        <v>52</v>
      </c>
      <c r="U32" s="1367"/>
      <c r="V32" s="1367"/>
      <c r="W32" s="1367" t="s">
        <v>51</v>
      </c>
      <c r="X32" s="1367"/>
      <c r="Y32" s="1367"/>
      <c r="Z32" s="1367" t="s">
        <v>50</v>
      </c>
      <c r="AA32" s="1367"/>
      <c r="AB32" s="1367"/>
      <c r="AC32" s="1586"/>
      <c r="AD32" s="1586"/>
      <c r="AE32" s="1586"/>
      <c r="AF32" s="1600"/>
      <c r="AG32" s="1601"/>
      <c r="AH32" s="1601"/>
      <c r="AI32" s="1602"/>
      <c r="AJ32" s="4"/>
      <c r="AK32" s="1630"/>
      <c r="AL32" s="1631"/>
      <c r="AM32" s="1631"/>
      <c r="AN32" s="1631"/>
      <c r="AO32" s="1631"/>
      <c r="AP32" s="1631"/>
      <c r="AQ32" s="1631"/>
      <c r="AR32" s="1631"/>
      <c r="AS32" s="1632"/>
      <c r="AT32" s="4"/>
      <c r="AU32" s="1312" t="s">
        <v>56</v>
      </c>
      <c r="AV32" s="1313"/>
      <c r="AW32" s="1313"/>
      <c r="AX32" s="1313"/>
      <c r="AY32" s="1313"/>
      <c r="AZ32" s="1313"/>
      <c r="BA32" s="1313"/>
      <c r="BB32" s="1313"/>
      <c r="BC32" s="1313"/>
      <c r="BD32" s="1314"/>
      <c r="BE32" s="176"/>
      <c r="BF32" s="261"/>
      <c r="BG32" s="176"/>
      <c r="BH32" s="176"/>
      <c r="BI32" s="176"/>
      <c r="BJ32" s="176"/>
      <c r="BK32" s="176"/>
      <c r="BL32" s="176"/>
      <c r="BM32" s="176"/>
      <c r="BN32" s="176"/>
      <c r="BO32" s="176"/>
      <c r="BP32" s="176"/>
      <c r="BQ32" s="176"/>
      <c r="BR32" s="262"/>
      <c r="BS32" s="176"/>
    </row>
    <row r="33" spans="1:71" ht="12.75" thickTop="1" x14ac:dyDescent="0.2">
      <c r="A33" s="2023"/>
      <c r="B33" s="2024"/>
      <c r="C33" s="2024"/>
      <c r="D33" s="2024"/>
      <c r="E33" s="2024"/>
      <c r="F33" s="2024"/>
      <c r="G33" s="2024"/>
      <c r="H33" s="1048"/>
      <c r="I33" s="1048"/>
      <c r="J33" s="1048"/>
      <c r="K33" s="1048"/>
      <c r="L33" s="1048"/>
      <c r="M33" s="1048"/>
      <c r="N33" s="1048"/>
      <c r="O33" s="1048"/>
      <c r="P33" s="1048"/>
      <c r="Q33" s="1048"/>
      <c r="R33" s="1048"/>
      <c r="S33" s="1048"/>
      <c r="T33" s="1583"/>
      <c r="U33" s="1583"/>
      <c r="V33" s="1583"/>
      <c r="W33" s="1583"/>
      <c r="X33" s="1583"/>
      <c r="Y33" s="1583"/>
      <c r="Z33" s="1583"/>
      <c r="AA33" s="1583"/>
      <c r="AB33" s="1583"/>
      <c r="AC33" s="1583"/>
      <c r="AD33" s="1583"/>
      <c r="AE33" s="1583"/>
      <c r="AF33" s="1048"/>
      <c r="AG33" s="1048"/>
      <c r="AH33" s="1048"/>
      <c r="AI33" s="1049"/>
      <c r="AJ33" s="4"/>
      <c r="AK33" s="2022" t="str">
        <f>IFERROR(AN33*(1-$BB$30),"")</f>
        <v/>
      </c>
      <c r="AL33" s="1999"/>
      <c r="AM33" s="1999"/>
      <c r="AN33" s="1999" t="str">
        <f>IFERROR(($AK$53*Q33),"")</f>
        <v/>
      </c>
      <c r="AO33" s="1999"/>
      <c r="AP33" s="1999"/>
      <c r="AQ33" s="1999" t="str">
        <f>IFERROR(AN33*(1+$BB$29),"")</f>
        <v/>
      </c>
      <c r="AR33" s="1999"/>
      <c r="AS33" s="2000"/>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176"/>
      <c r="BF33" s="261"/>
      <c r="BG33" s="176"/>
      <c r="BH33" s="176"/>
      <c r="BI33" s="176"/>
      <c r="BJ33" s="176"/>
      <c r="BK33" s="176"/>
      <c r="BL33" s="176"/>
      <c r="BM33" s="176"/>
      <c r="BN33" s="176"/>
      <c r="BO33" s="176"/>
      <c r="BP33" s="176"/>
      <c r="BQ33" s="176"/>
      <c r="BR33" s="262"/>
      <c r="BS33" s="176"/>
    </row>
    <row r="34" spans="1:71" ht="12" customHeight="1" x14ac:dyDescent="0.2">
      <c r="A34" s="2023"/>
      <c r="B34" s="2024"/>
      <c r="C34" s="2024"/>
      <c r="D34" s="2024"/>
      <c r="E34" s="2024"/>
      <c r="F34" s="2024"/>
      <c r="G34" s="2024"/>
      <c r="H34" s="1048"/>
      <c r="I34" s="1048"/>
      <c r="J34" s="1048"/>
      <c r="K34" s="1048"/>
      <c r="L34" s="1048"/>
      <c r="M34" s="1048"/>
      <c r="N34" s="1048"/>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2022" t="str">
        <f t="shared" ref="AK34:AK52" si="1">IFERROR(AN34*(1-$BB$30),"")</f>
        <v/>
      </c>
      <c r="AL34" s="1999"/>
      <c r="AM34" s="1999"/>
      <c r="AN34" s="1999" t="str">
        <f t="shared" ref="AN34:AN52" si="2">IFERROR(($AK$53*Q34),"")</f>
        <v/>
      </c>
      <c r="AO34" s="1999"/>
      <c r="AP34" s="1999"/>
      <c r="AQ34" s="1999" t="str">
        <f t="shared" ref="AQ34:AQ52" si="3">IFERROR(AN34*(1+$BB$29),"")</f>
        <v/>
      </c>
      <c r="AR34" s="1999"/>
      <c r="AS34" s="2000"/>
      <c r="AT34" s="4"/>
      <c r="AU34" s="1976" t="str">
        <f t="shared" si="0"/>
        <v/>
      </c>
      <c r="AV34" s="1977"/>
      <c r="AW34" s="1977"/>
      <c r="AX34" s="1977"/>
      <c r="AY34" s="1977"/>
      <c r="AZ34" s="1977"/>
      <c r="BA34" s="1977"/>
      <c r="BB34" s="1977"/>
      <c r="BC34" s="1977"/>
      <c r="BD34" s="1978"/>
      <c r="BE34" s="176"/>
      <c r="BF34" s="261"/>
      <c r="BG34" s="176"/>
      <c r="BH34" s="176"/>
      <c r="BI34" s="176"/>
      <c r="BJ34" s="176"/>
      <c r="BK34" s="176"/>
      <c r="BL34" s="176"/>
      <c r="BM34" s="176"/>
      <c r="BN34" s="176"/>
      <c r="BO34" s="176"/>
      <c r="BP34" s="176"/>
      <c r="BQ34" s="176"/>
      <c r="BR34" s="262"/>
      <c r="BS34" s="176"/>
    </row>
    <row r="35" spans="1:71" ht="12" customHeight="1" thickBot="1" x14ac:dyDescent="0.25">
      <c r="A35" s="2023"/>
      <c r="B35" s="2024"/>
      <c r="C35" s="2024"/>
      <c r="D35" s="2024"/>
      <c r="E35" s="2024"/>
      <c r="F35" s="2024"/>
      <c r="G35" s="2024"/>
      <c r="H35" s="1048"/>
      <c r="I35" s="1048"/>
      <c r="J35" s="1048"/>
      <c r="K35" s="1048"/>
      <c r="L35" s="1048"/>
      <c r="M35" s="1048"/>
      <c r="N35" s="1048"/>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2022" t="str">
        <f t="shared" si="1"/>
        <v/>
      </c>
      <c r="AL35" s="1999"/>
      <c r="AM35" s="1999"/>
      <c r="AN35" s="1999" t="str">
        <f t="shared" si="2"/>
        <v/>
      </c>
      <c r="AO35" s="1999"/>
      <c r="AP35" s="1999"/>
      <c r="AQ35" s="1999" t="str">
        <f t="shared" si="3"/>
        <v/>
      </c>
      <c r="AR35" s="1999"/>
      <c r="AS35" s="2000"/>
      <c r="AT35" s="4"/>
      <c r="AU35" s="1976" t="str">
        <f t="shared" si="0"/>
        <v/>
      </c>
      <c r="AV35" s="1977"/>
      <c r="AW35" s="1977"/>
      <c r="AX35" s="1977"/>
      <c r="AY35" s="1977"/>
      <c r="AZ35" s="1977"/>
      <c r="BA35" s="1977"/>
      <c r="BB35" s="1977"/>
      <c r="BC35" s="1977"/>
      <c r="BD35" s="1978"/>
      <c r="BE35" s="176"/>
      <c r="BF35" s="263"/>
      <c r="BG35" s="264"/>
      <c r="BH35" s="264"/>
      <c r="BI35" s="264"/>
      <c r="BJ35" s="264"/>
      <c r="BK35" s="264"/>
      <c r="BL35" s="264"/>
      <c r="BM35" s="264"/>
      <c r="BN35" s="264"/>
      <c r="BO35" s="264"/>
      <c r="BP35" s="264"/>
      <c r="BQ35" s="264"/>
      <c r="BR35" s="265"/>
      <c r="BS35" s="176"/>
    </row>
    <row r="36" spans="1:71"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2022" t="str">
        <f t="shared" si="1"/>
        <v/>
      </c>
      <c r="AL36" s="1999"/>
      <c r="AM36" s="1999"/>
      <c r="AN36" s="1999" t="str">
        <f t="shared" si="2"/>
        <v/>
      </c>
      <c r="AO36" s="1999"/>
      <c r="AP36" s="1999"/>
      <c r="AQ36" s="1999" t="str">
        <f t="shared" si="3"/>
        <v/>
      </c>
      <c r="AR36" s="1999"/>
      <c r="AS36" s="2000"/>
      <c r="AT36" s="4"/>
      <c r="AU36" s="1976" t="str">
        <f t="shared" si="0"/>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2022" t="str">
        <f t="shared" si="1"/>
        <v/>
      </c>
      <c r="AL37" s="1999"/>
      <c r="AM37" s="1999"/>
      <c r="AN37" s="1999" t="str">
        <f t="shared" si="2"/>
        <v/>
      </c>
      <c r="AO37" s="1999"/>
      <c r="AP37" s="1999"/>
      <c r="AQ37" s="1999" t="str">
        <f t="shared" si="3"/>
        <v/>
      </c>
      <c r="AR37" s="1999"/>
      <c r="AS37" s="2000"/>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2022" t="str">
        <f t="shared" si="1"/>
        <v/>
      </c>
      <c r="AL38" s="1999"/>
      <c r="AM38" s="1999"/>
      <c r="AN38" s="1999" t="str">
        <f t="shared" si="2"/>
        <v/>
      </c>
      <c r="AO38" s="1999"/>
      <c r="AP38" s="1999"/>
      <c r="AQ38" s="1999" t="str">
        <f t="shared" si="3"/>
        <v/>
      </c>
      <c r="AR38" s="1999"/>
      <c r="AS38" s="2000"/>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2022" t="str">
        <f t="shared" si="1"/>
        <v/>
      </c>
      <c r="AL39" s="1999"/>
      <c r="AM39" s="1999"/>
      <c r="AN39" s="1999" t="str">
        <f t="shared" si="2"/>
        <v/>
      </c>
      <c r="AO39" s="1999"/>
      <c r="AP39" s="1999"/>
      <c r="AQ39" s="1999" t="str">
        <f t="shared" si="3"/>
        <v/>
      </c>
      <c r="AR39" s="1999"/>
      <c r="AS39" s="2000"/>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2022" t="str">
        <f t="shared" si="1"/>
        <v/>
      </c>
      <c r="AL40" s="1999"/>
      <c r="AM40" s="1999"/>
      <c r="AN40" s="1999" t="str">
        <f t="shared" si="2"/>
        <v/>
      </c>
      <c r="AO40" s="1999"/>
      <c r="AP40" s="1999"/>
      <c r="AQ40" s="1999" t="str">
        <f t="shared" si="3"/>
        <v/>
      </c>
      <c r="AR40" s="1999"/>
      <c r="AS40" s="2000"/>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2022" t="str">
        <f t="shared" si="1"/>
        <v/>
      </c>
      <c r="AL41" s="1999"/>
      <c r="AM41" s="1999"/>
      <c r="AN41" s="1999" t="str">
        <f t="shared" si="2"/>
        <v/>
      </c>
      <c r="AO41" s="1999"/>
      <c r="AP41" s="1999"/>
      <c r="AQ41" s="1999" t="str">
        <f t="shared" si="3"/>
        <v/>
      </c>
      <c r="AR41" s="1999"/>
      <c r="AS41" s="2000"/>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2022" t="str">
        <f t="shared" si="1"/>
        <v/>
      </c>
      <c r="AL42" s="1999"/>
      <c r="AM42" s="1999"/>
      <c r="AN42" s="1999" t="str">
        <f t="shared" si="2"/>
        <v/>
      </c>
      <c r="AO42" s="1999"/>
      <c r="AP42" s="1999"/>
      <c r="AQ42" s="1999" t="str">
        <f t="shared" si="3"/>
        <v/>
      </c>
      <c r="AR42" s="1999"/>
      <c r="AS42" s="2000"/>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2022" t="str">
        <f t="shared" si="1"/>
        <v/>
      </c>
      <c r="AL43" s="1999"/>
      <c r="AM43" s="1999"/>
      <c r="AN43" s="1999" t="str">
        <f t="shared" si="2"/>
        <v/>
      </c>
      <c r="AO43" s="1999"/>
      <c r="AP43" s="1999"/>
      <c r="AQ43" s="1999" t="str">
        <f t="shared" si="3"/>
        <v/>
      </c>
      <c r="AR43" s="1999"/>
      <c r="AS43" s="2000"/>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2022" t="str">
        <f t="shared" si="1"/>
        <v/>
      </c>
      <c r="AL44" s="1999"/>
      <c r="AM44" s="1999"/>
      <c r="AN44" s="1999" t="str">
        <f t="shared" si="2"/>
        <v/>
      </c>
      <c r="AO44" s="1999"/>
      <c r="AP44" s="1999"/>
      <c r="AQ44" s="1999" t="str">
        <f t="shared" si="3"/>
        <v/>
      </c>
      <c r="AR44" s="1999"/>
      <c r="AS44" s="2000"/>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2022" t="str">
        <f t="shared" si="1"/>
        <v/>
      </c>
      <c r="AL45" s="1999"/>
      <c r="AM45" s="1999"/>
      <c r="AN45" s="1999" t="str">
        <f t="shared" si="2"/>
        <v/>
      </c>
      <c r="AO45" s="1999"/>
      <c r="AP45" s="1999"/>
      <c r="AQ45" s="1999" t="str">
        <f t="shared" si="3"/>
        <v/>
      </c>
      <c r="AR45" s="1999"/>
      <c r="AS45" s="2000"/>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2022" t="str">
        <f t="shared" si="1"/>
        <v/>
      </c>
      <c r="AL46" s="1999"/>
      <c r="AM46" s="1999"/>
      <c r="AN46" s="1999" t="str">
        <f t="shared" si="2"/>
        <v/>
      </c>
      <c r="AO46" s="1999"/>
      <c r="AP46" s="1999"/>
      <c r="AQ46" s="1999" t="str">
        <f t="shared" si="3"/>
        <v/>
      </c>
      <c r="AR46" s="1999"/>
      <c r="AS46" s="2000"/>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2022" t="str">
        <f t="shared" si="1"/>
        <v/>
      </c>
      <c r="AL47" s="1999"/>
      <c r="AM47" s="1999"/>
      <c r="AN47" s="1999" t="str">
        <f t="shared" si="2"/>
        <v/>
      </c>
      <c r="AO47" s="1999"/>
      <c r="AP47" s="1999"/>
      <c r="AQ47" s="1999" t="str">
        <f t="shared" si="3"/>
        <v/>
      </c>
      <c r="AR47" s="1999"/>
      <c r="AS47" s="2000"/>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2022" t="str">
        <f t="shared" si="1"/>
        <v/>
      </c>
      <c r="AL48" s="1999"/>
      <c r="AM48" s="1999"/>
      <c r="AN48" s="1999" t="str">
        <f t="shared" si="2"/>
        <v/>
      </c>
      <c r="AO48" s="1999"/>
      <c r="AP48" s="1999"/>
      <c r="AQ48" s="1999" t="str">
        <f t="shared" si="3"/>
        <v/>
      </c>
      <c r="AR48" s="1999"/>
      <c r="AS48" s="2000"/>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2022" t="str">
        <f t="shared" si="1"/>
        <v/>
      </c>
      <c r="AL49" s="1999"/>
      <c r="AM49" s="1999"/>
      <c r="AN49" s="1999" t="str">
        <f t="shared" si="2"/>
        <v/>
      </c>
      <c r="AO49" s="1999"/>
      <c r="AP49" s="1999"/>
      <c r="AQ49" s="1999" t="str">
        <f t="shared" si="3"/>
        <v/>
      </c>
      <c r="AR49" s="1999"/>
      <c r="AS49" s="2000"/>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2022" t="str">
        <f t="shared" si="1"/>
        <v/>
      </c>
      <c r="AL50" s="1999"/>
      <c r="AM50" s="1999"/>
      <c r="AN50" s="1999" t="str">
        <f t="shared" si="2"/>
        <v/>
      </c>
      <c r="AO50" s="1999"/>
      <c r="AP50" s="1999"/>
      <c r="AQ50" s="1999" t="str">
        <f t="shared" si="3"/>
        <v/>
      </c>
      <c r="AR50" s="1999"/>
      <c r="AS50" s="2000"/>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2022" t="str">
        <f t="shared" si="1"/>
        <v/>
      </c>
      <c r="AL51" s="1999"/>
      <c r="AM51" s="1999"/>
      <c r="AN51" s="1999" t="str">
        <f t="shared" si="2"/>
        <v/>
      </c>
      <c r="AO51" s="1999"/>
      <c r="AP51" s="1999"/>
      <c r="AQ51" s="1999" t="str">
        <f t="shared" si="3"/>
        <v/>
      </c>
      <c r="AR51" s="1999"/>
      <c r="AS51" s="2000"/>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2022" t="str">
        <f t="shared" si="1"/>
        <v/>
      </c>
      <c r="AL52" s="1999"/>
      <c r="AM52" s="1999"/>
      <c r="AN52" s="1999" t="str">
        <f t="shared" si="2"/>
        <v/>
      </c>
      <c r="AO52" s="1999"/>
      <c r="AP52" s="1999"/>
      <c r="AQ52" s="1999" t="str">
        <f t="shared" si="3"/>
        <v/>
      </c>
      <c r="AR52" s="1999"/>
      <c r="AS52" s="2000"/>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592" t="s">
        <v>187</v>
      </c>
      <c r="B53" s="1593"/>
      <c r="C53" s="1593"/>
      <c r="D53" s="1593"/>
      <c r="E53" s="1593"/>
      <c r="F53" s="1593"/>
      <c r="G53" s="1593"/>
      <c r="H53" s="1593"/>
      <c r="I53" s="1593"/>
      <c r="J53" s="1593"/>
      <c r="K53" s="1593"/>
      <c r="L53" s="1593"/>
      <c r="M53" s="1593"/>
      <c r="N53" s="1593"/>
      <c r="O53" s="1593"/>
      <c r="P53" s="1593"/>
      <c r="Q53" s="1441" t="str">
        <f>IF(SUM(Q33:S52)&lt;&gt;0,SUM(Q33:S52),"")</f>
        <v/>
      </c>
      <c r="R53" s="1441"/>
      <c r="S53" s="1441"/>
      <c r="T53" s="1441" t="str">
        <f>IF(SUM(T33:V52)&lt;&gt;0,SUM(T33:V52),"")</f>
        <v/>
      </c>
      <c r="U53" s="1441"/>
      <c r="V53" s="1441"/>
      <c r="W53" s="1441" t="str">
        <f>IF(SUM(W33:Y52)&lt;&gt;0,SUM(W33:Y52),"")</f>
        <v/>
      </c>
      <c r="X53" s="1441"/>
      <c r="Y53" s="1441"/>
      <c r="Z53" s="1441" t="str">
        <f>IF(SUM(Z33:AB52)&lt;&gt;0,SUM(Z33:AB52),"")</f>
        <v/>
      </c>
      <c r="AA53" s="1441"/>
      <c r="AB53" s="1441"/>
      <c r="AC53" s="1441" t="str">
        <f>IF(SUM(AC33:AE52)&lt;&gt;0,SUM(AC33:AE52),"")</f>
        <v/>
      </c>
      <c r="AD53" s="1441"/>
      <c r="AE53" s="1441"/>
      <c r="AF53" s="1580"/>
      <c r="AG53" s="1580"/>
      <c r="AH53" s="1580"/>
      <c r="AI53" s="1581"/>
      <c r="AJ53" s="4"/>
      <c r="AK53" s="2027" t="str">
        <f>IFERROR((T53/Q53),"")</f>
        <v/>
      </c>
      <c r="AL53" s="2028"/>
      <c r="AM53" s="2029"/>
      <c r="AN53" s="2025"/>
      <c r="AO53" s="2025"/>
      <c r="AP53" s="2025"/>
      <c r="AQ53" s="2025"/>
      <c r="AR53" s="2025"/>
      <c r="AS53" s="2026"/>
      <c r="AT53" s="4"/>
      <c r="AU53" s="1979" t="str">
        <f>IFERROR(IF(AC53="","",IF(AC53&lt;Q53-(Q53*$BB$30),"Below "&amp;$BB$30*100&amp;"% by "&amp;Q53-(Q53*$BB$30)-AC53&amp;" CFM",IF(AC53&gt;Q53+(Q53*$BB$29),"Above "&amp;$BB$29*100&amp;"% by "&amp;AC53-Q53-(Q53*$BB$29)&amp;" CFM",""))),"")</f>
        <v/>
      </c>
      <c r="AV53" s="1980"/>
      <c r="AW53" s="1980"/>
      <c r="AX53" s="1980"/>
      <c r="AY53" s="1980"/>
      <c r="AZ53" s="1980"/>
      <c r="BA53" s="1980"/>
      <c r="BB53" s="1980"/>
      <c r="BC53" s="1980"/>
      <c r="BD53" s="198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4" priority="22">
      <formula>LEN(TRIM(AU33))&gt;0</formula>
    </cfRule>
  </conditionalFormatting>
  <conditionalFormatting sqref="V62:AI62 E62:K62 Z19:Z22 AE21 G18:P20 G14:P16 G13:K13 G12:P12 Y9:AI9 Y7:AI7 F9:P9 F7:P7 BB29:BC30 Z13:AD15 AE13 AE25 AH25">
    <cfRule type="containsBlanks" dxfId="1533" priority="21">
      <formula>LEN(TRIM(E7))=0</formula>
    </cfRule>
  </conditionalFormatting>
  <conditionalFormatting sqref="Q53:AE53 AE14:AI15">
    <cfRule type="containsText" dxfId="1532" priority="20" operator="containsText" text="CALC.">
      <formula>NOT(ISERROR(SEARCH("CALC.",Q14)))</formula>
    </cfRule>
  </conditionalFormatting>
  <conditionalFormatting sqref="A33:S52">
    <cfRule type="notContainsBlanks" dxfId="1531" priority="18">
      <formula>LEN(TRIM(A33))&gt;0</formula>
    </cfRule>
    <cfRule type="expression" dxfId="1530" priority="19">
      <formula>NOT(ISBLANK($H33))</formula>
    </cfRule>
  </conditionalFormatting>
  <conditionalFormatting sqref="AU53:BD53">
    <cfRule type="notContainsBlanks" dxfId="1529" priority="17">
      <formula>LEN(TRIM(AU53))&gt;0</formula>
    </cfRule>
  </conditionalFormatting>
  <conditionalFormatting sqref="T33:AC52">
    <cfRule type="notContainsBlanks" dxfId="1528" priority="10">
      <formula>LEN(TRIM(T33))&gt;0</formula>
    </cfRule>
    <cfRule type="expression" dxfId="1527" priority="11">
      <formula>NOT(ISBLANK($H33))</formula>
    </cfRule>
  </conditionalFormatting>
  <conditionalFormatting sqref="T33:AB52">
    <cfRule type="expression" dxfId="1526" priority="9">
      <formula>$AC33&lt;&gt;""</formula>
    </cfRule>
  </conditionalFormatting>
  <conditionalFormatting sqref="AZ13:BO15">
    <cfRule type="notContainsBlanks" dxfId="1525" priority="8">
      <formula>LEN(TRIM(AZ13))&gt;0</formula>
    </cfRule>
  </conditionalFormatting>
  <conditionalFormatting sqref="AN13:AS15 AT18">
    <cfRule type="containsBlanks" dxfId="1524" priority="7">
      <formula>LEN(TRIM(AN13))=0</formula>
    </cfRule>
  </conditionalFormatting>
  <conditionalFormatting sqref="AN16:AS16">
    <cfRule type="containsText" dxfId="1523" priority="6" operator="containsText" text="CALC.">
      <formula>NOT(ISERROR(SEARCH("CALC.",AN16)))</formula>
    </cfRule>
  </conditionalFormatting>
  <conditionalFormatting sqref="AK14:AS16 AZ12:BO18">
    <cfRule type="expression" dxfId="1522" priority="5">
      <formula>$AT$18="Single Phase"</formula>
    </cfRule>
  </conditionalFormatting>
  <conditionalFormatting sqref="AH25:AI25">
    <cfRule type="expression" dxfId="1521" priority="2">
      <formula>OR($AE$25="HIGH",$AE$25="MEDIUM",$AE$25="LOW")</formula>
    </cfRule>
  </conditionalFormatting>
  <conditionalFormatting sqref="M13:P13">
    <cfRule type="containsBlanks" dxfId="1520"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8" t="s">
        <v>655</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5" t="s">
        <v>882</v>
      </c>
      <c r="B11" s="1296"/>
      <c r="C11" s="1296"/>
      <c r="D11" s="1296"/>
      <c r="E11" s="1296"/>
      <c r="F11" s="1296"/>
      <c r="G11" s="1296"/>
      <c r="H11" s="1296"/>
      <c r="I11" s="1296"/>
      <c r="J11" s="1296"/>
      <c r="K11" s="1296"/>
      <c r="L11" s="1296"/>
      <c r="M11" s="1296"/>
      <c r="N11" s="1296"/>
      <c r="O11" s="1296"/>
      <c r="P11" s="1297"/>
      <c r="Q11" s="6"/>
      <c r="R11" s="6"/>
      <c r="S11" s="886" t="s">
        <v>401</v>
      </c>
      <c r="T11" s="887"/>
      <c r="U11" s="887"/>
      <c r="V11" s="887"/>
      <c r="W11" s="887"/>
      <c r="X11" s="887"/>
      <c r="Y11" s="887"/>
      <c r="Z11" s="887"/>
      <c r="AA11" s="887"/>
      <c r="AB11" s="887"/>
      <c r="AC11" s="887"/>
      <c r="AD11" s="887"/>
      <c r="AE11" s="887"/>
      <c r="AF11" s="887"/>
      <c r="AG11" s="887"/>
      <c r="AH11" s="887"/>
      <c r="AI11" s="888"/>
      <c r="AJ11" s="4"/>
      <c r="AK11" s="1312" t="s">
        <v>1008</v>
      </c>
      <c r="AL11" s="1313"/>
      <c r="AM11" s="1313"/>
      <c r="AN11" s="1313"/>
      <c r="AO11" s="1313"/>
      <c r="AP11" s="1313"/>
      <c r="AQ11" s="1313"/>
      <c r="AR11" s="1313"/>
      <c r="AS11" s="1313"/>
      <c r="AT11" s="1313"/>
      <c r="AU11" s="1313"/>
      <c r="AV11" s="1313"/>
      <c r="AW11" s="1313"/>
      <c r="AX11" s="1313"/>
      <c r="AY11" s="1313"/>
      <c r="AZ11" s="1313"/>
      <c r="BA11" s="1313"/>
      <c r="BB11" s="1313"/>
      <c r="BC11" s="1313"/>
      <c r="BD11" s="1313"/>
      <c r="BE11" s="1313"/>
      <c r="BF11" s="1313"/>
      <c r="BG11" s="1313"/>
      <c r="BH11" s="1313"/>
      <c r="BI11" s="1313"/>
      <c r="BJ11" s="1313"/>
      <c r="BK11" s="1313"/>
      <c r="BL11" s="1313"/>
      <c r="BM11" s="1313"/>
      <c r="BN11" s="1313"/>
      <c r="BO11" s="1314"/>
      <c r="BP11" s="4"/>
      <c r="BQ11" s="4"/>
      <c r="BR11" s="4"/>
      <c r="BS11" s="4"/>
    </row>
    <row r="12" spans="1:71" ht="14.25" thickTop="1" x14ac:dyDescent="0.2">
      <c r="A12" s="1360" t="s">
        <v>166</v>
      </c>
      <c r="B12" s="1361"/>
      <c r="C12" s="1361"/>
      <c r="D12" s="1361"/>
      <c r="E12" s="1361"/>
      <c r="F12" s="1361"/>
      <c r="G12" s="1048"/>
      <c r="H12" s="1048"/>
      <c r="I12" s="1048"/>
      <c r="J12" s="1048"/>
      <c r="K12" s="1048"/>
      <c r="L12" s="1048"/>
      <c r="M12" s="1048"/>
      <c r="N12" s="1048"/>
      <c r="O12" s="1048"/>
      <c r="P12" s="1049"/>
      <c r="Q12" s="6"/>
      <c r="R12" s="6"/>
      <c r="S12" s="2062"/>
      <c r="T12" s="2063"/>
      <c r="U12" s="2063"/>
      <c r="V12" s="2063"/>
      <c r="W12" s="2063"/>
      <c r="X12" s="2063"/>
      <c r="Y12" s="2063"/>
      <c r="Z12" s="1911" t="s">
        <v>102</v>
      </c>
      <c r="AA12" s="1911"/>
      <c r="AB12" s="1911"/>
      <c r="AC12" s="1911"/>
      <c r="AD12" s="1911"/>
      <c r="AE12" s="1911" t="s">
        <v>101</v>
      </c>
      <c r="AF12" s="1911"/>
      <c r="AG12" s="1911"/>
      <c r="AH12" s="1911"/>
      <c r="AI12" s="2064"/>
      <c r="AJ12" s="4"/>
      <c r="AK12" s="1690"/>
      <c r="AL12" s="1691"/>
      <c r="AM12" s="1692"/>
      <c r="AN12" s="1266" t="s">
        <v>1007</v>
      </c>
      <c r="AO12" s="1266"/>
      <c r="AP12" s="1266"/>
      <c r="AQ12" s="1266" t="s">
        <v>98</v>
      </c>
      <c r="AR12" s="1266"/>
      <c r="AS12" s="1266"/>
      <c r="AT12" s="2069"/>
      <c r="AU12" s="2069"/>
      <c r="AV12" s="2069"/>
      <c r="AW12" s="2069"/>
      <c r="AX12" s="2069"/>
      <c r="AY12" s="2070"/>
      <c r="AZ12" s="1266" t="s">
        <v>155</v>
      </c>
      <c r="BA12" s="1266"/>
      <c r="BB12" s="1266"/>
      <c r="BC12" s="1266"/>
      <c r="BD12" s="1266"/>
      <c r="BE12" s="1266"/>
      <c r="BF12" s="1266"/>
      <c r="BG12" s="1266"/>
      <c r="BH12" s="2071" t="s">
        <v>154</v>
      </c>
      <c r="BI12" s="2072"/>
      <c r="BJ12" s="2072"/>
      <c r="BK12" s="2072"/>
      <c r="BL12" s="2072"/>
      <c r="BM12" s="2072"/>
      <c r="BN12" s="2072"/>
      <c r="BO12" s="2073"/>
      <c r="BP12" s="4"/>
      <c r="BQ12" s="4"/>
      <c r="BR12" s="4"/>
      <c r="BS12" s="4"/>
    </row>
    <row r="13" spans="1:71" ht="12" customHeight="1" x14ac:dyDescent="0.2">
      <c r="A13" s="1303" t="s">
        <v>165</v>
      </c>
      <c r="B13" s="1304"/>
      <c r="C13" s="1304"/>
      <c r="D13" s="1304"/>
      <c r="E13" s="1304"/>
      <c r="F13" s="1304"/>
      <c r="G13" s="1007"/>
      <c r="H13" s="2016"/>
      <c r="I13" s="2016"/>
      <c r="J13" s="2016"/>
      <c r="K13" s="2016"/>
      <c r="L13" s="250" t="s">
        <v>133</v>
      </c>
      <c r="M13" s="1149"/>
      <c r="N13" s="1149"/>
      <c r="O13" s="1149"/>
      <c r="P13" s="1357"/>
      <c r="Q13" s="6"/>
      <c r="R13" s="6"/>
      <c r="S13" s="1004" t="s">
        <v>105</v>
      </c>
      <c r="T13" s="1005"/>
      <c r="U13" s="1005"/>
      <c r="V13" s="1005"/>
      <c r="W13" s="1005"/>
      <c r="X13" s="1005"/>
      <c r="Y13" s="1005"/>
      <c r="Z13" s="2066"/>
      <c r="AA13" s="1744"/>
      <c r="AB13" s="1744"/>
      <c r="AC13" s="1744"/>
      <c r="AD13" s="1744"/>
      <c r="AE13" s="2066"/>
      <c r="AF13" s="1744"/>
      <c r="AG13" s="1744"/>
      <c r="AH13" s="1744"/>
      <c r="AI13" s="2067"/>
      <c r="AJ13" s="4"/>
      <c r="AK13" s="1323" t="s">
        <v>152</v>
      </c>
      <c r="AL13" s="1324"/>
      <c r="AM13" s="1324"/>
      <c r="AN13" s="1079"/>
      <c r="AO13" s="1079"/>
      <c r="AP13" s="1079"/>
      <c r="AQ13" s="1072"/>
      <c r="AR13" s="1072"/>
      <c r="AS13" s="1073"/>
      <c r="AT13" s="2074"/>
      <c r="AU13" s="2075"/>
      <c r="AV13" s="2075"/>
      <c r="AW13" s="2075"/>
      <c r="AX13" s="2075"/>
      <c r="AY13" s="2076"/>
      <c r="AZ13" s="2068"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4"/>
      <c r="BQ13" s="4"/>
      <c r="BR13" s="4"/>
      <c r="BS13" s="4"/>
    </row>
    <row r="14" spans="1:71" ht="12" customHeight="1" x14ac:dyDescent="0.2">
      <c r="A14" s="1303" t="s">
        <v>111</v>
      </c>
      <c r="B14" s="1304"/>
      <c r="C14" s="1304"/>
      <c r="D14" s="1304"/>
      <c r="E14" s="1304"/>
      <c r="F14" s="1304"/>
      <c r="G14" s="1032"/>
      <c r="H14" s="1032"/>
      <c r="I14" s="1032"/>
      <c r="J14" s="1032"/>
      <c r="K14" s="1032"/>
      <c r="L14" s="1032"/>
      <c r="M14" s="1032"/>
      <c r="N14" s="1032"/>
      <c r="O14" s="1032"/>
      <c r="P14" s="1033"/>
      <c r="Q14" s="6"/>
      <c r="R14" s="6"/>
      <c r="S14" s="996" t="s">
        <v>1007</v>
      </c>
      <c r="T14" s="997"/>
      <c r="U14" s="997"/>
      <c r="V14" s="997"/>
      <c r="W14" s="997"/>
      <c r="X14" s="997"/>
      <c r="Y14" s="997"/>
      <c r="Z14" s="2065"/>
      <c r="AA14" s="926"/>
      <c r="AB14" s="926"/>
      <c r="AC14" s="926"/>
      <c r="AD14" s="926"/>
      <c r="AE14" s="928" t="str">
        <f>IF(AT18="Single Phase",AN13,IF(AT18="Three Phase",IF(MOD(AN13,1)=0,AN13&amp;".0",AN13)&amp;", "&amp;IF(MOD(AN14,1)=0,AN14&amp;".0",AN14)&amp;", "&amp;IF(MOD(AN15,1)=0,AN15&amp;".0",AN15),""))</f>
        <v/>
      </c>
      <c r="AF14" s="928"/>
      <c r="AG14" s="928"/>
      <c r="AH14" s="928"/>
      <c r="AI14" s="1029"/>
      <c r="AJ14" s="4"/>
      <c r="AK14" s="1323" t="s">
        <v>51</v>
      </c>
      <c r="AL14" s="1324"/>
      <c r="AM14" s="1324"/>
      <c r="AN14" s="1079"/>
      <c r="AO14" s="1079"/>
      <c r="AP14" s="1079"/>
      <c r="AQ14" s="1072"/>
      <c r="AR14" s="1072"/>
      <c r="AS14" s="1073"/>
      <c r="AT14" s="2077"/>
      <c r="AU14" s="2078"/>
      <c r="AV14" s="2078"/>
      <c r="AW14" s="2078"/>
      <c r="AX14" s="2078"/>
      <c r="AY14" s="2079"/>
      <c r="AZ14" s="2068"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4"/>
      <c r="BQ14" s="4"/>
      <c r="BR14" s="4"/>
      <c r="BS14" s="4"/>
    </row>
    <row r="15" spans="1:71" ht="12" customHeight="1" thickBot="1" x14ac:dyDescent="0.25">
      <c r="A15" s="1391" t="s">
        <v>54</v>
      </c>
      <c r="B15" s="1392"/>
      <c r="C15" s="1392"/>
      <c r="D15" s="1392"/>
      <c r="E15" s="1392"/>
      <c r="F15" s="1393"/>
      <c r="G15" s="1032"/>
      <c r="H15" s="1032"/>
      <c r="I15" s="1032"/>
      <c r="J15" s="1032"/>
      <c r="K15" s="1032"/>
      <c r="L15" s="1032"/>
      <c r="M15" s="1032"/>
      <c r="N15" s="1032"/>
      <c r="O15" s="1032"/>
      <c r="P15" s="1033"/>
      <c r="Q15" s="6"/>
      <c r="R15" s="6"/>
      <c r="S15" s="985" t="s">
        <v>98</v>
      </c>
      <c r="T15" s="986"/>
      <c r="U15" s="986"/>
      <c r="V15" s="986"/>
      <c r="W15" s="986"/>
      <c r="X15" s="986"/>
      <c r="Y15" s="986"/>
      <c r="Z15" s="1531"/>
      <c r="AA15" s="1531"/>
      <c r="AB15" s="1531"/>
      <c r="AC15" s="1531"/>
      <c r="AD15" s="1531"/>
      <c r="AE15" s="1156" t="str">
        <f>IF(AT18="Single Phase",AQ13,IF(AT18="Three Phase",AQ13 &amp;", "&amp; AQ14 &amp; ", " &amp; AQ15,""))</f>
        <v/>
      </c>
      <c r="AF15" s="1156"/>
      <c r="AG15" s="1156"/>
      <c r="AH15" s="1156"/>
      <c r="AI15" s="1157"/>
      <c r="AJ15" s="4"/>
      <c r="AK15" s="1323" t="s">
        <v>50</v>
      </c>
      <c r="AL15" s="1324"/>
      <c r="AM15" s="1324"/>
      <c r="AN15" s="1079"/>
      <c r="AO15" s="1079"/>
      <c r="AP15" s="1079"/>
      <c r="AQ15" s="1072"/>
      <c r="AR15" s="1072"/>
      <c r="AS15" s="1073"/>
      <c r="AT15" s="2080"/>
      <c r="AU15" s="2081"/>
      <c r="AV15" s="2081"/>
      <c r="AW15" s="2081"/>
      <c r="AX15" s="2081"/>
      <c r="AY15" s="2082"/>
      <c r="AZ15" s="2068"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4"/>
      <c r="BQ15" s="4"/>
      <c r="BR15" s="4"/>
      <c r="BS15" s="4"/>
    </row>
    <row r="16" spans="1:71"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40"/>
      <c r="U16" s="40"/>
      <c r="V16" s="40"/>
      <c r="W16" s="40"/>
      <c r="X16" s="40"/>
      <c r="Y16" s="40"/>
      <c r="Z16" s="40"/>
      <c r="AA16" s="40"/>
      <c r="AB16" s="40"/>
      <c r="AC16" s="40"/>
      <c r="AD16" s="40"/>
      <c r="AE16" s="40"/>
      <c r="AF16" s="40"/>
      <c r="AG16" s="40"/>
      <c r="AH16" s="40"/>
      <c r="AI16" s="40"/>
      <c r="AJ16" s="4"/>
      <c r="AK16" s="1323" t="s">
        <v>144</v>
      </c>
      <c r="AL16" s="1324"/>
      <c r="AM16" s="1324"/>
      <c r="AN16" s="1395" t="str">
        <f>IFERROR(AVERAGE(AN13:AP15),"")</f>
        <v/>
      </c>
      <c r="AO16" s="1395"/>
      <c r="AP16" s="1395"/>
      <c r="AQ16" s="1319" t="str">
        <f>IFERROR(AVERAGE(AQ13:AS15),"")</f>
        <v/>
      </c>
      <c r="AR16" s="1319"/>
      <c r="AS16" s="1429"/>
      <c r="AT16" s="2085"/>
      <c r="AU16" s="2086"/>
      <c r="AV16" s="2086"/>
      <c r="AW16" s="2086"/>
      <c r="AX16" s="2086"/>
      <c r="AY16" s="2087"/>
      <c r="AZ16" s="1343" t="s">
        <v>143</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391" t="s">
        <v>149</v>
      </c>
      <c r="B17" s="1392"/>
      <c r="C17" s="1392"/>
      <c r="D17" s="1392"/>
      <c r="E17" s="1392"/>
      <c r="F17" s="1393"/>
      <c r="G17" s="1372" t="s">
        <v>148</v>
      </c>
      <c r="H17" s="1372"/>
      <c r="I17" s="1372"/>
      <c r="J17" s="1372"/>
      <c r="K17" s="1372"/>
      <c r="L17" s="1372"/>
      <c r="M17" s="1372"/>
      <c r="N17" s="1372"/>
      <c r="O17" s="1372"/>
      <c r="P17" s="1373"/>
      <c r="Q17" s="6"/>
      <c r="R17" s="6"/>
      <c r="S17" s="133"/>
      <c r="T17" s="1432" t="s">
        <v>402</v>
      </c>
      <c r="U17" s="1433"/>
      <c r="V17" s="1433"/>
      <c r="W17" s="1433"/>
      <c r="X17" s="1433"/>
      <c r="Y17" s="1433"/>
      <c r="Z17" s="1433"/>
      <c r="AA17" s="1433"/>
      <c r="AB17" s="1433"/>
      <c r="AC17" s="1433"/>
      <c r="AD17" s="1433"/>
      <c r="AE17" s="1433"/>
      <c r="AF17" s="1433"/>
      <c r="AG17" s="1433"/>
      <c r="AH17" s="1433"/>
      <c r="AI17" s="1434"/>
      <c r="AJ17" s="4"/>
      <c r="AK17" s="2055"/>
      <c r="AL17" s="2056"/>
      <c r="AM17" s="2056"/>
      <c r="AN17" s="2056"/>
      <c r="AO17" s="2056"/>
      <c r="AP17" s="2056"/>
      <c r="AQ17" s="2056"/>
      <c r="AR17" s="2056"/>
      <c r="AS17" s="2057"/>
      <c r="AT17" s="1783" t="s">
        <v>141</v>
      </c>
      <c r="AU17" s="1783"/>
      <c r="AV17" s="1783"/>
      <c r="AW17" s="1783"/>
      <c r="AX17" s="1783"/>
      <c r="AY17" s="2061"/>
      <c r="AZ17" s="1345" t="s">
        <v>140</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303" t="s">
        <v>146</v>
      </c>
      <c r="B18" s="1304"/>
      <c r="C18" s="1304"/>
      <c r="D18" s="1304"/>
      <c r="E18" s="1304"/>
      <c r="F18" s="1304"/>
      <c r="G18" s="1032"/>
      <c r="H18" s="1032"/>
      <c r="I18" s="1032"/>
      <c r="J18" s="1032"/>
      <c r="K18" s="1032"/>
      <c r="L18" s="1032"/>
      <c r="M18" s="1032"/>
      <c r="N18" s="1032"/>
      <c r="O18" s="1032"/>
      <c r="P18" s="1033"/>
      <c r="Q18" s="6"/>
      <c r="R18" s="6"/>
      <c r="S18" s="40"/>
      <c r="T18" s="1679"/>
      <c r="U18" s="1680"/>
      <c r="V18" s="1680"/>
      <c r="W18" s="1680"/>
      <c r="X18" s="1680"/>
      <c r="Y18" s="1680"/>
      <c r="Z18" s="1680" t="s">
        <v>102</v>
      </c>
      <c r="AA18" s="1680"/>
      <c r="AB18" s="1680"/>
      <c r="AC18" s="1680"/>
      <c r="AD18" s="1680"/>
      <c r="AE18" s="1680" t="s">
        <v>101</v>
      </c>
      <c r="AF18" s="1680"/>
      <c r="AG18" s="1680"/>
      <c r="AH18" s="1680"/>
      <c r="AI18" s="1693"/>
      <c r="AJ18" s="4"/>
      <c r="AK18" s="2058"/>
      <c r="AL18" s="2059"/>
      <c r="AM18" s="2059"/>
      <c r="AN18" s="2059"/>
      <c r="AO18" s="2059"/>
      <c r="AP18" s="2059"/>
      <c r="AQ18" s="2059"/>
      <c r="AR18" s="2059"/>
      <c r="AS18" s="2060"/>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303" t="s">
        <v>164</v>
      </c>
      <c r="B19" s="1304"/>
      <c r="C19" s="1304"/>
      <c r="D19" s="1304"/>
      <c r="E19" s="1304"/>
      <c r="F19" s="1304"/>
      <c r="G19" s="1032"/>
      <c r="H19" s="1032"/>
      <c r="I19" s="1032"/>
      <c r="J19" s="1032"/>
      <c r="K19" s="1032"/>
      <c r="L19" s="1032"/>
      <c r="M19" s="1032"/>
      <c r="N19" s="1032"/>
      <c r="O19" s="1032"/>
      <c r="P19" s="1033"/>
      <c r="Q19" s="6"/>
      <c r="R19" s="6"/>
      <c r="S19" s="40"/>
      <c r="T19" s="1303" t="s">
        <v>161</v>
      </c>
      <c r="U19" s="1304"/>
      <c r="V19" s="1304"/>
      <c r="W19" s="1304"/>
      <c r="X19" s="1304"/>
      <c r="Y19" s="1304"/>
      <c r="Z19" s="925"/>
      <c r="AA19" s="925"/>
      <c r="AB19" s="925"/>
      <c r="AC19" s="925"/>
      <c r="AD19" s="925"/>
      <c r="AE19" s="1967" t="str">
        <f>AC53</f>
        <v/>
      </c>
      <c r="AF19" s="1967"/>
      <c r="AG19" s="1967"/>
      <c r="AH19" s="1967"/>
      <c r="AI19" s="201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01" t="s">
        <v>163</v>
      </c>
      <c r="B20" s="1302"/>
      <c r="C20" s="1302"/>
      <c r="D20" s="1302"/>
      <c r="E20" s="1302"/>
      <c r="F20" s="1302"/>
      <c r="G20" s="1371"/>
      <c r="H20" s="1371"/>
      <c r="I20" s="1371"/>
      <c r="J20" s="1371"/>
      <c r="K20" s="1371"/>
      <c r="L20" s="1371"/>
      <c r="M20" s="1371"/>
      <c r="N20" s="1371"/>
      <c r="O20" s="1371"/>
      <c r="P20" s="2018"/>
      <c r="Q20" s="6"/>
      <c r="R20" s="6"/>
      <c r="S20" s="40"/>
      <c r="T20" s="1303" t="s">
        <v>160</v>
      </c>
      <c r="U20" s="1304"/>
      <c r="V20" s="1304"/>
      <c r="W20" s="1304"/>
      <c r="X20" s="1304"/>
      <c r="Y20" s="1304"/>
      <c r="Z20" s="925"/>
      <c r="AA20" s="925"/>
      <c r="AB20" s="925"/>
      <c r="AC20" s="925"/>
      <c r="AD20" s="925"/>
      <c r="AE20" s="1967" t="str">
        <f>IFERROR(AE19-AE21,"")</f>
        <v/>
      </c>
      <c r="AF20" s="1967"/>
      <c r="AG20" s="1967"/>
      <c r="AH20" s="1967"/>
      <c r="AI20" s="2017"/>
      <c r="AJ20" s="4"/>
      <c r="AK20" s="1312" t="s">
        <v>696</v>
      </c>
      <c r="AL20" s="1313"/>
      <c r="AM20" s="1313"/>
      <c r="AN20" s="1313"/>
      <c r="AO20" s="1313"/>
      <c r="AP20" s="1313"/>
      <c r="AQ20" s="1313"/>
      <c r="AR20" s="1313"/>
      <c r="AS20" s="1313"/>
      <c r="AT20" s="1313"/>
      <c r="AU20" s="1313"/>
      <c r="AV20" s="1313"/>
      <c r="AW20" s="1313"/>
      <c r="AX20" s="1313"/>
      <c r="AY20" s="1314"/>
      <c r="AZ20" s="4"/>
      <c r="BA20" s="4"/>
      <c r="BB20" s="4"/>
      <c r="BC20" s="4"/>
      <c r="BD20" s="4"/>
      <c r="BE20" s="4"/>
      <c r="BF20" s="2083" t="s">
        <v>136</v>
      </c>
      <c r="BG20" s="1887"/>
      <c r="BH20" s="1887"/>
      <c r="BI20" s="1887"/>
      <c r="BJ20" s="1887"/>
      <c r="BK20" s="1887"/>
      <c r="BL20" s="1887"/>
      <c r="BM20" s="1887"/>
      <c r="BN20" s="1887"/>
      <c r="BO20" s="1887"/>
      <c r="BP20" s="1887"/>
      <c r="BQ20" s="1887"/>
      <c r="BR20" s="1887"/>
      <c r="BS20" s="2084"/>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03" t="s">
        <v>403</v>
      </c>
      <c r="U21" s="1304"/>
      <c r="V21" s="1304"/>
      <c r="W21" s="1304"/>
      <c r="X21" s="1304"/>
      <c r="Y21" s="1304"/>
      <c r="Z21" s="925"/>
      <c r="AA21" s="925"/>
      <c r="AB21" s="925"/>
      <c r="AC21" s="925"/>
      <c r="AD21" s="925"/>
      <c r="AE21" s="925"/>
      <c r="AF21" s="925"/>
      <c r="AG21" s="925"/>
      <c r="AH21" s="925"/>
      <c r="AI21" s="1486"/>
      <c r="AJ21" s="4"/>
      <c r="AK21" s="912"/>
      <c r="AL21" s="913"/>
      <c r="AM21" s="913"/>
      <c r="AN21" s="913"/>
      <c r="AO21" s="914"/>
      <c r="AP21" s="915"/>
      <c r="AQ21" s="913"/>
      <c r="AR21" s="913"/>
      <c r="AS21" s="913"/>
      <c r="AT21" s="914"/>
      <c r="AU21" s="915"/>
      <c r="AV21" s="913"/>
      <c r="AW21" s="913"/>
      <c r="AX21" s="913"/>
      <c r="AY21" s="916"/>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32" t="s">
        <v>159</v>
      </c>
      <c r="B22" s="1433"/>
      <c r="C22" s="1433"/>
      <c r="D22" s="1433"/>
      <c r="E22" s="1433"/>
      <c r="F22" s="1433"/>
      <c r="G22" s="1433"/>
      <c r="H22" s="1433"/>
      <c r="I22" s="1433"/>
      <c r="J22" s="1433"/>
      <c r="K22" s="1433"/>
      <c r="L22" s="1433"/>
      <c r="M22" s="1433"/>
      <c r="N22" s="1433"/>
      <c r="O22" s="1433"/>
      <c r="P22" s="1434"/>
      <c r="Q22" s="42"/>
      <c r="R22" s="42"/>
      <c r="S22" s="42"/>
      <c r="T22" s="1301" t="s">
        <v>230</v>
      </c>
      <c r="U22" s="1302"/>
      <c r="V22" s="1302"/>
      <c r="W22" s="1302"/>
      <c r="X22" s="1302"/>
      <c r="Y22" s="1302"/>
      <c r="Z22" s="1531"/>
      <c r="AA22" s="1531"/>
      <c r="AB22" s="1531"/>
      <c r="AC22" s="1531"/>
      <c r="AD22" s="1531"/>
      <c r="AE22" s="1441" t="str">
        <f>IFERROR(AE21+AE20,"")</f>
        <v/>
      </c>
      <c r="AF22" s="1441"/>
      <c r="AG22" s="1441"/>
      <c r="AH22" s="1441"/>
      <c r="AI22" s="2054"/>
      <c r="AJ22" s="4"/>
      <c r="AK22" s="893"/>
      <c r="AL22" s="877"/>
      <c r="AM22" s="877"/>
      <c r="AN22" s="877"/>
      <c r="AO22" s="878"/>
      <c r="AP22" s="876"/>
      <c r="AQ22" s="877"/>
      <c r="AR22" s="877"/>
      <c r="AS22" s="877"/>
      <c r="AT22" s="878"/>
      <c r="AU22" s="876"/>
      <c r="AV22" s="877"/>
      <c r="AW22" s="877"/>
      <c r="AX22" s="877"/>
      <c r="AY22" s="879"/>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48" t="s">
        <v>365</v>
      </c>
      <c r="B23" s="2049"/>
      <c r="C23" s="2049"/>
      <c r="D23" s="2049"/>
      <c r="E23" s="2049"/>
      <c r="F23" s="2049"/>
      <c r="G23" s="2049"/>
      <c r="H23" s="2049"/>
      <c r="I23" s="2049"/>
      <c r="J23" s="2049"/>
      <c r="K23" s="2049"/>
      <c r="L23" s="2052"/>
      <c r="M23" s="2053"/>
      <c r="N23" s="2053"/>
      <c r="O23" s="2050" t="str">
        <f>IF(ISNUMBER(L23),"%","")</f>
        <v/>
      </c>
      <c r="P23" s="2051"/>
      <c r="Q23" s="42"/>
      <c r="R23" s="42"/>
      <c r="S23" s="42"/>
      <c r="T23" s="42"/>
      <c r="U23" s="42"/>
      <c r="V23" s="42"/>
      <c r="W23" s="42"/>
      <c r="X23" s="42"/>
      <c r="Y23" s="42"/>
      <c r="Z23" s="42"/>
      <c r="AA23" s="42"/>
      <c r="AB23" s="42"/>
      <c r="AC23" s="42"/>
      <c r="AD23" s="42"/>
      <c r="AE23" s="42"/>
      <c r="AF23" s="42"/>
      <c r="AG23" s="42"/>
      <c r="AH23" s="42"/>
      <c r="AI23" s="42"/>
      <c r="AJ23" s="4"/>
      <c r="AK23" s="893"/>
      <c r="AL23" s="877"/>
      <c r="AM23" s="877"/>
      <c r="AN23" s="877"/>
      <c r="AO23" s="878"/>
      <c r="AP23" s="876"/>
      <c r="AQ23" s="877"/>
      <c r="AR23" s="877"/>
      <c r="AS23" s="877"/>
      <c r="AT23" s="878"/>
      <c r="AU23" s="876"/>
      <c r="AV23" s="877"/>
      <c r="AW23" s="877"/>
      <c r="AX23" s="877"/>
      <c r="AY23" s="879"/>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95" t="s">
        <v>654</v>
      </c>
      <c r="U24" s="1296"/>
      <c r="V24" s="1296"/>
      <c r="W24" s="1296"/>
      <c r="X24" s="1296"/>
      <c r="Y24" s="1296"/>
      <c r="Z24" s="1296"/>
      <c r="AA24" s="1296"/>
      <c r="AB24" s="1296"/>
      <c r="AC24" s="1296"/>
      <c r="AD24" s="1296"/>
      <c r="AE24" s="1296"/>
      <c r="AF24" s="1296"/>
      <c r="AG24" s="1296"/>
      <c r="AH24" s="1296"/>
      <c r="AI24" s="1297"/>
      <c r="AJ24" s="4"/>
      <c r="AK24" s="893"/>
      <c r="AL24" s="877"/>
      <c r="AM24" s="877"/>
      <c r="AN24" s="877"/>
      <c r="AO24" s="878"/>
      <c r="AP24" s="876"/>
      <c r="AQ24" s="877"/>
      <c r="AR24" s="877"/>
      <c r="AS24" s="877"/>
      <c r="AT24" s="878"/>
      <c r="AU24" s="876"/>
      <c r="AV24" s="877"/>
      <c r="AW24" s="877"/>
      <c r="AX24" s="877"/>
      <c r="AY24" s="879"/>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90" t="s">
        <v>165</v>
      </c>
      <c r="U25" s="2091"/>
      <c r="V25" s="2091"/>
      <c r="W25" s="2091"/>
      <c r="X25" s="2091"/>
      <c r="Y25" s="2091"/>
      <c r="Z25" s="1007"/>
      <c r="AA25" s="2016"/>
      <c r="AB25" s="2016"/>
      <c r="AC25" s="2016"/>
      <c r="AD25" s="2016"/>
      <c r="AE25" s="356" t="s">
        <v>133</v>
      </c>
      <c r="AF25" s="1149"/>
      <c r="AG25" s="1149"/>
      <c r="AH25" s="1149"/>
      <c r="AI25" s="1357"/>
      <c r="AJ25" s="4"/>
      <c r="AK25" s="893"/>
      <c r="AL25" s="877"/>
      <c r="AM25" s="877"/>
      <c r="AN25" s="877"/>
      <c r="AO25" s="878"/>
      <c r="AP25" s="876"/>
      <c r="AQ25" s="877"/>
      <c r="AR25" s="877"/>
      <c r="AS25" s="877"/>
      <c r="AT25" s="878"/>
      <c r="AU25" s="876"/>
      <c r="AV25" s="877"/>
      <c r="AW25" s="877"/>
      <c r="AX25" s="877"/>
      <c r="AY25" s="879"/>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303" t="s">
        <v>164</v>
      </c>
      <c r="U26" s="1304"/>
      <c r="V26" s="1304"/>
      <c r="W26" s="1304"/>
      <c r="X26" s="1304"/>
      <c r="Y26" s="1304"/>
      <c r="Z26" s="1032"/>
      <c r="AA26" s="1032"/>
      <c r="AB26" s="1032"/>
      <c r="AC26" s="1032"/>
      <c r="AD26" s="1032"/>
      <c r="AE26" s="1032"/>
      <c r="AF26" s="1032"/>
      <c r="AG26" s="1032"/>
      <c r="AH26" s="1032"/>
      <c r="AI26" s="1033"/>
      <c r="AJ26" s="4"/>
      <c r="AK26" s="937"/>
      <c r="AL26" s="930"/>
      <c r="AM26" s="930"/>
      <c r="AN26" s="930"/>
      <c r="AO26" s="938"/>
      <c r="AP26" s="929"/>
      <c r="AQ26" s="930"/>
      <c r="AR26" s="930"/>
      <c r="AS26" s="930"/>
      <c r="AT26" s="938"/>
      <c r="AU26" s="929"/>
      <c r="AV26" s="930"/>
      <c r="AW26" s="930"/>
      <c r="AX26" s="930"/>
      <c r="AY26" s="931"/>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303" t="s">
        <v>163</v>
      </c>
      <c r="U27" s="1304"/>
      <c r="V27" s="1304"/>
      <c r="W27" s="1304"/>
      <c r="X27" s="1304"/>
      <c r="Y27" s="1304"/>
      <c r="Z27" s="932"/>
      <c r="AA27" s="932"/>
      <c r="AB27" s="932"/>
      <c r="AC27" s="932"/>
      <c r="AD27" s="932"/>
      <c r="AE27" s="932"/>
      <c r="AF27" s="932"/>
      <c r="AG27" s="932"/>
      <c r="AH27" s="932"/>
      <c r="AI27" s="1080"/>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5"/>
      <c r="U28" s="1676"/>
      <c r="V28" s="1676"/>
      <c r="W28" s="1676"/>
      <c r="X28" s="1676"/>
      <c r="Y28" s="1676"/>
      <c r="Z28" s="2088" t="s">
        <v>102</v>
      </c>
      <c r="AA28" s="2088"/>
      <c r="AB28" s="2088"/>
      <c r="AC28" s="2088"/>
      <c r="AD28" s="2088"/>
      <c r="AE28" s="2088" t="s">
        <v>101</v>
      </c>
      <c r="AF28" s="2088"/>
      <c r="AG28" s="2088"/>
      <c r="AH28" s="2088"/>
      <c r="AI28" s="2089"/>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303" t="s">
        <v>651</v>
      </c>
      <c r="U29" s="1304"/>
      <c r="V29" s="1304"/>
      <c r="W29" s="1304"/>
      <c r="X29" s="1304"/>
      <c r="Y29" s="1304"/>
      <c r="Z29" s="925"/>
      <c r="AA29" s="925"/>
      <c r="AB29" s="925"/>
      <c r="AC29" s="925"/>
      <c r="AD29" s="925"/>
      <c r="AE29" s="925"/>
      <c r="AF29" s="925"/>
      <c r="AG29" s="925"/>
      <c r="AH29" s="925"/>
      <c r="AI29" s="1486"/>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01" t="s">
        <v>652</v>
      </c>
      <c r="U30" s="1302"/>
      <c r="V30" s="1302"/>
      <c r="W30" s="1302"/>
      <c r="X30" s="1302"/>
      <c r="Y30" s="1302"/>
      <c r="Z30" s="1531"/>
      <c r="AA30" s="1531"/>
      <c r="AB30" s="1531"/>
      <c r="AC30" s="1531"/>
      <c r="AD30" s="1531"/>
      <c r="AE30" s="1531"/>
      <c r="AF30" s="1531"/>
      <c r="AG30" s="1531"/>
      <c r="AH30" s="1531"/>
      <c r="AI30" s="2015"/>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91" t="s">
        <v>92</v>
      </c>
      <c r="AW31" s="1313"/>
      <c r="AX31" s="1313"/>
      <c r="AY31" s="1313"/>
      <c r="AZ31" s="1313"/>
      <c r="BA31" s="1313"/>
      <c r="BB31" s="1313"/>
      <c r="BC31" s="1992"/>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93" t="s">
        <v>91</v>
      </c>
      <c r="AW32" s="1660"/>
      <c r="AX32" s="1660"/>
      <c r="AY32" s="1660"/>
      <c r="AZ32" s="1660"/>
      <c r="BA32" s="1661"/>
      <c r="BB32" s="1994"/>
      <c r="BC32" s="1995"/>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24" t="s">
        <v>749</v>
      </c>
      <c r="AL33" s="1625"/>
      <c r="AM33" s="1625"/>
      <c r="AN33" s="1625"/>
      <c r="AO33" s="1625"/>
      <c r="AP33" s="1625"/>
      <c r="AQ33" s="1625"/>
      <c r="AR33" s="1625"/>
      <c r="AS33" s="1626"/>
      <c r="AT33" s="4"/>
      <c r="AU33" s="48"/>
      <c r="AV33" s="1996" t="s">
        <v>90</v>
      </c>
      <c r="AW33" s="1275"/>
      <c r="AX33" s="1275"/>
      <c r="AY33" s="1275"/>
      <c r="AZ33" s="1275"/>
      <c r="BA33" s="1276"/>
      <c r="BB33" s="1997"/>
      <c r="BC33" s="1998"/>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88" t="s">
        <v>60</v>
      </c>
      <c r="B34" s="1585"/>
      <c r="C34" s="1585"/>
      <c r="D34" s="1585"/>
      <c r="E34" s="1585"/>
      <c r="F34" s="1585"/>
      <c r="G34" s="1585"/>
      <c r="H34" s="1584" t="s">
        <v>93</v>
      </c>
      <c r="I34" s="1584"/>
      <c r="J34" s="1584"/>
      <c r="K34" s="1584"/>
      <c r="L34" s="1584"/>
      <c r="M34" s="1584"/>
      <c r="N34" s="1584"/>
      <c r="O34" s="1584"/>
      <c r="P34" s="1584"/>
      <c r="Q34" s="1585" t="s">
        <v>59</v>
      </c>
      <c r="R34" s="1585"/>
      <c r="S34" s="1585"/>
      <c r="T34" s="1584" t="s">
        <v>58</v>
      </c>
      <c r="U34" s="1584"/>
      <c r="V34" s="1584"/>
      <c r="W34" s="1584"/>
      <c r="X34" s="1584"/>
      <c r="Y34" s="1584"/>
      <c r="Z34" s="1584"/>
      <c r="AA34" s="1584"/>
      <c r="AB34" s="1584"/>
      <c r="AC34" s="1585" t="s">
        <v>57</v>
      </c>
      <c r="AD34" s="1585"/>
      <c r="AE34" s="1585"/>
      <c r="AF34" s="1597" t="s">
        <v>39</v>
      </c>
      <c r="AG34" s="1598"/>
      <c r="AH34" s="1598"/>
      <c r="AI34" s="1599"/>
      <c r="AJ34" s="4"/>
      <c r="AK34" s="1627"/>
      <c r="AL34" s="1628"/>
      <c r="AM34" s="1628"/>
      <c r="AN34" s="1628"/>
      <c r="AO34" s="1628"/>
      <c r="AP34" s="1628"/>
      <c r="AQ34" s="1628"/>
      <c r="AR34" s="1628"/>
      <c r="AS34" s="1629"/>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89"/>
      <c r="B35" s="1586"/>
      <c r="C35" s="1586"/>
      <c r="D35" s="1586"/>
      <c r="E35" s="1586"/>
      <c r="F35" s="1586"/>
      <c r="G35" s="1586"/>
      <c r="H35" s="1367" t="s">
        <v>55</v>
      </c>
      <c r="I35" s="1367"/>
      <c r="J35" s="1367"/>
      <c r="K35" s="1367" t="s">
        <v>54</v>
      </c>
      <c r="L35" s="1367"/>
      <c r="M35" s="1367"/>
      <c r="N35" s="1367" t="s">
        <v>653</v>
      </c>
      <c r="O35" s="1367"/>
      <c r="P35" s="1367"/>
      <c r="Q35" s="1586"/>
      <c r="R35" s="1586"/>
      <c r="S35" s="1586"/>
      <c r="T35" s="1367" t="s">
        <v>52</v>
      </c>
      <c r="U35" s="1367"/>
      <c r="V35" s="1367"/>
      <c r="W35" s="1367" t="s">
        <v>51</v>
      </c>
      <c r="X35" s="1367"/>
      <c r="Y35" s="1367"/>
      <c r="Z35" s="1367" t="s">
        <v>50</v>
      </c>
      <c r="AA35" s="1367"/>
      <c r="AB35" s="1367"/>
      <c r="AC35" s="1586"/>
      <c r="AD35" s="1586"/>
      <c r="AE35" s="1586"/>
      <c r="AF35" s="1600"/>
      <c r="AG35" s="1601"/>
      <c r="AH35" s="1601"/>
      <c r="AI35" s="1602"/>
      <c r="AJ35" s="4"/>
      <c r="AK35" s="1630"/>
      <c r="AL35" s="1631"/>
      <c r="AM35" s="1631"/>
      <c r="AN35" s="1631"/>
      <c r="AO35" s="1631"/>
      <c r="AP35" s="1631"/>
      <c r="AQ35" s="1631"/>
      <c r="AR35" s="1631"/>
      <c r="AS35" s="1632"/>
      <c r="AT35" s="4"/>
      <c r="AU35" s="1312" t="s">
        <v>56</v>
      </c>
      <c r="AV35" s="1313"/>
      <c r="AW35" s="1313"/>
      <c r="AX35" s="1313"/>
      <c r="AY35" s="1313"/>
      <c r="AZ35" s="1313"/>
      <c r="BA35" s="1313"/>
      <c r="BB35" s="1313"/>
      <c r="BC35" s="1313"/>
      <c r="BD35" s="1314"/>
      <c r="BE35" s="4"/>
      <c r="BF35" s="263"/>
      <c r="BG35" s="264"/>
      <c r="BH35" s="264"/>
      <c r="BI35" s="264"/>
      <c r="BJ35" s="264"/>
      <c r="BK35" s="264"/>
      <c r="BL35" s="264"/>
      <c r="BM35" s="264"/>
      <c r="BN35" s="264"/>
      <c r="BO35" s="264"/>
      <c r="BP35" s="264"/>
      <c r="BQ35" s="264"/>
      <c r="BR35" s="264"/>
      <c r="BS35" s="265"/>
    </row>
    <row r="36" spans="1:71" ht="12" customHeight="1" thickTop="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2099" t="str">
        <f>IFERROR(AN36*(1-$BB$33),"")</f>
        <v/>
      </c>
      <c r="AL36" s="2100"/>
      <c r="AM36" s="2101"/>
      <c r="AN36" s="2102" t="str">
        <f>IFERROR(($AK$56*Q36),"")</f>
        <v/>
      </c>
      <c r="AO36" s="2100"/>
      <c r="AP36" s="2101"/>
      <c r="AQ36" s="2102" t="str">
        <f>IFERROR(AN36*(1+$BB$32),"")</f>
        <v/>
      </c>
      <c r="AR36" s="2100"/>
      <c r="AS36" s="2103"/>
      <c r="AT36" s="4"/>
      <c r="AU36" s="1976" t="str">
        <f t="shared" ref="AU36:AU52" si="0">IF(AC36="","",IF(AC36&lt;Q36-(Q36*$BB$33),"Below "&amp;$BB$33*100&amp;"% by "&amp;Q36-(Q36*$BB$33)-AC36&amp;" CFM",IF(AC36&gt;Q36+(Q36*$BB$32),"Above "&amp;$BB$32*100&amp;"% by "&amp;AC36-Q36-(Q36*$BB$32)&amp;" CFM","")))</f>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2092" t="str">
        <f>IFERROR(AN37*(1-$BB$33),"")</f>
        <v/>
      </c>
      <c r="AL37" s="2019"/>
      <c r="AM37" s="2002"/>
      <c r="AN37" s="2001" t="str">
        <f>IFERROR(($AK$56*Q37),"")</f>
        <v/>
      </c>
      <c r="AO37" s="2019"/>
      <c r="AP37" s="2002"/>
      <c r="AQ37" s="2001" t="str">
        <f>IFERROR(AN37*(1+$BB$32),"")</f>
        <v/>
      </c>
      <c r="AR37" s="2019"/>
      <c r="AS37" s="2093"/>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2092" t="str">
        <f t="shared" ref="AK38:AK52" si="1">IFERROR(AN38*(1-$BB$33),"")</f>
        <v/>
      </c>
      <c r="AL38" s="2019"/>
      <c r="AM38" s="2002"/>
      <c r="AN38" s="2001" t="str">
        <f t="shared" ref="AN38:AN51" si="2">IFERROR(($AK$56*Q38),"")</f>
        <v/>
      </c>
      <c r="AO38" s="2019"/>
      <c r="AP38" s="2002"/>
      <c r="AQ38" s="2001" t="str">
        <f t="shared" ref="AQ38:AQ52" si="3">IFERROR(AN38*(1+$BB$32),"")</f>
        <v/>
      </c>
      <c r="AR38" s="2019"/>
      <c r="AS38" s="2093"/>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2092" t="str">
        <f t="shared" si="1"/>
        <v/>
      </c>
      <c r="AL39" s="2019"/>
      <c r="AM39" s="2002"/>
      <c r="AN39" s="2001" t="str">
        <f t="shared" si="2"/>
        <v/>
      </c>
      <c r="AO39" s="2019"/>
      <c r="AP39" s="2002"/>
      <c r="AQ39" s="2001" t="str">
        <f t="shared" si="3"/>
        <v/>
      </c>
      <c r="AR39" s="2019"/>
      <c r="AS39" s="2093"/>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2092" t="str">
        <f t="shared" si="1"/>
        <v/>
      </c>
      <c r="AL40" s="2019"/>
      <c r="AM40" s="2002"/>
      <c r="AN40" s="2001" t="str">
        <f t="shared" si="2"/>
        <v/>
      </c>
      <c r="AO40" s="2019"/>
      <c r="AP40" s="2002"/>
      <c r="AQ40" s="2001" t="str">
        <f t="shared" si="3"/>
        <v/>
      </c>
      <c r="AR40" s="2019"/>
      <c r="AS40" s="2093"/>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2092" t="str">
        <f t="shared" si="1"/>
        <v/>
      </c>
      <c r="AL41" s="2019"/>
      <c r="AM41" s="2002"/>
      <c r="AN41" s="2001" t="str">
        <f t="shared" si="2"/>
        <v/>
      </c>
      <c r="AO41" s="2019"/>
      <c r="AP41" s="2002"/>
      <c r="AQ41" s="2001" t="str">
        <f t="shared" si="3"/>
        <v/>
      </c>
      <c r="AR41" s="2019"/>
      <c r="AS41" s="2093"/>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2092" t="str">
        <f t="shared" si="1"/>
        <v/>
      </c>
      <c r="AL42" s="2019"/>
      <c r="AM42" s="2002"/>
      <c r="AN42" s="2001" t="str">
        <f t="shared" si="2"/>
        <v/>
      </c>
      <c r="AO42" s="2019"/>
      <c r="AP42" s="2002"/>
      <c r="AQ42" s="2001" t="str">
        <f t="shared" si="3"/>
        <v/>
      </c>
      <c r="AR42" s="2019"/>
      <c r="AS42" s="2093"/>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2092" t="str">
        <f t="shared" si="1"/>
        <v/>
      </c>
      <c r="AL43" s="2019"/>
      <c r="AM43" s="2002"/>
      <c r="AN43" s="2001" t="str">
        <f t="shared" si="2"/>
        <v/>
      </c>
      <c r="AO43" s="2019"/>
      <c r="AP43" s="2002"/>
      <c r="AQ43" s="2001" t="str">
        <f t="shared" si="3"/>
        <v/>
      </c>
      <c r="AR43" s="2019"/>
      <c r="AS43" s="2093"/>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2092" t="str">
        <f t="shared" si="1"/>
        <v/>
      </c>
      <c r="AL44" s="2019"/>
      <c r="AM44" s="2002"/>
      <c r="AN44" s="2001" t="str">
        <f t="shared" si="2"/>
        <v/>
      </c>
      <c r="AO44" s="2019"/>
      <c r="AP44" s="2002"/>
      <c r="AQ44" s="2001" t="str">
        <f t="shared" si="3"/>
        <v/>
      </c>
      <c r="AR44" s="2019"/>
      <c r="AS44" s="2093"/>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2092" t="str">
        <f t="shared" si="1"/>
        <v/>
      </c>
      <c r="AL45" s="2019"/>
      <c r="AM45" s="2002"/>
      <c r="AN45" s="2001" t="str">
        <f t="shared" si="2"/>
        <v/>
      </c>
      <c r="AO45" s="2019"/>
      <c r="AP45" s="2002"/>
      <c r="AQ45" s="2001" t="str">
        <f t="shared" si="3"/>
        <v/>
      </c>
      <c r="AR45" s="2019"/>
      <c r="AS45" s="2093"/>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2092" t="str">
        <f t="shared" si="1"/>
        <v/>
      </c>
      <c r="AL46" s="2019"/>
      <c r="AM46" s="2002"/>
      <c r="AN46" s="2001" t="str">
        <f t="shared" si="2"/>
        <v/>
      </c>
      <c r="AO46" s="2019"/>
      <c r="AP46" s="2002"/>
      <c r="AQ46" s="2001" t="str">
        <f t="shared" si="3"/>
        <v/>
      </c>
      <c r="AR46" s="2019"/>
      <c r="AS46" s="2093"/>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2092" t="str">
        <f t="shared" si="1"/>
        <v/>
      </c>
      <c r="AL47" s="2019"/>
      <c r="AM47" s="2002"/>
      <c r="AN47" s="2001" t="str">
        <f t="shared" si="2"/>
        <v/>
      </c>
      <c r="AO47" s="2019"/>
      <c r="AP47" s="2002"/>
      <c r="AQ47" s="2001" t="str">
        <f t="shared" si="3"/>
        <v/>
      </c>
      <c r="AR47" s="2019"/>
      <c r="AS47" s="2093"/>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2092" t="str">
        <f t="shared" si="1"/>
        <v/>
      </c>
      <c r="AL48" s="2019"/>
      <c r="AM48" s="2002"/>
      <c r="AN48" s="2001" t="str">
        <f t="shared" si="2"/>
        <v/>
      </c>
      <c r="AO48" s="2019"/>
      <c r="AP48" s="2002"/>
      <c r="AQ48" s="2001" t="str">
        <f t="shared" si="3"/>
        <v/>
      </c>
      <c r="AR48" s="2019"/>
      <c r="AS48" s="2093"/>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2092" t="str">
        <f t="shared" si="1"/>
        <v/>
      </c>
      <c r="AL49" s="2019"/>
      <c r="AM49" s="2002"/>
      <c r="AN49" s="2001" t="str">
        <f t="shared" si="2"/>
        <v/>
      </c>
      <c r="AO49" s="2019"/>
      <c r="AP49" s="2002"/>
      <c r="AQ49" s="2001" t="str">
        <f t="shared" si="3"/>
        <v/>
      </c>
      <c r="AR49" s="2019"/>
      <c r="AS49" s="2093"/>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2092" t="str">
        <f t="shared" si="1"/>
        <v/>
      </c>
      <c r="AL50" s="2019"/>
      <c r="AM50" s="2002"/>
      <c r="AN50" s="2001" t="str">
        <f t="shared" si="2"/>
        <v/>
      </c>
      <c r="AO50" s="2019"/>
      <c r="AP50" s="2002"/>
      <c r="AQ50" s="2001" t="str">
        <f t="shared" si="3"/>
        <v/>
      </c>
      <c r="AR50" s="2019"/>
      <c r="AS50" s="2093"/>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2092" t="str">
        <f t="shared" si="1"/>
        <v/>
      </c>
      <c r="AL51" s="2019"/>
      <c r="AM51" s="2002"/>
      <c r="AN51" s="2001" t="str">
        <f t="shared" si="2"/>
        <v/>
      </c>
      <c r="AO51" s="2019"/>
      <c r="AP51" s="2002"/>
      <c r="AQ51" s="2001" t="str">
        <f t="shared" si="3"/>
        <v/>
      </c>
      <c r="AR51" s="2019"/>
      <c r="AS51" s="2093"/>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2092" t="str">
        <f t="shared" si="1"/>
        <v/>
      </c>
      <c r="AL52" s="2019"/>
      <c r="AM52" s="2002"/>
      <c r="AN52" s="2001" t="str">
        <f>IFERROR(($AK$56*Q52),"")</f>
        <v/>
      </c>
      <c r="AO52" s="2019"/>
      <c r="AP52" s="2002"/>
      <c r="AQ52" s="2001" t="str">
        <f t="shared" si="3"/>
        <v/>
      </c>
      <c r="AR52" s="2019"/>
      <c r="AS52" s="2093"/>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592" t="s">
        <v>187</v>
      </c>
      <c r="B53" s="1593"/>
      <c r="C53" s="1593"/>
      <c r="D53" s="1593"/>
      <c r="E53" s="1593"/>
      <c r="F53" s="1593"/>
      <c r="G53" s="1593"/>
      <c r="H53" s="1593"/>
      <c r="I53" s="1593"/>
      <c r="J53" s="1593"/>
      <c r="K53" s="1593"/>
      <c r="L53" s="1593"/>
      <c r="M53" s="1593"/>
      <c r="N53" s="1593"/>
      <c r="O53" s="1593"/>
      <c r="P53" s="1593"/>
      <c r="Q53" s="1441" t="str">
        <f>IF(SUM(Q36:S52)&lt;&gt;0,SUM(Q36:S52),"")</f>
        <v/>
      </c>
      <c r="R53" s="1441"/>
      <c r="S53" s="1441"/>
      <c r="T53" s="1441" t="str">
        <f>IF(SUM(T36:V52)&lt;&gt;0,SUM(T36:V52),"")</f>
        <v/>
      </c>
      <c r="U53" s="1441"/>
      <c r="V53" s="1441"/>
      <c r="W53" s="1441" t="str">
        <f>IF(SUM(W36:Y52)&lt;&gt;0,SUM(W36:Y52),"")</f>
        <v/>
      </c>
      <c r="X53" s="1441"/>
      <c r="Y53" s="1441"/>
      <c r="Z53" s="1441" t="str">
        <f>IF(SUM(Z36:AB52)&lt;&gt;0,SUM(Z36:AB52),"")</f>
        <v/>
      </c>
      <c r="AA53" s="1441"/>
      <c r="AB53" s="1441"/>
      <c r="AC53" s="1441" t="str">
        <f>IF(SUM(AC36:AE52)&lt;&gt;0,SUM(AC36:AE52),"")</f>
        <v/>
      </c>
      <c r="AD53" s="1441"/>
      <c r="AE53" s="1441"/>
      <c r="AF53" s="1580"/>
      <c r="AG53" s="1580"/>
      <c r="AH53" s="1580"/>
      <c r="AI53" s="1581"/>
      <c r="AJ53" s="4"/>
      <c r="AK53" s="2092"/>
      <c r="AL53" s="2019"/>
      <c r="AM53" s="2002"/>
      <c r="AN53" s="2001"/>
      <c r="AO53" s="2019"/>
      <c r="AP53" s="2002"/>
      <c r="AQ53" s="2001"/>
      <c r="AR53" s="2019"/>
      <c r="AS53" s="2093"/>
      <c r="AT53" s="4"/>
      <c r="AU53" s="1979" t="str">
        <f>IFERROR(IF(AC53="","",IF(AC53&lt;Q53-(Q53*$BB$33),"Below "&amp;$BB$33*100&amp;"% by "&amp;Q53-(Q53*$BB$33)-AC53&amp;" CFM",IF(AC53&gt;Q53+(Q53*$BB$32),"Above "&amp;$BB$32*100&amp;"% by "&amp;AC53-Q53-(Q53*$BB$32)&amp;" CFM",""))),"")</f>
        <v/>
      </c>
      <c r="AV53" s="1980"/>
      <c r="AW53" s="1980"/>
      <c r="AX53" s="1980"/>
      <c r="AY53" s="1980"/>
      <c r="AZ53" s="1980"/>
      <c r="BA53" s="1980"/>
      <c r="BB53" s="1980"/>
      <c r="BC53" s="1980"/>
      <c r="BD53" s="198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92"/>
      <c r="AL54" s="2019"/>
      <c r="AM54" s="2002"/>
      <c r="AN54" s="2001"/>
      <c r="AO54" s="2019"/>
      <c r="AP54" s="2002"/>
      <c r="AQ54" s="2001"/>
      <c r="AR54" s="2019"/>
      <c r="AS54" s="209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92"/>
      <c r="AL55" s="2019"/>
      <c r="AM55" s="2002"/>
      <c r="AN55" s="2001"/>
      <c r="AO55" s="2019"/>
      <c r="AP55" s="2002"/>
      <c r="AQ55" s="2001"/>
      <c r="AR55" s="2019"/>
      <c r="AS55" s="209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2094" t="str">
        <f>IFERROR((T53/Q53),"")</f>
        <v/>
      </c>
      <c r="AL56" s="2095"/>
      <c r="AM56" s="2096"/>
      <c r="AN56" s="2097"/>
      <c r="AO56" s="2095"/>
      <c r="AP56" s="2096"/>
      <c r="AQ56" s="2097"/>
      <c r="AR56" s="2095"/>
      <c r="AS56" s="2098"/>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9" priority="31">
      <formula>LEN(TRIM(AU36))&gt;0</formula>
    </cfRule>
  </conditionalFormatting>
  <conditionalFormatting sqref="V62:AI62 E62:K62 G18:P20 G14:P16 G13:K13 G12:P12 Y9:AI9 Y7:AI7 F9:P9 F7:P7 BB32:BC33 Z13:AD15 AE13 Z19:Z22">
    <cfRule type="containsBlanks" dxfId="1518" priority="30">
      <formula>LEN(TRIM(E7))=0</formula>
    </cfRule>
  </conditionalFormatting>
  <conditionalFormatting sqref="Q53:AE53">
    <cfRule type="containsText" dxfId="1517" priority="29" operator="containsText" text="CALC.">
      <formula>NOT(ISERROR(SEARCH("CALC.",Q53)))</formula>
    </cfRule>
  </conditionalFormatting>
  <conditionalFormatting sqref="A36:S52">
    <cfRule type="notContainsBlanks" dxfId="1516" priority="27">
      <formula>LEN(TRIM(A36))&gt;0</formula>
    </cfRule>
    <cfRule type="expression" dxfId="1515" priority="28">
      <formula>NOT(ISBLANK($H36))</formula>
    </cfRule>
  </conditionalFormatting>
  <conditionalFormatting sqref="AU53:BD53">
    <cfRule type="notContainsBlanks" dxfId="1514" priority="26">
      <formula>LEN(TRIM(AU53))&gt;0</formula>
    </cfRule>
  </conditionalFormatting>
  <conditionalFormatting sqref="Z29:AI30">
    <cfRule type="containsBlanks" dxfId="1513" priority="19">
      <formula>LEN(TRIM(Z29))=0</formula>
    </cfRule>
  </conditionalFormatting>
  <conditionalFormatting sqref="Z25:AD25 AF25:AI25">
    <cfRule type="containsBlanks" dxfId="1512" priority="17">
      <formula>LEN(TRIM(Z25))=0</formula>
    </cfRule>
  </conditionalFormatting>
  <conditionalFormatting sqref="Z26:AI27">
    <cfRule type="containsBlanks" dxfId="1511" priority="16">
      <formula>LEN(TRIM(Z26))=0</formula>
    </cfRule>
  </conditionalFormatting>
  <conditionalFormatting sqref="T36:AC52">
    <cfRule type="notContainsBlanks" dxfId="1510" priority="12">
      <formula>LEN(TRIM(T36))&gt;0</formula>
    </cfRule>
    <cfRule type="expression" dxfId="1509" priority="13">
      <formula>NOT(ISBLANK($H36))</formula>
    </cfRule>
  </conditionalFormatting>
  <conditionalFormatting sqref="T36:AB52">
    <cfRule type="expression" dxfId="1508" priority="11">
      <formula>$AC36&lt;&gt;""</formula>
    </cfRule>
  </conditionalFormatting>
  <conditionalFormatting sqref="AZ13:BO15">
    <cfRule type="notContainsBlanks" dxfId="1507" priority="10">
      <formula>LEN(TRIM(AZ13))&gt;0</formula>
    </cfRule>
  </conditionalFormatting>
  <conditionalFormatting sqref="AN13:AS15 AT18">
    <cfRule type="containsBlanks" dxfId="1506" priority="9">
      <formula>LEN(TRIM(AN13))=0</formula>
    </cfRule>
  </conditionalFormatting>
  <conditionalFormatting sqref="AN16:AS16">
    <cfRule type="containsText" dxfId="1505" priority="8" operator="containsText" text="CALC.">
      <formula>NOT(ISERROR(SEARCH("CALC.",AN16)))</formula>
    </cfRule>
  </conditionalFormatting>
  <conditionalFormatting sqref="AK14:AS16 AZ12:BO18">
    <cfRule type="expression" dxfId="1504" priority="7">
      <formula>$AT$18="Single Phase"</formula>
    </cfRule>
  </conditionalFormatting>
  <conditionalFormatting sqref="AE15:AI15">
    <cfRule type="containsText" dxfId="1503" priority="6" operator="containsText" text="CALC.">
      <formula>NOT(ISERROR(SEARCH("CALC.",AE15)))</formula>
    </cfRule>
  </conditionalFormatting>
  <conditionalFormatting sqref="AE14:AI14">
    <cfRule type="containsText" dxfId="1502" priority="5" operator="containsText" text="CALC.">
      <formula>NOT(ISERROR(SEARCH("CALC.",AE14)))</formula>
    </cfRule>
  </conditionalFormatting>
  <conditionalFormatting sqref="L23 O23">
    <cfRule type="containsBlanks" dxfId="1501" priority="4">
      <formula>LEN(TRIM(L23))=0</formula>
    </cfRule>
  </conditionalFormatting>
  <conditionalFormatting sqref="O23:P23">
    <cfRule type="expression" dxfId="1500" priority="3">
      <formula>OR($L$23="HIGH",$L$23="MEDIUM",$L$23="LOW")</formula>
    </cfRule>
  </conditionalFormatting>
  <conditionalFormatting sqref="M13:P13">
    <cfRule type="containsBlanks" dxfId="1499" priority="2">
      <formula>LEN(TRIM(M13))=0</formula>
    </cfRule>
  </conditionalFormatting>
  <conditionalFormatting sqref="AE21">
    <cfRule type="containsBlanks" dxfId="1498"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8" t="s">
        <v>404</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95" t="s">
        <v>882</v>
      </c>
      <c r="B11" s="1296"/>
      <c r="C11" s="1296"/>
      <c r="D11" s="1296"/>
      <c r="E11" s="1296"/>
      <c r="F11" s="1296"/>
      <c r="G11" s="1296"/>
      <c r="H11" s="1296"/>
      <c r="I11" s="1296"/>
      <c r="J11" s="1296"/>
      <c r="K11" s="1296"/>
      <c r="L11" s="1296"/>
      <c r="M11" s="1296"/>
      <c r="N11" s="1296"/>
      <c r="O11" s="1296"/>
      <c r="P11" s="1297"/>
      <c r="Q11" s="6"/>
      <c r="R11" s="6"/>
      <c r="S11" s="886" t="s">
        <v>401</v>
      </c>
      <c r="T11" s="887"/>
      <c r="U11" s="887"/>
      <c r="V11" s="887"/>
      <c r="W11" s="887"/>
      <c r="X11" s="887"/>
      <c r="Y11" s="887"/>
      <c r="Z11" s="887"/>
      <c r="AA11" s="887"/>
      <c r="AB11" s="887"/>
      <c r="AC11" s="887"/>
      <c r="AD11" s="887"/>
      <c r="AE11" s="887"/>
      <c r="AF11" s="887"/>
      <c r="AG11" s="887"/>
      <c r="AH11" s="887"/>
      <c r="AI11" s="888"/>
      <c r="AJ11" s="4"/>
      <c r="AK11" s="1312" t="s">
        <v>1008</v>
      </c>
      <c r="AL11" s="1313"/>
      <c r="AM11" s="1313"/>
      <c r="AN11" s="1313"/>
      <c r="AO11" s="1313"/>
      <c r="AP11" s="1313"/>
      <c r="AQ11" s="1313"/>
      <c r="AR11" s="1313"/>
      <c r="AS11" s="1313"/>
      <c r="AT11" s="1313"/>
      <c r="AU11" s="1313"/>
      <c r="AV11" s="1313"/>
      <c r="AW11" s="1313"/>
      <c r="AX11" s="1313"/>
      <c r="AY11" s="1313"/>
      <c r="AZ11" s="1313"/>
      <c r="BA11" s="1313"/>
      <c r="BB11" s="1313"/>
      <c r="BC11" s="1313"/>
      <c r="BD11" s="1313"/>
      <c r="BE11" s="1313"/>
      <c r="BF11" s="1313"/>
      <c r="BG11" s="1313"/>
      <c r="BH11" s="1313"/>
      <c r="BI11" s="1313"/>
      <c r="BJ11" s="1313"/>
      <c r="BK11" s="1313"/>
      <c r="BL11" s="1313"/>
      <c r="BM11" s="1313"/>
      <c r="BN11" s="1313"/>
      <c r="BO11" s="1314"/>
      <c r="BP11" s="4"/>
      <c r="BQ11" s="4"/>
      <c r="BR11" s="4"/>
      <c r="BS11" s="4"/>
    </row>
    <row r="12" spans="1:71" ht="14.25" thickTop="1" x14ac:dyDescent="0.2">
      <c r="A12" s="1360" t="s">
        <v>166</v>
      </c>
      <c r="B12" s="1361"/>
      <c r="C12" s="1361"/>
      <c r="D12" s="1361"/>
      <c r="E12" s="1361"/>
      <c r="F12" s="1361"/>
      <c r="G12" s="1048"/>
      <c r="H12" s="1048"/>
      <c r="I12" s="1048"/>
      <c r="J12" s="1048"/>
      <c r="K12" s="1048"/>
      <c r="L12" s="1048"/>
      <c r="M12" s="1048"/>
      <c r="N12" s="1048"/>
      <c r="O12" s="1048"/>
      <c r="P12" s="1049"/>
      <c r="Q12" s="6"/>
      <c r="R12" s="6"/>
      <c r="S12" s="2062"/>
      <c r="T12" s="2063"/>
      <c r="U12" s="2063"/>
      <c r="V12" s="2063"/>
      <c r="W12" s="2063"/>
      <c r="X12" s="2063"/>
      <c r="Y12" s="2063"/>
      <c r="Z12" s="1911" t="s">
        <v>102</v>
      </c>
      <c r="AA12" s="1911"/>
      <c r="AB12" s="1911"/>
      <c r="AC12" s="1911"/>
      <c r="AD12" s="1911"/>
      <c r="AE12" s="1911" t="s">
        <v>101</v>
      </c>
      <c r="AF12" s="1911"/>
      <c r="AG12" s="1911"/>
      <c r="AH12" s="1911"/>
      <c r="AI12" s="2064"/>
      <c r="AJ12" s="4"/>
      <c r="AK12" s="1690"/>
      <c r="AL12" s="1691"/>
      <c r="AM12" s="1692"/>
      <c r="AN12" s="1266" t="s">
        <v>1007</v>
      </c>
      <c r="AO12" s="1266"/>
      <c r="AP12" s="1266"/>
      <c r="AQ12" s="1266" t="s">
        <v>98</v>
      </c>
      <c r="AR12" s="1266"/>
      <c r="AS12" s="1266"/>
      <c r="AT12" s="2069"/>
      <c r="AU12" s="2069"/>
      <c r="AV12" s="2069"/>
      <c r="AW12" s="2069"/>
      <c r="AX12" s="2069"/>
      <c r="AY12" s="2070"/>
      <c r="AZ12" s="1266" t="s">
        <v>155</v>
      </c>
      <c r="BA12" s="1266"/>
      <c r="BB12" s="1266"/>
      <c r="BC12" s="1266"/>
      <c r="BD12" s="1266"/>
      <c r="BE12" s="1266"/>
      <c r="BF12" s="1266"/>
      <c r="BG12" s="1266"/>
      <c r="BH12" s="2071" t="s">
        <v>154</v>
      </c>
      <c r="BI12" s="2072"/>
      <c r="BJ12" s="2072"/>
      <c r="BK12" s="2072"/>
      <c r="BL12" s="2072"/>
      <c r="BM12" s="2072"/>
      <c r="BN12" s="2072"/>
      <c r="BO12" s="2073"/>
      <c r="BP12" s="4"/>
      <c r="BQ12" s="4"/>
      <c r="BR12" s="4"/>
      <c r="BS12" s="4"/>
    </row>
    <row r="13" spans="1:71" ht="12" customHeight="1" x14ac:dyDescent="0.2">
      <c r="A13" s="1303" t="s">
        <v>165</v>
      </c>
      <c r="B13" s="1304"/>
      <c r="C13" s="1304"/>
      <c r="D13" s="1304"/>
      <c r="E13" s="1304"/>
      <c r="F13" s="1304"/>
      <c r="G13" s="1007"/>
      <c r="H13" s="2016"/>
      <c r="I13" s="2016"/>
      <c r="J13" s="2016"/>
      <c r="K13" s="2016"/>
      <c r="L13" s="356" t="s">
        <v>133</v>
      </c>
      <c r="M13" s="1149"/>
      <c r="N13" s="1149"/>
      <c r="O13" s="1149"/>
      <c r="P13" s="1357"/>
      <c r="Q13" s="6"/>
      <c r="R13" s="6"/>
      <c r="S13" s="1004" t="s">
        <v>105</v>
      </c>
      <c r="T13" s="1005"/>
      <c r="U13" s="1005"/>
      <c r="V13" s="1005"/>
      <c r="W13" s="1005"/>
      <c r="X13" s="1005"/>
      <c r="Y13" s="1005"/>
      <c r="Z13" s="2066"/>
      <c r="AA13" s="1744"/>
      <c r="AB13" s="1744"/>
      <c r="AC13" s="1744"/>
      <c r="AD13" s="1744"/>
      <c r="AE13" s="2066"/>
      <c r="AF13" s="1744"/>
      <c r="AG13" s="1744"/>
      <c r="AH13" s="1744"/>
      <c r="AI13" s="2067"/>
      <c r="AJ13" s="4"/>
      <c r="AK13" s="1323" t="s">
        <v>152</v>
      </c>
      <c r="AL13" s="1324"/>
      <c r="AM13" s="1324"/>
      <c r="AN13" s="1079"/>
      <c r="AO13" s="1079"/>
      <c r="AP13" s="1079"/>
      <c r="AQ13" s="1072"/>
      <c r="AR13" s="1072"/>
      <c r="AS13" s="1073"/>
      <c r="AT13" s="2074"/>
      <c r="AU13" s="2075"/>
      <c r="AV13" s="2075"/>
      <c r="AW13" s="2075"/>
      <c r="AX13" s="2075"/>
      <c r="AY13" s="2076"/>
      <c r="AZ13" s="2068"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4"/>
      <c r="BQ13" s="4"/>
      <c r="BR13" s="4"/>
      <c r="BS13" s="4"/>
    </row>
    <row r="14" spans="1:71" ht="12" customHeight="1" x14ac:dyDescent="0.2">
      <c r="A14" s="1303" t="s">
        <v>111</v>
      </c>
      <c r="B14" s="1304"/>
      <c r="C14" s="1304"/>
      <c r="D14" s="1304"/>
      <c r="E14" s="1304"/>
      <c r="F14" s="1304"/>
      <c r="G14" s="1032"/>
      <c r="H14" s="1032"/>
      <c r="I14" s="1032"/>
      <c r="J14" s="1032"/>
      <c r="K14" s="1032"/>
      <c r="L14" s="1032"/>
      <c r="M14" s="1032"/>
      <c r="N14" s="1032"/>
      <c r="O14" s="1032"/>
      <c r="P14" s="1033"/>
      <c r="Q14" s="6"/>
      <c r="R14" s="6"/>
      <c r="S14" s="996" t="s">
        <v>1007</v>
      </c>
      <c r="T14" s="997"/>
      <c r="U14" s="997"/>
      <c r="V14" s="997"/>
      <c r="W14" s="997"/>
      <c r="X14" s="997"/>
      <c r="Y14" s="997"/>
      <c r="Z14" s="2065"/>
      <c r="AA14" s="926"/>
      <c r="AB14" s="926"/>
      <c r="AC14" s="926"/>
      <c r="AD14" s="926"/>
      <c r="AE14" s="928" t="str">
        <f>IF(AT18="Single Phase",AN13,IF(AT18="Three Phase",IF(MOD(AN13,1)=0,AN13&amp;".0",AN13)&amp;", "&amp;IF(MOD(AN14,1)=0,AN14&amp;".0",AN14)&amp;", "&amp;IF(MOD(AN15,1)=0,AN15&amp;".0",AN15),""))</f>
        <v/>
      </c>
      <c r="AF14" s="928"/>
      <c r="AG14" s="928"/>
      <c r="AH14" s="928"/>
      <c r="AI14" s="1029"/>
      <c r="AJ14" s="4"/>
      <c r="AK14" s="1323" t="s">
        <v>51</v>
      </c>
      <c r="AL14" s="1324"/>
      <c r="AM14" s="1324"/>
      <c r="AN14" s="1079"/>
      <c r="AO14" s="1079"/>
      <c r="AP14" s="1079"/>
      <c r="AQ14" s="1072"/>
      <c r="AR14" s="1072"/>
      <c r="AS14" s="1073"/>
      <c r="AT14" s="2077"/>
      <c r="AU14" s="2078"/>
      <c r="AV14" s="2078"/>
      <c r="AW14" s="2078"/>
      <c r="AX14" s="2078"/>
      <c r="AY14" s="2079"/>
      <c r="AZ14" s="2068"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4"/>
      <c r="BQ14" s="4"/>
      <c r="BR14" s="4"/>
      <c r="BS14" s="4"/>
    </row>
    <row r="15" spans="1:71" ht="12" customHeight="1" thickBot="1" x14ac:dyDescent="0.25">
      <c r="A15" s="1391" t="s">
        <v>54</v>
      </c>
      <c r="B15" s="1392"/>
      <c r="C15" s="1392"/>
      <c r="D15" s="1392"/>
      <c r="E15" s="1392"/>
      <c r="F15" s="1393"/>
      <c r="G15" s="1032"/>
      <c r="H15" s="1032"/>
      <c r="I15" s="1032"/>
      <c r="J15" s="1032"/>
      <c r="K15" s="1032"/>
      <c r="L15" s="1032"/>
      <c r="M15" s="1032"/>
      <c r="N15" s="1032"/>
      <c r="O15" s="1032"/>
      <c r="P15" s="1033"/>
      <c r="Q15" s="6"/>
      <c r="R15" s="6"/>
      <c r="S15" s="985" t="s">
        <v>98</v>
      </c>
      <c r="T15" s="986"/>
      <c r="U15" s="986"/>
      <c r="V15" s="986"/>
      <c r="W15" s="986"/>
      <c r="X15" s="986"/>
      <c r="Y15" s="986"/>
      <c r="Z15" s="1531"/>
      <c r="AA15" s="1531"/>
      <c r="AB15" s="1531"/>
      <c r="AC15" s="1531"/>
      <c r="AD15" s="1531"/>
      <c r="AE15" s="1156" t="str">
        <f>IF(AT18="Single Phase",AQ13,IF(AT18="Three Phase",AQ13 &amp;", "&amp; AQ14 &amp; ", " &amp; AQ15,""))</f>
        <v/>
      </c>
      <c r="AF15" s="1156"/>
      <c r="AG15" s="1156"/>
      <c r="AH15" s="1156"/>
      <c r="AI15" s="1157"/>
      <c r="AJ15" s="4"/>
      <c r="AK15" s="1323" t="s">
        <v>50</v>
      </c>
      <c r="AL15" s="1324"/>
      <c r="AM15" s="1324"/>
      <c r="AN15" s="1079"/>
      <c r="AO15" s="1079"/>
      <c r="AP15" s="1079"/>
      <c r="AQ15" s="1072"/>
      <c r="AR15" s="1072"/>
      <c r="AS15" s="1073"/>
      <c r="AT15" s="2080"/>
      <c r="AU15" s="2081"/>
      <c r="AV15" s="2081"/>
      <c r="AW15" s="2081"/>
      <c r="AX15" s="2081"/>
      <c r="AY15" s="2082"/>
      <c r="AZ15" s="2068"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4"/>
      <c r="BQ15" s="4"/>
      <c r="BR15" s="4"/>
      <c r="BS15" s="4"/>
    </row>
    <row r="16" spans="1:71" ht="12" customHeight="1" thickBot="1" x14ac:dyDescent="0.25">
      <c r="A16" s="1391" t="s">
        <v>150</v>
      </c>
      <c r="B16" s="1392"/>
      <c r="C16" s="1392"/>
      <c r="D16" s="1392"/>
      <c r="E16" s="1392"/>
      <c r="F16" s="1393"/>
      <c r="G16" s="1032"/>
      <c r="H16" s="1032"/>
      <c r="I16" s="1032"/>
      <c r="J16" s="1032"/>
      <c r="K16" s="1032"/>
      <c r="L16" s="1032"/>
      <c r="M16" s="1032"/>
      <c r="N16" s="1032"/>
      <c r="O16" s="1032"/>
      <c r="P16" s="1033"/>
      <c r="Q16" s="6"/>
      <c r="R16" s="6"/>
      <c r="S16" s="40"/>
      <c r="T16" s="40"/>
      <c r="U16" s="40"/>
      <c r="V16" s="40"/>
      <c r="W16" s="40"/>
      <c r="X16" s="40"/>
      <c r="Y16" s="40"/>
      <c r="Z16" s="40"/>
      <c r="AA16" s="40"/>
      <c r="AB16" s="40"/>
      <c r="AC16" s="40"/>
      <c r="AD16" s="40"/>
      <c r="AE16" s="40"/>
      <c r="AF16" s="40"/>
      <c r="AG16" s="40"/>
      <c r="AH16" s="40"/>
      <c r="AI16" s="40"/>
      <c r="AJ16" s="4"/>
      <c r="AK16" s="1323" t="s">
        <v>144</v>
      </c>
      <c r="AL16" s="1324"/>
      <c r="AM16" s="1324"/>
      <c r="AN16" s="1395" t="str">
        <f>IFERROR(AVERAGE(AN13:AP15),"")</f>
        <v/>
      </c>
      <c r="AO16" s="1395"/>
      <c r="AP16" s="1395"/>
      <c r="AQ16" s="1319" t="str">
        <f>IFERROR(AVERAGE(AQ13:AS15),"")</f>
        <v/>
      </c>
      <c r="AR16" s="1319"/>
      <c r="AS16" s="1429"/>
      <c r="AT16" s="2085"/>
      <c r="AU16" s="2086"/>
      <c r="AV16" s="2086"/>
      <c r="AW16" s="2086"/>
      <c r="AX16" s="2086"/>
      <c r="AY16" s="2087"/>
      <c r="AZ16" s="1343" t="s">
        <v>143</v>
      </c>
      <c r="BA16" s="1343"/>
      <c r="BB16" s="1343"/>
      <c r="BC16" s="1343"/>
      <c r="BD16" s="1343"/>
      <c r="BE16" s="1343"/>
      <c r="BF16" s="1343"/>
      <c r="BG16" s="1343"/>
      <c r="BH16" s="1343"/>
      <c r="BI16" s="1343"/>
      <c r="BJ16" s="1343"/>
      <c r="BK16" s="1343"/>
      <c r="BL16" s="1343"/>
      <c r="BM16" s="1343"/>
      <c r="BN16" s="1343"/>
      <c r="BO16" s="1344"/>
      <c r="BP16" s="4"/>
      <c r="BQ16" s="4"/>
      <c r="BR16" s="4"/>
      <c r="BS16" s="4"/>
    </row>
    <row r="17" spans="1:71" ht="12" customHeight="1" thickBot="1" x14ac:dyDescent="0.25">
      <c r="A17" s="1391" t="s">
        <v>149</v>
      </c>
      <c r="B17" s="1392"/>
      <c r="C17" s="1392"/>
      <c r="D17" s="1392"/>
      <c r="E17" s="1392"/>
      <c r="F17" s="1393"/>
      <c r="G17" s="1372" t="s">
        <v>148</v>
      </c>
      <c r="H17" s="1372"/>
      <c r="I17" s="1372"/>
      <c r="J17" s="1372"/>
      <c r="K17" s="1372"/>
      <c r="L17" s="1372"/>
      <c r="M17" s="1372"/>
      <c r="N17" s="1372"/>
      <c r="O17" s="1372"/>
      <c r="P17" s="1373"/>
      <c r="Q17" s="6"/>
      <c r="R17" s="6"/>
      <c r="S17" s="133"/>
      <c r="T17" s="1432" t="s">
        <v>402</v>
      </c>
      <c r="U17" s="1433"/>
      <c r="V17" s="1433"/>
      <c r="W17" s="1433"/>
      <c r="X17" s="1433"/>
      <c r="Y17" s="1433"/>
      <c r="Z17" s="1433"/>
      <c r="AA17" s="1433"/>
      <c r="AB17" s="1433"/>
      <c r="AC17" s="1433"/>
      <c r="AD17" s="1433"/>
      <c r="AE17" s="1433"/>
      <c r="AF17" s="1433"/>
      <c r="AG17" s="1433"/>
      <c r="AH17" s="1433"/>
      <c r="AI17" s="1434"/>
      <c r="AJ17" s="4"/>
      <c r="AK17" s="2055"/>
      <c r="AL17" s="2056"/>
      <c r="AM17" s="2056"/>
      <c r="AN17" s="2056"/>
      <c r="AO17" s="2056"/>
      <c r="AP17" s="2056"/>
      <c r="AQ17" s="2056"/>
      <c r="AR17" s="2056"/>
      <c r="AS17" s="2057"/>
      <c r="AT17" s="1783" t="s">
        <v>141</v>
      </c>
      <c r="AU17" s="1783"/>
      <c r="AV17" s="1783"/>
      <c r="AW17" s="1783"/>
      <c r="AX17" s="1783"/>
      <c r="AY17" s="2061"/>
      <c r="AZ17" s="1345" t="s">
        <v>140</v>
      </c>
      <c r="BA17" s="1346"/>
      <c r="BB17" s="1346"/>
      <c r="BC17" s="1346"/>
      <c r="BD17" s="1346"/>
      <c r="BE17" s="1346"/>
      <c r="BF17" s="1346"/>
      <c r="BG17" s="1346"/>
      <c r="BH17" s="1346"/>
      <c r="BI17" s="1346"/>
      <c r="BJ17" s="1346"/>
      <c r="BK17" s="1346"/>
      <c r="BL17" s="1346"/>
      <c r="BM17" s="1346"/>
      <c r="BN17" s="1346"/>
      <c r="BO17" s="1347"/>
      <c r="BP17" s="4"/>
      <c r="BQ17" s="4"/>
      <c r="BR17" s="4"/>
      <c r="BS17" s="4"/>
    </row>
    <row r="18" spans="1:71" ht="12.75" customHeight="1" thickTop="1" thickBot="1" x14ac:dyDescent="0.25">
      <c r="A18" s="1303" t="s">
        <v>146</v>
      </c>
      <c r="B18" s="1304"/>
      <c r="C18" s="1304"/>
      <c r="D18" s="1304"/>
      <c r="E18" s="1304"/>
      <c r="F18" s="1304"/>
      <c r="G18" s="1032"/>
      <c r="H18" s="1032"/>
      <c r="I18" s="1032"/>
      <c r="J18" s="1032"/>
      <c r="K18" s="1032"/>
      <c r="L18" s="1032"/>
      <c r="M18" s="1032"/>
      <c r="N18" s="1032"/>
      <c r="O18" s="1032"/>
      <c r="P18" s="1033"/>
      <c r="Q18" s="6"/>
      <c r="R18" s="6"/>
      <c r="S18" s="40"/>
      <c r="T18" s="1679"/>
      <c r="U18" s="1680"/>
      <c r="V18" s="1680"/>
      <c r="W18" s="1680"/>
      <c r="X18" s="1680"/>
      <c r="Y18" s="1680"/>
      <c r="Z18" s="1680" t="s">
        <v>102</v>
      </c>
      <c r="AA18" s="1680"/>
      <c r="AB18" s="1680"/>
      <c r="AC18" s="1680"/>
      <c r="AD18" s="1680"/>
      <c r="AE18" s="1680" t="s">
        <v>101</v>
      </c>
      <c r="AF18" s="1680"/>
      <c r="AG18" s="1680"/>
      <c r="AH18" s="1680"/>
      <c r="AI18" s="1693"/>
      <c r="AJ18" s="4"/>
      <c r="AK18" s="2058"/>
      <c r="AL18" s="2059"/>
      <c r="AM18" s="2059"/>
      <c r="AN18" s="2059"/>
      <c r="AO18" s="2059"/>
      <c r="AP18" s="2059"/>
      <c r="AQ18" s="2059"/>
      <c r="AR18" s="2059"/>
      <c r="AS18" s="2060"/>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4"/>
      <c r="BQ18" s="4"/>
      <c r="BR18" s="4"/>
      <c r="BS18" s="4"/>
    </row>
    <row r="19" spans="1:71" ht="12" customHeight="1" thickBot="1" x14ac:dyDescent="0.25">
      <c r="A19" s="1303" t="s">
        <v>164</v>
      </c>
      <c r="B19" s="1304"/>
      <c r="C19" s="1304"/>
      <c r="D19" s="1304"/>
      <c r="E19" s="1304"/>
      <c r="F19" s="1304"/>
      <c r="G19" s="1032"/>
      <c r="H19" s="1032"/>
      <c r="I19" s="1032"/>
      <c r="J19" s="1032"/>
      <c r="K19" s="1032"/>
      <c r="L19" s="1032"/>
      <c r="M19" s="1032"/>
      <c r="N19" s="1032"/>
      <c r="O19" s="1032"/>
      <c r="P19" s="1033"/>
      <c r="Q19" s="6"/>
      <c r="R19" s="6"/>
      <c r="S19" s="40"/>
      <c r="T19" s="1303" t="s">
        <v>161</v>
      </c>
      <c r="U19" s="1304"/>
      <c r="V19" s="1304"/>
      <c r="W19" s="1304"/>
      <c r="X19" s="1304"/>
      <c r="Y19" s="1304"/>
      <c r="Z19" s="925"/>
      <c r="AA19" s="925"/>
      <c r="AB19" s="925"/>
      <c r="AC19" s="925"/>
      <c r="AD19" s="925"/>
      <c r="AE19" s="1728" t="str">
        <f>AC53</f>
        <v/>
      </c>
      <c r="AF19" s="1729"/>
      <c r="AG19" s="1729"/>
      <c r="AH19" s="1729"/>
      <c r="AI19" s="173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01" t="s">
        <v>163</v>
      </c>
      <c r="B20" s="1302"/>
      <c r="C20" s="1302"/>
      <c r="D20" s="1302"/>
      <c r="E20" s="1302"/>
      <c r="F20" s="1302"/>
      <c r="G20" s="1371"/>
      <c r="H20" s="1371"/>
      <c r="I20" s="1371"/>
      <c r="J20" s="1371"/>
      <c r="K20" s="1371"/>
      <c r="L20" s="1371"/>
      <c r="M20" s="1371"/>
      <c r="N20" s="1371"/>
      <c r="O20" s="1371"/>
      <c r="P20" s="2018"/>
      <c r="Q20" s="6"/>
      <c r="R20" s="6"/>
      <c r="S20" s="40"/>
      <c r="T20" s="1303" t="s">
        <v>160</v>
      </c>
      <c r="U20" s="1304"/>
      <c r="V20" s="1304"/>
      <c r="W20" s="1304"/>
      <c r="X20" s="1304"/>
      <c r="Y20" s="1304"/>
      <c r="Z20" s="925"/>
      <c r="AA20" s="925"/>
      <c r="AB20" s="925"/>
      <c r="AC20" s="925"/>
      <c r="AD20" s="925"/>
      <c r="AE20" s="958"/>
      <c r="AF20" s="959"/>
      <c r="AG20" s="959"/>
      <c r="AH20" s="959"/>
      <c r="AI20" s="1478"/>
      <c r="AJ20" s="4"/>
      <c r="AK20" s="1312" t="s">
        <v>696</v>
      </c>
      <c r="AL20" s="1313"/>
      <c r="AM20" s="1313"/>
      <c r="AN20" s="1313"/>
      <c r="AO20" s="1313"/>
      <c r="AP20" s="1313"/>
      <c r="AQ20" s="1313"/>
      <c r="AR20" s="1313"/>
      <c r="AS20" s="1313"/>
      <c r="AT20" s="1313"/>
      <c r="AU20" s="1313"/>
      <c r="AV20" s="1313"/>
      <c r="AW20" s="1313"/>
      <c r="AX20" s="1313"/>
      <c r="AY20" s="1314"/>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03" t="s">
        <v>403</v>
      </c>
      <c r="U21" s="1304"/>
      <c r="V21" s="1304"/>
      <c r="W21" s="1304"/>
      <c r="X21" s="1304"/>
      <c r="Y21" s="1304"/>
      <c r="Z21" s="925"/>
      <c r="AA21" s="925"/>
      <c r="AB21" s="925"/>
      <c r="AC21" s="925"/>
      <c r="AD21" s="925"/>
      <c r="AE21" s="958"/>
      <c r="AF21" s="959"/>
      <c r="AG21" s="959"/>
      <c r="AH21" s="959"/>
      <c r="AI21" s="1478"/>
      <c r="AJ21" s="4"/>
      <c r="AK21" s="912"/>
      <c r="AL21" s="913"/>
      <c r="AM21" s="913"/>
      <c r="AN21" s="913"/>
      <c r="AO21" s="914"/>
      <c r="AP21" s="915"/>
      <c r="AQ21" s="913"/>
      <c r="AR21" s="913"/>
      <c r="AS21" s="913"/>
      <c r="AT21" s="914"/>
      <c r="AU21" s="915"/>
      <c r="AV21" s="913"/>
      <c r="AW21" s="913"/>
      <c r="AX21" s="913"/>
      <c r="AY21" s="916"/>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01" t="s">
        <v>230</v>
      </c>
      <c r="U22" s="1302"/>
      <c r="V22" s="1302"/>
      <c r="W22" s="1302"/>
      <c r="X22" s="1302"/>
      <c r="Y22" s="1302"/>
      <c r="Z22" s="1531"/>
      <c r="AA22" s="1531"/>
      <c r="AB22" s="1531"/>
      <c r="AC22" s="1531"/>
      <c r="AD22" s="1531"/>
      <c r="AE22" s="1975">
        <f>IFERROR(SUM(AE21,AE20),"")</f>
        <v>0</v>
      </c>
      <c r="AF22" s="1697"/>
      <c r="AG22" s="1697"/>
      <c r="AH22" s="1697"/>
      <c r="AI22" s="1722"/>
      <c r="AJ22" s="4"/>
      <c r="AK22" s="893"/>
      <c r="AL22" s="877"/>
      <c r="AM22" s="877"/>
      <c r="AN22" s="877"/>
      <c r="AO22" s="878"/>
      <c r="AP22" s="876"/>
      <c r="AQ22" s="877"/>
      <c r="AR22" s="877"/>
      <c r="AS22" s="877"/>
      <c r="AT22" s="878"/>
      <c r="AU22" s="876"/>
      <c r="AV22" s="877"/>
      <c r="AW22" s="877"/>
      <c r="AX22" s="877"/>
      <c r="AY22" s="879"/>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893"/>
      <c r="AL23" s="877"/>
      <c r="AM23" s="877"/>
      <c r="AN23" s="877"/>
      <c r="AO23" s="878"/>
      <c r="AP23" s="876"/>
      <c r="AQ23" s="877"/>
      <c r="AR23" s="877"/>
      <c r="AS23" s="877"/>
      <c r="AT23" s="878"/>
      <c r="AU23" s="876"/>
      <c r="AV23" s="877"/>
      <c r="AW23" s="877"/>
      <c r="AX23" s="877"/>
      <c r="AY23" s="879"/>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32" t="s">
        <v>159</v>
      </c>
      <c r="U24" s="1433"/>
      <c r="V24" s="1433"/>
      <c r="W24" s="1433"/>
      <c r="X24" s="1433"/>
      <c r="Y24" s="1433"/>
      <c r="Z24" s="1433"/>
      <c r="AA24" s="1433"/>
      <c r="AB24" s="1433"/>
      <c r="AC24" s="1433"/>
      <c r="AD24" s="1433"/>
      <c r="AE24" s="1433"/>
      <c r="AF24" s="1433"/>
      <c r="AG24" s="1433"/>
      <c r="AH24" s="1433"/>
      <c r="AI24" s="1434"/>
      <c r="AJ24" s="4"/>
      <c r="AK24" s="893"/>
      <c r="AL24" s="877"/>
      <c r="AM24" s="877"/>
      <c r="AN24" s="877"/>
      <c r="AO24" s="878"/>
      <c r="AP24" s="876"/>
      <c r="AQ24" s="877"/>
      <c r="AR24" s="877"/>
      <c r="AS24" s="877"/>
      <c r="AT24" s="878"/>
      <c r="AU24" s="876"/>
      <c r="AV24" s="877"/>
      <c r="AW24" s="877"/>
      <c r="AX24" s="877"/>
      <c r="AY24" s="879"/>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48" t="s">
        <v>365</v>
      </c>
      <c r="U25" s="2049"/>
      <c r="V25" s="2049"/>
      <c r="W25" s="2049"/>
      <c r="X25" s="2049"/>
      <c r="Y25" s="2049"/>
      <c r="Z25" s="2049"/>
      <c r="AA25" s="2049"/>
      <c r="AB25" s="2049"/>
      <c r="AC25" s="2049"/>
      <c r="AD25" s="2049"/>
      <c r="AE25" s="2052"/>
      <c r="AF25" s="2053"/>
      <c r="AG25" s="2053"/>
      <c r="AH25" s="2050" t="str">
        <f>IF(ISNUMBER(AE25),"%","")</f>
        <v/>
      </c>
      <c r="AI25" s="2051"/>
      <c r="AJ25" s="4"/>
      <c r="AK25" s="893"/>
      <c r="AL25" s="877"/>
      <c r="AM25" s="877"/>
      <c r="AN25" s="877"/>
      <c r="AO25" s="878"/>
      <c r="AP25" s="876"/>
      <c r="AQ25" s="877"/>
      <c r="AR25" s="877"/>
      <c r="AS25" s="877"/>
      <c r="AT25" s="878"/>
      <c r="AU25" s="876"/>
      <c r="AV25" s="877"/>
      <c r="AW25" s="877"/>
      <c r="AX25" s="877"/>
      <c r="AY25" s="879"/>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7"/>
      <c r="AL26" s="930"/>
      <c r="AM26" s="930"/>
      <c r="AN26" s="930"/>
      <c r="AO26" s="938"/>
      <c r="AP26" s="929"/>
      <c r="AQ26" s="930"/>
      <c r="AR26" s="930"/>
      <c r="AS26" s="930"/>
      <c r="AT26" s="938"/>
      <c r="AU26" s="929"/>
      <c r="AV26" s="930"/>
      <c r="AW26" s="930"/>
      <c r="AX26" s="930"/>
      <c r="AY26" s="931"/>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91" t="s">
        <v>92</v>
      </c>
      <c r="AW28" s="1313"/>
      <c r="AX28" s="1313"/>
      <c r="AY28" s="1313"/>
      <c r="AZ28" s="1313"/>
      <c r="BA28" s="1313"/>
      <c r="BB28" s="1313"/>
      <c r="BC28" s="1992"/>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93" t="s">
        <v>91</v>
      </c>
      <c r="AW29" s="1660"/>
      <c r="AX29" s="1660"/>
      <c r="AY29" s="1660"/>
      <c r="AZ29" s="1660"/>
      <c r="BA29" s="1661"/>
      <c r="BB29" s="1994"/>
      <c r="BC29" s="1995"/>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24" t="s">
        <v>749</v>
      </c>
      <c r="AL30" s="1625"/>
      <c r="AM30" s="1625"/>
      <c r="AN30" s="1625"/>
      <c r="AO30" s="1625"/>
      <c r="AP30" s="1625"/>
      <c r="AQ30" s="1625"/>
      <c r="AR30" s="1625"/>
      <c r="AS30" s="1626"/>
      <c r="AT30" s="4"/>
      <c r="AU30" s="48"/>
      <c r="AV30" s="1996" t="s">
        <v>90</v>
      </c>
      <c r="AW30" s="1275"/>
      <c r="AX30" s="1275"/>
      <c r="AY30" s="1275"/>
      <c r="AZ30" s="1275"/>
      <c r="BA30" s="1276"/>
      <c r="BB30" s="1997"/>
      <c r="BC30" s="1998"/>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88" t="s">
        <v>60</v>
      </c>
      <c r="B31" s="1585"/>
      <c r="C31" s="1585"/>
      <c r="D31" s="1585"/>
      <c r="E31" s="1585"/>
      <c r="F31" s="1585"/>
      <c r="G31" s="1585"/>
      <c r="H31" s="1584" t="s">
        <v>93</v>
      </c>
      <c r="I31" s="1584"/>
      <c r="J31" s="1584"/>
      <c r="K31" s="1584"/>
      <c r="L31" s="1584"/>
      <c r="M31" s="1584"/>
      <c r="N31" s="1584"/>
      <c r="O31" s="1584"/>
      <c r="P31" s="1584"/>
      <c r="Q31" s="1585" t="s">
        <v>59</v>
      </c>
      <c r="R31" s="1585"/>
      <c r="S31" s="1585"/>
      <c r="T31" s="1584" t="s">
        <v>58</v>
      </c>
      <c r="U31" s="1584"/>
      <c r="V31" s="1584"/>
      <c r="W31" s="1584"/>
      <c r="X31" s="1584"/>
      <c r="Y31" s="1584"/>
      <c r="Z31" s="1584"/>
      <c r="AA31" s="1584"/>
      <c r="AB31" s="1584"/>
      <c r="AC31" s="1585" t="s">
        <v>57</v>
      </c>
      <c r="AD31" s="1585"/>
      <c r="AE31" s="1585"/>
      <c r="AF31" s="1597" t="s">
        <v>39</v>
      </c>
      <c r="AG31" s="1598"/>
      <c r="AH31" s="1598"/>
      <c r="AI31" s="1599"/>
      <c r="AJ31" s="4"/>
      <c r="AK31" s="1627"/>
      <c r="AL31" s="1628"/>
      <c r="AM31" s="1628"/>
      <c r="AN31" s="1628"/>
      <c r="AO31" s="1628"/>
      <c r="AP31" s="1628"/>
      <c r="AQ31" s="1628"/>
      <c r="AR31" s="1628"/>
      <c r="AS31" s="1629"/>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89"/>
      <c r="B32" s="1586"/>
      <c r="C32" s="1586"/>
      <c r="D32" s="1586"/>
      <c r="E32" s="1586"/>
      <c r="F32" s="1586"/>
      <c r="G32" s="1586"/>
      <c r="H32" s="1367" t="s">
        <v>55</v>
      </c>
      <c r="I32" s="1367"/>
      <c r="J32" s="1367"/>
      <c r="K32" s="1367" t="s">
        <v>54</v>
      </c>
      <c r="L32" s="1367"/>
      <c r="M32" s="1367"/>
      <c r="N32" s="1367" t="s">
        <v>53</v>
      </c>
      <c r="O32" s="1367"/>
      <c r="P32" s="1367"/>
      <c r="Q32" s="1586"/>
      <c r="R32" s="1586"/>
      <c r="S32" s="1586"/>
      <c r="T32" s="1367" t="s">
        <v>52</v>
      </c>
      <c r="U32" s="1367"/>
      <c r="V32" s="1367"/>
      <c r="W32" s="1367" t="s">
        <v>51</v>
      </c>
      <c r="X32" s="1367"/>
      <c r="Y32" s="1367"/>
      <c r="Z32" s="1367" t="s">
        <v>50</v>
      </c>
      <c r="AA32" s="1367"/>
      <c r="AB32" s="1367"/>
      <c r="AC32" s="1586"/>
      <c r="AD32" s="1586"/>
      <c r="AE32" s="1586"/>
      <c r="AF32" s="1600"/>
      <c r="AG32" s="1601"/>
      <c r="AH32" s="1601"/>
      <c r="AI32" s="1602"/>
      <c r="AJ32" s="4"/>
      <c r="AK32" s="1630"/>
      <c r="AL32" s="1631"/>
      <c r="AM32" s="1631"/>
      <c r="AN32" s="1631"/>
      <c r="AO32" s="1631"/>
      <c r="AP32" s="1631"/>
      <c r="AQ32" s="1631"/>
      <c r="AR32" s="1631"/>
      <c r="AS32" s="1632"/>
      <c r="AT32" s="4"/>
      <c r="AU32" s="1312" t="s">
        <v>56</v>
      </c>
      <c r="AV32" s="1313"/>
      <c r="AW32" s="1313"/>
      <c r="AX32" s="1313"/>
      <c r="AY32" s="1313"/>
      <c r="AZ32" s="1313"/>
      <c r="BA32" s="1313"/>
      <c r="BB32" s="1313"/>
      <c r="BC32" s="1313"/>
      <c r="BD32" s="1314"/>
      <c r="BE32" s="176"/>
      <c r="BF32" s="261"/>
      <c r="BG32" s="176"/>
      <c r="BH32" s="176"/>
      <c r="BI32" s="176"/>
      <c r="BJ32" s="176"/>
      <c r="BK32" s="176"/>
      <c r="BL32" s="176"/>
      <c r="BM32" s="176"/>
      <c r="BN32" s="176"/>
      <c r="BO32" s="176"/>
      <c r="BP32" s="176"/>
      <c r="BQ32" s="176"/>
      <c r="BR32" s="176"/>
      <c r="BS32" s="262"/>
    </row>
    <row r="33" spans="1:71" s="34" customFormat="1" ht="12.75" thickTop="1" x14ac:dyDescent="0.2">
      <c r="A33" s="2023"/>
      <c r="B33" s="2024"/>
      <c r="C33" s="2024"/>
      <c r="D33" s="2024"/>
      <c r="E33" s="2024"/>
      <c r="F33" s="2024"/>
      <c r="G33" s="2024"/>
      <c r="H33" s="1048"/>
      <c r="I33" s="1048"/>
      <c r="J33" s="1048"/>
      <c r="K33" s="1048"/>
      <c r="L33" s="1048"/>
      <c r="M33" s="1048"/>
      <c r="N33" s="1048"/>
      <c r="O33" s="1048"/>
      <c r="P33" s="1048"/>
      <c r="Q33" s="1048"/>
      <c r="R33" s="1048"/>
      <c r="S33" s="1048"/>
      <c r="T33" s="1583"/>
      <c r="U33" s="1583"/>
      <c r="V33" s="1583"/>
      <c r="W33" s="1583"/>
      <c r="X33" s="1583"/>
      <c r="Y33" s="1583"/>
      <c r="Z33" s="1583"/>
      <c r="AA33" s="1583"/>
      <c r="AB33" s="1583"/>
      <c r="AC33" s="1583"/>
      <c r="AD33" s="1583"/>
      <c r="AE33" s="1583"/>
      <c r="AF33" s="1048"/>
      <c r="AG33" s="1048"/>
      <c r="AH33" s="1048"/>
      <c r="AI33" s="1049"/>
      <c r="AJ33" s="4"/>
      <c r="AK33" s="1606" t="str">
        <f>IFERROR(AN33*(1-$BB$30),"")</f>
        <v/>
      </c>
      <c r="AL33" s="1607"/>
      <c r="AM33" s="1607"/>
      <c r="AN33" s="1607" t="str">
        <f>IFERROR(($AK$53*Q33),"")</f>
        <v/>
      </c>
      <c r="AO33" s="1607"/>
      <c r="AP33" s="1607"/>
      <c r="AQ33" s="1607" t="str">
        <f>IFERROR(AN33*(1+$BB$29),"")</f>
        <v/>
      </c>
      <c r="AR33" s="1607"/>
      <c r="AS33" s="1608"/>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23"/>
      <c r="B34" s="2024"/>
      <c r="C34" s="2024"/>
      <c r="D34" s="2024"/>
      <c r="E34" s="2024"/>
      <c r="F34" s="2024"/>
      <c r="G34" s="2024"/>
      <c r="H34" s="1048"/>
      <c r="I34" s="1048"/>
      <c r="J34" s="1048"/>
      <c r="K34" s="1048"/>
      <c r="L34" s="1048"/>
      <c r="M34" s="1048"/>
      <c r="N34" s="1048"/>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1606" t="str">
        <f t="shared" ref="AK34:AK52" si="1">IFERROR(AN34*(1-$BB$30),"")</f>
        <v/>
      </c>
      <c r="AL34" s="1607"/>
      <c r="AM34" s="1607"/>
      <c r="AN34" s="1607" t="str">
        <f t="shared" ref="AN34:AN52" si="2">IFERROR(($AK$53*Q34),"")</f>
        <v/>
      </c>
      <c r="AO34" s="1607"/>
      <c r="AP34" s="1607"/>
      <c r="AQ34" s="1607" t="str">
        <f t="shared" ref="AQ34:AQ52" si="3">IFERROR(AN34*(1+$BB$29),"")</f>
        <v/>
      </c>
      <c r="AR34" s="1607"/>
      <c r="AS34" s="1608"/>
      <c r="AT34" s="4"/>
      <c r="AU34" s="1976" t="str">
        <f t="shared" si="0"/>
        <v/>
      </c>
      <c r="AV34" s="1977"/>
      <c r="AW34" s="1977"/>
      <c r="AX34" s="1977"/>
      <c r="AY34" s="1977"/>
      <c r="AZ34" s="1977"/>
      <c r="BA34" s="1977"/>
      <c r="BB34" s="1977"/>
      <c r="BC34" s="1977"/>
      <c r="BD34" s="1978"/>
      <c r="BE34" s="4"/>
      <c r="BF34" s="261"/>
      <c r="BG34" s="176"/>
      <c r="BH34" s="176"/>
      <c r="BI34" s="176"/>
      <c r="BJ34" s="176"/>
      <c r="BK34" s="176"/>
      <c r="BL34" s="176"/>
      <c r="BM34" s="176"/>
      <c r="BN34" s="176"/>
      <c r="BO34" s="176"/>
      <c r="BP34" s="176"/>
      <c r="BQ34" s="176"/>
      <c r="BR34" s="176"/>
      <c r="BS34" s="262"/>
    </row>
    <row r="35" spans="1:71" s="230" customFormat="1" ht="12.75" thickBot="1" x14ac:dyDescent="0.25">
      <c r="A35" s="2023"/>
      <c r="B35" s="2024"/>
      <c r="C35" s="2024"/>
      <c r="D35" s="2024"/>
      <c r="E35" s="2024"/>
      <c r="F35" s="2024"/>
      <c r="G35" s="2024"/>
      <c r="H35" s="1048"/>
      <c r="I35" s="1048"/>
      <c r="J35" s="1048"/>
      <c r="K35" s="1048"/>
      <c r="L35" s="1048"/>
      <c r="M35" s="1048"/>
      <c r="N35" s="1048"/>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1976" t="str">
        <f t="shared" si="0"/>
        <v/>
      </c>
      <c r="AV35" s="1977"/>
      <c r="AW35" s="1977"/>
      <c r="AX35" s="1977"/>
      <c r="AY35" s="1977"/>
      <c r="AZ35" s="1977"/>
      <c r="BA35" s="1977"/>
      <c r="BB35" s="1977"/>
      <c r="BC35" s="1977"/>
      <c r="BD35" s="1978"/>
      <c r="BE35" s="4"/>
      <c r="BF35" s="263"/>
      <c r="BG35" s="264"/>
      <c r="BH35" s="264"/>
      <c r="BI35" s="264"/>
      <c r="BJ35" s="264"/>
      <c r="BK35" s="264"/>
      <c r="BL35" s="264"/>
      <c r="BM35" s="264"/>
      <c r="BN35" s="264"/>
      <c r="BO35" s="264"/>
      <c r="BP35" s="264"/>
      <c r="BQ35" s="264"/>
      <c r="BR35" s="264"/>
      <c r="BS35" s="265"/>
    </row>
    <row r="36" spans="1:71" s="4" customFormat="1"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K36" s="1606" t="str">
        <f t="shared" si="1"/>
        <v/>
      </c>
      <c r="AL36" s="1607"/>
      <c r="AM36" s="1607"/>
      <c r="AN36" s="1607" t="str">
        <f t="shared" si="2"/>
        <v/>
      </c>
      <c r="AO36" s="1607"/>
      <c r="AP36" s="1607"/>
      <c r="AQ36" s="1607" t="str">
        <f t="shared" si="3"/>
        <v/>
      </c>
      <c r="AR36" s="1607"/>
      <c r="AS36" s="1608"/>
      <c r="AU36" s="1976" t="str">
        <f t="shared" si="0"/>
        <v/>
      </c>
      <c r="AV36" s="1977"/>
      <c r="AW36" s="1977"/>
      <c r="AX36" s="1977"/>
      <c r="AY36" s="1977"/>
      <c r="AZ36" s="1977"/>
      <c r="BA36" s="1977"/>
      <c r="BB36" s="1977"/>
      <c r="BC36" s="1977"/>
      <c r="BD36" s="1978"/>
    </row>
    <row r="37" spans="1:71" s="4" customFormat="1"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K37" s="1606" t="str">
        <f t="shared" si="1"/>
        <v/>
      </c>
      <c r="AL37" s="1607"/>
      <c r="AM37" s="1607"/>
      <c r="AN37" s="1607" t="str">
        <f t="shared" si="2"/>
        <v/>
      </c>
      <c r="AO37" s="1607"/>
      <c r="AP37" s="1607"/>
      <c r="AQ37" s="1607" t="str">
        <f t="shared" si="3"/>
        <v/>
      </c>
      <c r="AR37" s="1607"/>
      <c r="AS37" s="1608"/>
      <c r="AU37" s="1976" t="str">
        <f t="shared" si="0"/>
        <v/>
      </c>
      <c r="AV37" s="1977"/>
      <c r="AW37" s="1977"/>
      <c r="AX37" s="1977"/>
      <c r="AY37" s="1977"/>
      <c r="AZ37" s="1977"/>
      <c r="BA37" s="1977"/>
      <c r="BB37" s="1977"/>
      <c r="BC37" s="1977"/>
      <c r="BD37" s="1978"/>
    </row>
    <row r="38" spans="1:71" s="4" customFormat="1"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K38" s="1606" t="str">
        <f t="shared" si="1"/>
        <v/>
      </c>
      <c r="AL38" s="1607"/>
      <c r="AM38" s="1607"/>
      <c r="AN38" s="1607" t="str">
        <f t="shared" si="2"/>
        <v/>
      </c>
      <c r="AO38" s="1607"/>
      <c r="AP38" s="1607"/>
      <c r="AQ38" s="1607" t="str">
        <f t="shared" si="3"/>
        <v/>
      </c>
      <c r="AR38" s="1607"/>
      <c r="AS38" s="1608"/>
      <c r="AU38" s="1976" t="str">
        <f t="shared" si="0"/>
        <v/>
      </c>
      <c r="AV38" s="1977"/>
      <c r="AW38" s="1977"/>
      <c r="AX38" s="1977"/>
      <c r="AY38" s="1977"/>
      <c r="AZ38" s="1977"/>
      <c r="BA38" s="1977"/>
      <c r="BB38" s="1977"/>
      <c r="BC38" s="1977"/>
      <c r="BD38" s="1978"/>
    </row>
    <row r="39" spans="1:71" s="4" customFormat="1"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K39" s="1606" t="str">
        <f t="shared" si="1"/>
        <v/>
      </c>
      <c r="AL39" s="1607"/>
      <c r="AM39" s="1607"/>
      <c r="AN39" s="1607" t="str">
        <f t="shared" si="2"/>
        <v/>
      </c>
      <c r="AO39" s="1607"/>
      <c r="AP39" s="1607"/>
      <c r="AQ39" s="1607" t="str">
        <f t="shared" si="3"/>
        <v/>
      </c>
      <c r="AR39" s="1607"/>
      <c r="AS39" s="1608"/>
      <c r="AU39" s="1976" t="str">
        <f t="shared" si="0"/>
        <v/>
      </c>
      <c r="AV39" s="1977"/>
      <c r="AW39" s="1977"/>
      <c r="AX39" s="1977"/>
      <c r="AY39" s="1977"/>
      <c r="AZ39" s="1977"/>
      <c r="BA39" s="1977"/>
      <c r="BB39" s="1977"/>
      <c r="BC39" s="1977"/>
      <c r="BD39" s="1978"/>
    </row>
    <row r="40" spans="1:71" s="4" customFormat="1"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K40" s="1606" t="str">
        <f t="shared" si="1"/>
        <v/>
      </c>
      <c r="AL40" s="1607"/>
      <c r="AM40" s="1607"/>
      <c r="AN40" s="1607" t="str">
        <f t="shared" si="2"/>
        <v/>
      </c>
      <c r="AO40" s="1607"/>
      <c r="AP40" s="1607"/>
      <c r="AQ40" s="1607" t="str">
        <f t="shared" si="3"/>
        <v/>
      </c>
      <c r="AR40" s="1607"/>
      <c r="AS40" s="1608"/>
      <c r="AU40" s="1976" t="str">
        <f t="shared" si="0"/>
        <v/>
      </c>
      <c r="AV40" s="1977"/>
      <c r="AW40" s="1977"/>
      <c r="AX40" s="1977"/>
      <c r="AY40" s="1977"/>
      <c r="AZ40" s="1977"/>
      <c r="BA40" s="1977"/>
      <c r="BB40" s="1977"/>
      <c r="BC40" s="1977"/>
      <c r="BD40" s="1978"/>
    </row>
    <row r="41" spans="1:71" s="4" customFormat="1"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K41" s="1606" t="str">
        <f t="shared" si="1"/>
        <v/>
      </c>
      <c r="AL41" s="1607"/>
      <c r="AM41" s="1607"/>
      <c r="AN41" s="1607" t="str">
        <f t="shared" si="2"/>
        <v/>
      </c>
      <c r="AO41" s="1607"/>
      <c r="AP41" s="1607"/>
      <c r="AQ41" s="1607" t="str">
        <f t="shared" si="3"/>
        <v/>
      </c>
      <c r="AR41" s="1607"/>
      <c r="AS41" s="1608"/>
      <c r="AU41" s="1976" t="str">
        <f t="shared" si="0"/>
        <v/>
      </c>
      <c r="AV41" s="1977"/>
      <c r="AW41" s="1977"/>
      <c r="AX41" s="1977"/>
      <c r="AY41" s="1977"/>
      <c r="AZ41" s="1977"/>
      <c r="BA41" s="1977"/>
      <c r="BB41" s="1977"/>
      <c r="BC41" s="1977"/>
      <c r="BD41" s="1978"/>
    </row>
    <row r="42" spans="1:71" s="4" customFormat="1"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K42" s="1606" t="str">
        <f t="shared" si="1"/>
        <v/>
      </c>
      <c r="AL42" s="1607"/>
      <c r="AM42" s="1607"/>
      <c r="AN42" s="1607" t="str">
        <f t="shared" si="2"/>
        <v/>
      </c>
      <c r="AO42" s="1607"/>
      <c r="AP42" s="1607"/>
      <c r="AQ42" s="1607" t="str">
        <f t="shared" si="3"/>
        <v/>
      </c>
      <c r="AR42" s="1607"/>
      <c r="AS42" s="1608"/>
      <c r="AU42" s="1976" t="str">
        <f t="shared" si="0"/>
        <v/>
      </c>
      <c r="AV42" s="1977"/>
      <c r="AW42" s="1977"/>
      <c r="AX42" s="1977"/>
      <c r="AY42" s="1977"/>
      <c r="AZ42" s="1977"/>
      <c r="BA42" s="1977"/>
      <c r="BB42" s="1977"/>
      <c r="BC42" s="1977"/>
      <c r="BD42" s="1978"/>
    </row>
    <row r="43" spans="1:71" s="4" customFormat="1"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K43" s="1606" t="str">
        <f t="shared" si="1"/>
        <v/>
      </c>
      <c r="AL43" s="1607"/>
      <c r="AM43" s="1607"/>
      <c r="AN43" s="1607" t="str">
        <f t="shared" si="2"/>
        <v/>
      </c>
      <c r="AO43" s="1607"/>
      <c r="AP43" s="1607"/>
      <c r="AQ43" s="1607" t="str">
        <f t="shared" si="3"/>
        <v/>
      </c>
      <c r="AR43" s="1607"/>
      <c r="AS43" s="1608"/>
      <c r="AU43" s="1976" t="str">
        <f t="shared" si="0"/>
        <v/>
      </c>
      <c r="AV43" s="1977"/>
      <c r="AW43" s="1977"/>
      <c r="AX43" s="1977"/>
      <c r="AY43" s="1977"/>
      <c r="AZ43" s="1977"/>
      <c r="BA43" s="1977"/>
      <c r="BB43" s="1977"/>
      <c r="BC43" s="1977"/>
      <c r="BD43" s="1978"/>
    </row>
    <row r="44" spans="1:71" s="4" customFormat="1"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K44" s="1606" t="str">
        <f t="shared" si="1"/>
        <v/>
      </c>
      <c r="AL44" s="1607"/>
      <c r="AM44" s="1607"/>
      <c r="AN44" s="1607" t="str">
        <f t="shared" si="2"/>
        <v/>
      </c>
      <c r="AO44" s="1607"/>
      <c r="AP44" s="1607"/>
      <c r="AQ44" s="1607" t="str">
        <f t="shared" si="3"/>
        <v/>
      </c>
      <c r="AR44" s="1607"/>
      <c r="AS44" s="1608"/>
      <c r="AU44" s="1976" t="str">
        <f t="shared" si="0"/>
        <v/>
      </c>
      <c r="AV44" s="1977"/>
      <c r="AW44" s="1977"/>
      <c r="AX44" s="1977"/>
      <c r="AY44" s="1977"/>
      <c r="AZ44" s="1977"/>
      <c r="BA44" s="1977"/>
      <c r="BB44" s="1977"/>
      <c r="BC44" s="1977"/>
      <c r="BD44" s="1978"/>
    </row>
    <row r="45" spans="1:71" s="4" customFormat="1"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K45" s="1606" t="str">
        <f t="shared" si="1"/>
        <v/>
      </c>
      <c r="AL45" s="1607"/>
      <c r="AM45" s="1607"/>
      <c r="AN45" s="1607" t="str">
        <f t="shared" si="2"/>
        <v/>
      </c>
      <c r="AO45" s="1607"/>
      <c r="AP45" s="1607"/>
      <c r="AQ45" s="1607" t="str">
        <f t="shared" si="3"/>
        <v/>
      </c>
      <c r="AR45" s="1607"/>
      <c r="AS45" s="1608"/>
      <c r="AU45" s="1976" t="str">
        <f t="shared" si="0"/>
        <v/>
      </c>
      <c r="AV45" s="1977"/>
      <c r="AW45" s="1977"/>
      <c r="AX45" s="1977"/>
      <c r="AY45" s="1977"/>
      <c r="AZ45" s="1977"/>
      <c r="BA45" s="1977"/>
      <c r="BB45" s="1977"/>
      <c r="BC45" s="1977"/>
      <c r="BD45" s="1978"/>
    </row>
    <row r="46" spans="1:71" s="4" customFormat="1"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K46" s="1606" t="str">
        <f t="shared" si="1"/>
        <v/>
      </c>
      <c r="AL46" s="1607"/>
      <c r="AM46" s="1607"/>
      <c r="AN46" s="1607" t="str">
        <f t="shared" si="2"/>
        <v/>
      </c>
      <c r="AO46" s="1607"/>
      <c r="AP46" s="1607"/>
      <c r="AQ46" s="1607" t="str">
        <f t="shared" si="3"/>
        <v/>
      </c>
      <c r="AR46" s="1607"/>
      <c r="AS46" s="1608"/>
      <c r="AU46" s="1976" t="str">
        <f t="shared" si="0"/>
        <v/>
      </c>
      <c r="AV46" s="1977"/>
      <c r="AW46" s="1977"/>
      <c r="AX46" s="1977"/>
      <c r="AY46" s="1977"/>
      <c r="AZ46" s="1977"/>
      <c r="BA46" s="1977"/>
      <c r="BB46" s="1977"/>
      <c r="BC46" s="1977"/>
      <c r="BD46" s="1978"/>
    </row>
    <row r="47" spans="1:71" s="4" customFormat="1"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K47" s="1606" t="str">
        <f t="shared" si="1"/>
        <v/>
      </c>
      <c r="AL47" s="1607"/>
      <c r="AM47" s="1607"/>
      <c r="AN47" s="1607" t="str">
        <f t="shared" si="2"/>
        <v/>
      </c>
      <c r="AO47" s="1607"/>
      <c r="AP47" s="1607"/>
      <c r="AQ47" s="1607" t="str">
        <f t="shared" si="3"/>
        <v/>
      </c>
      <c r="AR47" s="1607"/>
      <c r="AS47" s="1608"/>
      <c r="AU47" s="1976" t="str">
        <f t="shared" si="0"/>
        <v/>
      </c>
      <c r="AV47" s="1977"/>
      <c r="AW47" s="1977"/>
      <c r="AX47" s="1977"/>
      <c r="AY47" s="1977"/>
      <c r="AZ47" s="1977"/>
      <c r="BA47" s="1977"/>
      <c r="BB47" s="1977"/>
      <c r="BC47" s="1977"/>
      <c r="BD47" s="1978"/>
    </row>
    <row r="48" spans="1:71" s="4" customFormat="1"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K48" s="1606" t="str">
        <f t="shared" si="1"/>
        <v/>
      </c>
      <c r="AL48" s="1607"/>
      <c r="AM48" s="1607"/>
      <c r="AN48" s="1607" t="str">
        <f t="shared" si="2"/>
        <v/>
      </c>
      <c r="AO48" s="1607"/>
      <c r="AP48" s="1607"/>
      <c r="AQ48" s="1607" t="str">
        <f t="shared" si="3"/>
        <v/>
      </c>
      <c r="AR48" s="1607"/>
      <c r="AS48" s="1608"/>
      <c r="AU48" s="1976" t="str">
        <f t="shared" si="0"/>
        <v/>
      </c>
      <c r="AV48" s="1977"/>
      <c r="AW48" s="1977"/>
      <c r="AX48" s="1977"/>
      <c r="AY48" s="1977"/>
      <c r="AZ48" s="1977"/>
      <c r="BA48" s="1977"/>
      <c r="BB48" s="1977"/>
      <c r="BC48" s="1977"/>
      <c r="BD48" s="1978"/>
    </row>
    <row r="49" spans="1:71" s="4" customFormat="1"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K49" s="1606" t="str">
        <f t="shared" si="1"/>
        <v/>
      </c>
      <c r="AL49" s="1607"/>
      <c r="AM49" s="1607"/>
      <c r="AN49" s="1607" t="str">
        <f t="shared" si="2"/>
        <v/>
      </c>
      <c r="AO49" s="1607"/>
      <c r="AP49" s="1607"/>
      <c r="AQ49" s="1607" t="str">
        <f t="shared" si="3"/>
        <v/>
      </c>
      <c r="AR49" s="1607"/>
      <c r="AS49" s="1608"/>
      <c r="AU49" s="1976" t="str">
        <f t="shared" si="0"/>
        <v/>
      </c>
      <c r="AV49" s="1977"/>
      <c r="AW49" s="1977"/>
      <c r="AX49" s="1977"/>
      <c r="AY49" s="1977"/>
      <c r="AZ49" s="1977"/>
      <c r="BA49" s="1977"/>
      <c r="BB49" s="1977"/>
      <c r="BC49" s="1977"/>
      <c r="BD49" s="1978"/>
    </row>
    <row r="50" spans="1:71" s="4" customFormat="1"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K50" s="1606" t="str">
        <f t="shared" si="1"/>
        <v/>
      </c>
      <c r="AL50" s="1607"/>
      <c r="AM50" s="1607"/>
      <c r="AN50" s="1607" t="str">
        <f t="shared" si="2"/>
        <v/>
      </c>
      <c r="AO50" s="1607"/>
      <c r="AP50" s="1607"/>
      <c r="AQ50" s="1607" t="str">
        <f t="shared" si="3"/>
        <v/>
      </c>
      <c r="AR50" s="1607"/>
      <c r="AS50" s="1608"/>
      <c r="AU50" s="1976" t="str">
        <f t="shared" si="0"/>
        <v/>
      </c>
      <c r="AV50" s="1977"/>
      <c r="AW50" s="1977"/>
      <c r="AX50" s="1977"/>
      <c r="AY50" s="1977"/>
      <c r="AZ50" s="1977"/>
      <c r="BA50" s="1977"/>
      <c r="BB50" s="1977"/>
      <c r="BC50" s="1977"/>
      <c r="BD50" s="1978"/>
    </row>
    <row r="51" spans="1:71" s="4" customFormat="1"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K51" s="1606" t="str">
        <f t="shared" si="1"/>
        <v/>
      </c>
      <c r="AL51" s="1607"/>
      <c r="AM51" s="1607"/>
      <c r="AN51" s="1607" t="str">
        <f t="shared" si="2"/>
        <v/>
      </c>
      <c r="AO51" s="1607"/>
      <c r="AP51" s="1607"/>
      <c r="AQ51" s="1607" t="str">
        <f t="shared" si="3"/>
        <v/>
      </c>
      <c r="AR51" s="1607"/>
      <c r="AS51" s="1608"/>
      <c r="AU51" s="1976" t="str">
        <f t="shared" si="0"/>
        <v/>
      </c>
      <c r="AV51" s="1977"/>
      <c r="AW51" s="1977"/>
      <c r="AX51" s="1977"/>
      <c r="AY51" s="1977"/>
      <c r="AZ51" s="1977"/>
      <c r="BA51" s="1977"/>
      <c r="BB51" s="1977"/>
      <c r="BC51" s="1977"/>
      <c r="BD51" s="1978"/>
    </row>
    <row r="52" spans="1:71" s="4" customFormat="1"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K52" s="1606" t="str">
        <f t="shared" si="1"/>
        <v/>
      </c>
      <c r="AL52" s="1607"/>
      <c r="AM52" s="1607"/>
      <c r="AN52" s="1607" t="str">
        <f t="shared" si="2"/>
        <v/>
      </c>
      <c r="AO52" s="1607"/>
      <c r="AP52" s="1607"/>
      <c r="AQ52" s="1607" t="str">
        <f t="shared" si="3"/>
        <v/>
      </c>
      <c r="AR52" s="1607"/>
      <c r="AS52" s="1608"/>
      <c r="AU52" s="1976" t="str">
        <f t="shared" si="0"/>
        <v/>
      </c>
      <c r="AV52" s="1977"/>
      <c r="AW52" s="1977"/>
      <c r="AX52" s="1977"/>
      <c r="AY52" s="1977"/>
      <c r="AZ52" s="1977"/>
      <c r="BA52" s="1977"/>
      <c r="BB52" s="1977"/>
      <c r="BC52" s="1977"/>
      <c r="BD52" s="1978"/>
    </row>
    <row r="53" spans="1:71" s="4" customFormat="1" ht="12.75" thickBot="1" x14ac:dyDescent="0.25">
      <c r="A53" s="1592" t="s">
        <v>187</v>
      </c>
      <c r="B53" s="1593"/>
      <c r="C53" s="1593"/>
      <c r="D53" s="1593"/>
      <c r="E53" s="1593"/>
      <c r="F53" s="1593"/>
      <c r="G53" s="1593"/>
      <c r="H53" s="1593"/>
      <c r="I53" s="1593"/>
      <c r="J53" s="1593"/>
      <c r="K53" s="1593"/>
      <c r="L53" s="1593"/>
      <c r="M53" s="1593"/>
      <c r="N53" s="1593"/>
      <c r="O53" s="1593"/>
      <c r="P53" s="1593"/>
      <c r="Q53" s="1441" t="str">
        <f>IF(SUM(Q33:S52)&lt;&gt;0,SUM(Q33:S52),"")</f>
        <v/>
      </c>
      <c r="R53" s="1441"/>
      <c r="S53" s="1441"/>
      <c r="T53" s="1441" t="str">
        <f>IF(SUM(T33:V52)&lt;&gt;0,SUM(T33:V52),"")</f>
        <v/>
      </c>
      <c r="U53" s="1441"/>
      <c r="V53" s="1441"/>
      <c r="W53" s="1441" t="str">
        <f>IF(SUM(W33:Y52)&lt;&gt;0,SUM(W33:Y52),"")</f>
        <v/>
      </c>
      <c r="X53" s="1441"/>
      <c r="Y53" s="1441"/>
      <c r="Z53" s="1441" t="str">
        <f>IF(SUM(Z33:AB52)&lt;&gt;0,SUM(Z33:AB52),"")</f>
        <v/>
      </c>
      <c r="AA53" s="1441"/>
      <c r="AB53" s="1441"/>
      <c r="AC53" s="1441" t="str">
        <f>IF(SUM(AC33:AE52)&lt;&gt;0,SUM(AC33:AE52),"")</f>
        <v/>
      </c>
      <c r="AD53" s="1441"/>
      <c r="AE53" s="1441"/>
      <c r="AF53" s="1580"/>
      <c r="AG53" s="1580"/>
      <c r="AH53" s="1580"/>
      <c r="AI53" s="1581"/>
      <c r="AK53" s="2094" t="str">
        <f>IFERROR((T53/Q53),"")</f>
        <v/>
      </c>
      <c r="AL53" s="2095"/>
      <c r="AM53" s="2096"/>
      <c r="AN53" s="1643"/>
      <c r="AO53" s="1643"/>
      <c r="AP53" s="1643"/>
      <c r="AQ53" s="1643"/>
      <c r="AR53" s="1643"/>
      <c r="AS53" s="1644"/>
      <c r="AU53" s="1979" t="str">
        <f>IFERROR(IF(AC53="","",IF(AC53&lt;Q53-(Q53*$BB$30),"Below "&amp;$BB$30*100&amp;"% by "&amp;Q53-(Q53*$BB$30)-AC53&amp;" CFM",IF(AC53&gt;Q53+(Q53*$BB$29),"Above "&amp;$BB$29*100&amp;"% by "&amp;AC53-Q53-(Q53*$BB$29)&amp;" CFM",""))),"")</f>
        <v/>
      </c>
      <c r="AV53" s="1980"/>
      <c r="AW53" s="1980"/>
      <c r="AX53" s="1980"/>
      <c r="AY53" s="1980"/>
      <c r="AZ53" s="1980"/>
      <c r="BA53" s="1980"/>
      <c r="BB53" s="1980"/>
      <c r="BC53" s="1980"/>
      <c r="BD53" s="1981"/>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row>
    <row r="57" spans="1:71" s="4" customFormat="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row>
    <row r="58" spans="1:71" s="4" customFormat="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row>
    <row r="59" spans="1:71" s="4" customFormat="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row>
    <row r="60" spans="1:71" s="4" customFormat="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7" priority="25">
      <formula>LEN(TRIM(AU33))&gt;0</formula>
    </cfRule>
  </conditionalFormatting>
  <conditionalFormatting sqref="V62:AI62 E62:K62 Z19:Z22 AE20:AE22 G18:P20 G14:P16 G13:K13 G12:P12 Y9:AI9 Y7:AI7 F9:P9 F7:P7 BB29:BC30 Z13:AD15 AE13">
    <cfRule type="containsBlanks" dxfId="1496" priority="24">
      <formula>LEN(TRIM(E7))=0</formula>
    </cfRule>
  </conditionalFormatting>
  <conditionalFormatting sqref="Q53:AE53">
    <cfRule type="containsText" dxfId="1495" priority="23" operator="containsText" text="CALC.">
      <formula>NOT(ISERROR(SEARCH("CALC.",Q53)))</formula>
    </cfRule>
  </conditionalFormatting>
  <conditionalFormatting sqref="A33:S52">
    <cfRule type="notContainsBlanks" dxfId="1494" priority="21">
      <formula>LEN(TRIM(A33))&gt;0</formula>
    </cfRule>
    <cfRule type="expression" dxfId="1493" priority="22">
      <formula>NOT(ISBLANK($H33))</formula>
    </cfRule>
  </conditionalFormatting>
  <conditionalFormatting sqref="AU53:BD53">
    <cfRule type="notContainsBlanks" dxfId="1492" priority="20">
      <formula>LEN(TRIM(AU53))&gt;0</formula>
    </cfRule>
  </conditionalFormatting>
  <conditionalFormatting sqref="T33:AC52">
    <cfRule type="notContainsBlanks" dxfId="1491" priority="11">
      <formula>LEN(TRIM(T33))&gt;0</formula>
    </cfRule>
    <cfRule type="expression" dxfId="1490" priority="12">
      <formula>NOT(ISBLANK($H33))</formula>
    </cfRule>
  </conditionalFormatting>
  <conditionalFormatting sqref="T33:AB52">
    <cfRule type="expression" dxfId="1489" priority="10">
      <formula>$AC33&lt;&gt;""</formula>
    </cfRule>
  </conditionalFormatting>
  <conditionalFormatting sqref="AZ13:BO15">
    <cfRule type="notContainsBlanks" dxfId="1488" priority="9">
      <formula>LEN(TRIM(AZ13))&gt;0</formula>
    </cfRule>
  </conditionalFormatting>
  <conditionalFormatting sqref="AN13:AS15 AT18">
    <cfRule type="containsBlanks" dxfId="1487" priority="8">
      <formula>LEN(TRIM(AN13))=0</formula>
    </cfRule>
  </conditionalFormatting>
  <conditionalFormatting sqref="AN16:AS16">
    <cfRule type="containsText" dxfId="1486" priority="7" operator="containsText" text="CALC.">
      <formula>NOT(ISERROR(SEARCH("CALC.",AN16)))</formula>
    </cfRule>
  </conditionalFormatting>
  <conditionalFormatting sqref="AK14:AS16 AZ12:BO18">
    <cfRule type="expression" dxfId="1485" priority="6">
      <formula>$AT$18="Single Phase"</formula>
    </cfRule>
  </conditionalFormatting>
  <conditionalFormatting sqref="AE15:AI15">
    <cfRule type="containsText" dxfId="1484" priority="5" operator="containsText" text="CALC.">
      <formula>NOT(ISERROR(SEARCH("CALC.",AE15)))</formula>
    </cfRule>
  </conditionalFormatting>
  <conditionalFormatting sqref="AE14:AI14">
    <cfRule type="containsText" dxfId="1483" priority="4" operator="containsText" text="CALC.">
      <formula>NOT(ISERROR(SEARCH("CALC.",AE14)))</formula>
    </cfRule>
  </conditionalFormatting>
  <conditionalFormatting sqref="AE25 AH25">
    <cfRule type="containsBlanks" dxfId="1482" priority="3">
      <formula>LEN(TRIM(AE25))=0</formula>
    </cfRule>
  </conditionalFormatting>
  <conditionalFormatting sqref="AH25:AI25">
    <cfRule type="expression" dxfId="1481" priority="2">
      <formula>OR($AE$25="HIGH",$AE$25="MEDIUM",$AE$25="LOW")</formula>
    </cfRule>
  </conditionalFormatting>
  <conditionalFormatting sqref="M13:P13">
    <cfRule type="containsBlanks" dxfId="1480"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c r="BT1" s="2003"/>
      <c r="BU1" s="2003"/>
      <c r="BV1" s="2003"/>
      <c r="BW1" s="2003"/>
      <c r="BX1" s="2003"/>
      <c r="BY1" s="2003"/>
      <c r="BZ1" s="2003"/>
      <c r="CA1" s="2003"/>
      <c r="CB1" s="2003"/>
      <c r="CC1" s="2003"/>
      <c r="CD1" s="2003"/>
      <c r="CE1" s="2003"/>
      <c r="CF1" s="2003"/>
      <c r="CG1" s="2003"/>
      <c r="CH1" s="2003"/>
      <c r="CI1" s="2003"/>
      <c r="CJ1" s="2003"/>
      <c r="CK1" s="2003"/>
      <c r="CL1" s="2003"/>
      <c r="CM1" s="2003"/>
      <c r="CN1" s="2003"/>
      <c r="CO1" s="2003"/>
      <c r="CP1" s="2003"/>
      <c r="CQ1" s="2003"/>
      <c r="CR1" s="2003"/>
      <c r="CS1" s="2003"/>
      <c r="CT1" s="2003"/>
      <c r="CU1" s="2003"/>
      <c r="CV1" s="2003"/>
      <c r="CW1" s="2003"/>
      <c r="CX1" s="2003"/>
      <c r="CY1" s="2003"/>
      <c r="CZ1" s="2003"/>
      <c r="DA1" s="2003"/>
      <c r="DB1" s="200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8" t="s">
        <v>862</v>
      </c>
      <c r="N5" s="918"/>
      <c r="O5" s="918"/>
      <c r="P5" s="918"/>
      <c r="Q5" s="918"/>
      <c r="R5" s="918"/>
      <c r="S5" s="918"/>
      <c r="T5" s="918"/>
      <c r="U5" s="918"/>
      <c r="V5" s="918"/>
      <c r="W5" s="918"/>
      <c r="X5" s="918"/>
      <c r="Y5" s="918"/>
      <c r="Z5" s="918"/>
      <c r="AA5" s="918"/>
      <c r="AB5" s="918"/>
      <c r="AC5" s="918"/>
      <c r="AD5" s="918"/>
      <c r="AE5" s="918"/>
      <c r="AF5" s="918"/>
      <c r="AG5" s="918"/>
      <c r="AH5" s="918"/>
      <c r="AI5" s="91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4" t="s">
        <v>48</v>
      </c>
      <c r="B7" s="894"/>
      <c r="C7" s="894"/>
      <c r="D7" s="894"/>
      <c r="E7" s="894"/>
      <c r="F7" s="1467"/>
      <c r="G7" s="1467"/>
      <c r="H7" s="1467"/>
      <c r="I7" s="1467"/>
      <c r="J7" s="1467"/>
      <c r="K7" s="1467"/>
      <c r="L7" s="1467"/>
      <c r="M7" s="1467"/>
      <c r="N7" s="1467"/>
      <c r="O7" s="1467"/>
      <c r="P7" s="1467"/>
      <c r="Q7" s="42"/>
      <c r="R7" s="42"/>
      <c r="S7" s="42"/>
      <c r="T7" s="894" t="s">
        <v>47</v>
      </c>
      <c r="U7" s="894"/>
      <c r="V7" s="894"/>
      <c r="W7" s="894"/>
      <c r="X7" s="894"/>
      <c r="Y7" s="947"/>
      <c r="Z7" s="947"/>
      <c r="AA7" s="947"/>
      <c r="AB7" s="947"/>
      <c r="AC7" s="947"/>
      <c r="AD7" s="947"/>
      <c r="AE7" s="947"/>
      <c r="AF7" s="947"/>
      <c r="AG7" s="947"/>
      <c r="AH7" s="947"/>
      <c r="AI7" s="947"/>
      <c r="AJ7" s="4"/>
      <c r="AK7" s="2104" t="s">
        <v>442</v>
      </c>
      <c r="AL7" s="2105"/>
      <c r="AM7" s="2105"/>
      <c r="AN7" s="2105"/>
      <c r="AO7" s="2105"/>
      <c r="AP7" s="2105"/>
      <c r="AQ7" s="2105"/>
      <c r="AR7" s="2105"/>
      <c r="AS7" s="2105"/>
      <c r="AT7" s="2105"/>
      <c r="AU7" s="2105"/>
      <c r="AV7" s="2105"/>
      <c r="AW7" s="2105"/>
      <c r="AX7" s="2105"/>
      <c r="AY7" s="2105"/>
      <c r="AZ7" s="2105"/>
      <c r="BA7" s="2105"/>
      <c r="BB7" s="2105"/>
      <c r="BC7" s="2105"/>
      <c r="BD7" s="2105"/>
      <c r="BE7" s="2105"/>
      <c r="BF7" s="2105"/>
      <c r="BG7" s="2105"/>
      <c r="BH7" s="2105"/>
      <c r="BI7" s="2105"/>
      <c r="BJ7" s="2105"/>
      <c r="BK7" s="2106"/>
      <c r="BL7" s="2110" t="s">
        <v>237</v>
      </c>
      <c r="BM7" s="2111"/>
      <c r="BN7" s="2111"/>
      <c r="BO7" s="2111"/>
      <c r="BP7" s="2111"/>
      <c r="BQ7" s="2111"/>
      <c r="BR7" s="2111"/>
      <c r="BS7" s="2111"/>
      <c r="BT7" s="2111"/>
      <c r="BU7" s="2111"/>
      <c r="BV7" s="2111"/>
      <c r="BW7" s="2111"/>
      <c r="BX7" s="2111"/>
      <c r="BY7" s="2111"/>
      <c r="BZ7" s="2111"/>
      <c r="CA7" s="2111"/>
      <c r="CB7" s="2111"/>
      <c r="CC7" s="2111"/>
      <c r="CD7" s="2111"/>
      <c r="CE7" s="2111"/>
      <c r="CF7" s="2111"/>
      <c r="CG7" s="2111"/>
      <c r="CH7" s="2111"/>
      <c r="CI7" s="2111"/>
      <c r="CJ7" s="2111"/>
      <c r="CK7" s="2111"/>
      <c r="CL7" s="2111"/>
      <c r="CM7" s="2111"/>
      <c r="CN7" s="2111"/>
      <c r="CO7" s="2111"/>
      <c r="CP7" s="2111"/>
      <c r="CQ7" s="2111"/>
      <c r="CR7" s="2111"/>
      <c r="CS7" s="2111"/>
      <c r="CT7" s="2111"/>
      <c r="CU7" s="2111"/>
      <c r="CV7" s="2111"/>
      <c r="CW7" s="2111"/>
      <c r="CX7" s="2111"/>
      <c r="CY7" s="2111"/>
      <c r="CZ7" s="2111"/>
      <c r="DA7" s="211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7"/>
      <c r="AL8" s="2108"/>
      <c r="AM8" s="2108"/>
      <c r="AN8" s="2108"/>
      <c r="AO8" s="2108"/>
      <c r="AP8" s="2108"/>
      <c r="AQ8" s="2108"/>
      <c r="AR8" s="2108"/>
      <c r="AS8" s="2108"/>
      <c r="AT8" s="2108"/>
      <c r="AU8" s="2108"/>
      <c r="AV8" s="2108"/>
      <c r="AW8" s="2108"/>
      <c r="AX8" s="2108"/>
      <c r="AY8" s="2108"/>
      <c r="AZ8" s="2108"/>
      <c r="BA8" s="2108"/>
      <c r="BB8" s="2108"/>
      <c r="BC8" s="2108"/>
      <c r="BD8" s="2108"/>
      <c r="BE8" s="2108"/>
      <c r="BF8" s="2108"/>
      <c r="BG8" s="2108"/>
      <c r="BH8" s="2108"/>
      <c r="BI8" s="2108"/>
      <c r="BJ8" s="2108"/>
      <c r="BK8" s="210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4"/>
      <c r="AK9" s="1617"/>
      <c r="AL9" s="1619"/>
      <c r="AM9" s="1530">
        <v>1</v>
      </c>
      <c r="AN9" s="153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2"/>
      <c r="AL10" s="1253"/>
      <c r="AM10" s="1087">
        <v>2</v>
      </c>
      <c r="AN10" s="108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6" t="s">
        <v>854</v>
      </c>
      <c r="B11" s="887"/>
      <c r="C11" s="887"/>
      <c r="D11" s="887"/>
      <c r="E11" s="887"/>
      <c r="F11" s="887"/>
      <c r="G11" s="887"/>
      <c r="H11" s="887"/>
      <c r="I11" s="887"/>
      <c r="J11" s="887"/>
      <c r="K11" s="887"/>
      <c r="L11" s="887"/>
      <c r="M11" s="887"/>
      <c r="N11" s="887"/>
      <c r="O11" s="887"/>
      <c r="P11" s="888"/>
      <c r="Q11" s="42"/>
      <c r="R11" s="42"/>
      <c r="S11" s="603"/>
      <c r="T11" s="1001" t="s">
        <v>853</v>
      </c>
      <c r="U11" s="1002"/>
      <c r="V11" s="1002"/>
      <c r="W11" s="1002"/>
      <c r="X11" s="1002"/>
      <c r="Y11" s="1002"/>
      <c r="Z11" s="1002"/>
      <c r="AA11" s="1002"/>
      <c r="AB11" s="1002"/>
      <c r="AC11" s="1002"/>
      <c r="AD11" s="1002"/>
      <c r="AE11" s="1002"/>
      <c r="AF11" s="1002"/>
      <c r="AG11" s="1002"/>
      <c r="AH11" s="1002"/>
      <c r="AI11" s="1003"/>
      <c r="AJ11" s="4"/>
      <c r="AK11" s="1252"/>
      <c r="AL11" s="1253"/>
      <c r="AM11" s="1087">
        <v>3</v>
      </c>
      <c r="AN11" s="108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4" t="s">
        <v>883</v>
      </c>
      <c r="B12" s="1005"/>
      <c r="C12" s="1005"/>
      <c r="D12" s="1005"/>
      <c r="E12" s="1005"/>
      <c r="F12" s="1005"/>
      <c r="G12" s="1048"/>
      <c r="H12" s="1048"/>
      <c r="I12" s="1048"/>
      <c r="J12" s="1048"/>
      <c r="K12" s="1048"/>
      <c r="L12" s="1048"/>
      <c r="M12" s="1048"/>
      <c r="N12" s="1048"/>
      <c r="O12" s="1048"/>
      <c r="P12" s="1049"/>
      <c r="Q12" s="42"/>
      <c r="R12" s="42"/>
      <c r="S12" s="603"/>
      <c r="T12" s="1918"/>
      <c r="U12" s="1030"/>
      <c r="V12" s="1030"/>
      <c r="W12" s="1030"/>
      <c r="X12" s="1030"/>
      <c r="Y12" s="1030"/>
      <c r="Z12" s="1030" t="s">
        <v>102</v>
      </c>
      <c r="AA12" s="1030"/>
      <c r="AB12" s="1030"/>
      <c r="AC12" s="1030"/>
      <c r="AD12" s="1030"/>
      <c r="AE12" s="1030" t="s">
        <v>101</v>
      </c>
      <c r="AF12" s="1030"/>
      <c r="AG12" s="1030"/>
      <c r="AH12" s="1030"/>
      <c r="AI12" s="1031"/>
      <c r="AJ12" s="4"/>
      <c r="AK12" s="1252"/>
      <c r="AL12" s="1253"/>
      <c r="AM12" s="1087">
        <v>4</v>
      </c>
      <c r="AN12" s="108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07"/>
      <c r="H13" s="2016"/>
      <c r="I13" s="2016"/>
      <c r="J13" s="2016"/>
      <c r="K13" s="2016"/>
      <c r="L13" s="608" t="s">
        <v>133</v>
      </c>
      <c r="M13" s="1149"/>
      <c r="N13" s="1149"/>
      <c r="O13" s="1149"/>
      <c r="P13" s="1357"/>
      <c r="Q13" s="42"/>
      <c r="R13" s="42"/>
      <c r="S13" s="42"/>
      <c r="T13" s="996" t="s">
        <v>161</v>
      </c>
      <c r="U13" s="997"/>
      <c r="V13" s="997"/>
      <c r="W13" s="997"/>
      <c r="X13" s="997"/>
      <c r="Y13" s="997"/>
      <c r="Z13" s="925"/>
      <c r="AA13" s="925"/>
      <c r="AB13" s="925"/>
      <c r="AC13" s="925"/>
      <c r="AD13" s="925"/>
      <c r="AE13" s="2113" t="str">
        <f>AC53</f>
        <v/>
      </c>
      <c r="AF13" s="2113"/>
      <c r="AG13" s="2113"/>
      <c r="AH13" s="2113"/>
      <c r="AI13" s="2114"/>
      <c r="AJ13" s="4"/>
      <c r="AK13" s="1252"/>
      <c r="AL13" s="1253"/>
      <c r="AM13" s="1087">
        <v>5</v>
      </c>
      <c r="AN13" s="108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96" t="s">
        <v>111</v>
      </c>
      <c r="B14" s="997"/>
      <c r="C14" s="997"/>
      <c r="D14" s="997"/>
      <c r="E14" s="997"/>
      <c r="F14" s="997"/>
      <c r="G14" s="1032"/>
      <c r="H14" s="1032"/>
      <c r="I14" s="1032"/>
      <c r="J14" s="1032"/>
      <c r="K14" s="1032"/>
      <c r="L14" s="1032"/>
      <c r="M14" s="1032"/>
      <c r="N14" s="1032"/>
      <c r="O14" s="1032"/>
      <c r="P14" s="1033"/>
      <c r="Q14" s="42"/>
      <c r="R14" s="42"/>
      <c r="S14" s="42"/>
      <c r="T14" s="996" t="s">
        <v>160</v>
      </c>
      <c r="U14" s="997"/>
      <c r="V14" s="997"/>
      <c r="W14" s="997"/>
      <c r="X14" s="997"/>
      <c r="Y14" s="997"/>
      <c r="Z14" s="925"/>
      <c r="AA14" s="925"/>
      <c r="AB14" s="925"/>
      <c r="AC14" s="925"/>
      <c r="AD14" s="925"/>
      <c r="AE14" s="925"/>
      <c r="AF14" s="925"/>
      <c r="AG14" s="925"/>
      <c r="AH14" s="925"/>
      <c r="AI14" s="1486"/>
      <c r="AJ14" s="4"/>
      <c r="AK14" s="1252"/>
      <c r="AL14" s="1253"/>
      <c r="AM14" s="1087">
        <v>6</v>
      </c>
      <c r="AN14" s="108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7" t="s">
        <v>54</v>
      </c>
      <c r="B15" s="1018"/>
      <c r="C15" s="1018"/>
      <c r="D15" s="1018"/>
      <c r="E15" s="1018"/>
      <c r="F15" s="1019"/>
      <c r="G15" s="1032"/>
      <c r="H15" s="1032"/>
      <c r="I15" s="1032"/>
      <c r="J15" s="1032"/>
      <c r="K15" s="1032"/>
      <c r="L15" s="1032"/>
      <c r="M15" s="1032"/>
      <c r="N15" s="1032"/>
      <c r="O15" s="1032"/>
      <c r="P15" s="1033"/>
      <c r="Q15" s="42"/>
      <c r="R15" s="42"/>
      <c r="S15" s="42"/>
      <c r="T15" s="996" t="s">
        <v>179</v>
      </c>
      <c r="U15" s="997"/>
      <c r="V15" s="997"/>
      <c r="W15" s="997"/>
      <c r="X15" s="997"/>
      <c r="Y15" s="997"/>
      <c r="Z15" s="2047"/>
      <c r="AA15" s="925"/>
      <c r="AB15" s="925"/>
      <c r="AC15" s="925"/>
      <c r="AD15" s="925"/>
      <c r="AE15" s="2047"/>
      <c r="AF15" s="925"/>
      <c r="AG15" s="925"/>
      <c r="AH15" s="925"/>
      <c r="AI15" s="1486"/>
      <c r="AJ15" s="4"/>
      <c r="AK15" s="1252"/>
      <c r="AL15" s="1253"/>
      <c r="AM15" s="1087">
        <v>7</v>
      </c>
      <c r="AN15" s="108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1017" t="s">
        <v>150</v>
      </c>
      <c r="B16" s="1018"/>
      <c r="C16" s="1018"/>
      <c r="D16" s="1018"/>
      <c r="E16" s="1018"/>
      <c r="F16" s="1019"/>
      <c r="G16" s="1032"/>
      <c r="H16" s="1032"/>
      <c r="I16" s="1032"/>
      <c r="J16" s="1032"/>
      <c r="K16" s="1032"/>
      <c r="L16" s="1032"/>
      <c r="M16" s="1032"/>
      <c r="N16" s="1032"/>
      <c r="O16" s="1032"/>
      <c r="P16" s="1033"/>
      <c r="Q16" s="42"/>
      <c r="R16" s="42"/>
      <c r="S16" s="42"/>
      <c r="T16" s="985" t="s">
        <v>180</v>
      </c>
      <c r="U16" s="986"/>
      <c r="V16" s="986"/>
      <c r="W16" s="986"/>
      <c r="X16" s="986"/>
      <c r="Y16" s="986"/>
      <c r="Z16" s="2115"/>
      <c r="AA16" s="1531"/>
      <c r="AB16" s="1531"/>
      <c r="AC16" s="1531"/>
      <c r="AD16" s="1531"/>
      <c r="AE16" s="2115"/>
      <c r="AF16" s="1531"/>
      <c r="AG16" s="1531"/>
      <c r="AH16" s="1531"/>
      <c r="AI16" s="2015"/>
      <c r="AJ16" s="4"/>
      <c r="AK16" s="1252"/>
      <c r="AL16" s="1253"/>
      <c r="AM16" s="1087">
        <v>8</v>
      </c>
      <c r="AN16" s="108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7" t="s">
        <v>149</v>
      </c>
      <c r="B17" s="1018"/>
      <c r="C17" s="1018"/>
      <c r="D17" s="1018"/>
      <c r="E17" s="1018"/>
      <c r="F17" s="1019"/>
      <c r="G17" s="1026" t="s">
        <v>148</v>
      </c>
      <c r="H17" s="1026"/>
      <c r="I17" s="1026"/>
      <c r="J17" s="1026"/>
      <c r="K17" s="1026"/>
      <c r="L17" s="1026"/>
      <c r="M17" s="1026"/>
      <c r="N17" s="1026"/>
      <c r="O17" s="1026"/>
      <c r="P17" s="1028"/>
      <c r="Q17" s="42"/>
      <c r="R17" s="42"/>
      <c r="S17" s="603"/>
      <c r="T17" s="603"/>
      <c r="U17" s="603"/>
      <c r="V17" s="603"/>
      <c r="W17" s="603"/>
      <c r="X17" s="603"/>
      <c r="Y17" s="603"/>
      <c r="Z17" s="603"/>
      <c r="AA17" s="603"/>
      <c r="AB17" s="603"/>
      <c r="AC17" s="603"/>
      <c r="AD17" s="603"/>
      <c r="AE17" s="603"/>
      <c r="AF17" s="603"/>
      <c r="AG17" s="603"/>
      <c r="AH17" s="603"/>
      <c r="AI17" s="603"/>
      <c r="AJ17" s="4"/>
      <c r="AK17" s="1252"/>
      <c r="AL17" s="1253"/>
      <c r="AM17" s="1087">
        <v>9</v>
      </c>
      <c r="AN17" s="108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1032"/>
      <c r="H18" s="1032"/>
      <c r="I18" s="1032"/>
      <c r="J18" s="1032"/>
      <c r="K18" s="1032"/>
      <c r="L18" s="1032"/>
      <c r="M18" s="1032"/>
      <c r="N18" s="1032"/>
      <c r="O18" s="1032"/>
      <c r="P18" s="1033"/>
      <c r="Q18" s="42"/>
      <c r="R18" s="42"/>
      <c r="S18" s="42"/>
      <c r="T18" s="749"/>
      <c r="U18" s="749"/>
      <c r="V18" s="749"/>
      <c r="W18" s="749"/>
      <c r="X18" s="749"/>
      <c r="Y18" s="749"/>
      <c r="Z18" s="749"/>
      <c r="AA18" s="749"/>
      <c r="AB18" s="749"/>
      <c r="AC18" s="749"/>
      <c r="AD18" s="749"/>
      <c r="AE18" s="749"/>
      <c r="AF18" s="749"/>
      <c r="AG18" s="749"/>
      <c r="AH18" s="749"/>
      <c r="AI18" s="749"/>
      <c r="AJ18" s="4"/>
      <c r="AK18" s="1252"/>
      <c r="AL18" s="1253"/>
      <c r="AM18" s="1087">
        <v>10</v>
      </c>
      <c r="AN18" s="108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78"/>
      <c r="H19" s="1032"/>
      <c r="I19" s="1032"/>
      <c r="J19" s="1032"/>
      <c r="K19" s="1032"/>
      <c r="L19" s="1032"/>
      <c r="M19" s="1032"/>
      <c r="N19" s="1032"/>
      <c r="O19" s="1032"/>
      <c r="P19" s="1033"/>
      <c r="Q19" s="42"/>
      <c r="R19" s="42"/>
      <c r="S19" s="42"/>
      <c r="T19" s="170"/>
      <c r="U19" s="170"/>
      <c r="V19" s="170"/>
      <c r="W19" s="170"/>
      <c r="X19" s="170"/>
      <c r="Y19" s="170"/>
      <c r="Z19" s="170"/>
      <c r="AA19" s="170"/>
      <c r="AB19" s="170"/>
      <c r="AC19" s="170"/>
      <c r="AD19" s="170"/>
      <c r="AE19" s="747"/>
      <c r="AF19" s="747"/>
      <c r="AG19" s="748"/>
      <c r="AH19" s="748"/>
      <c r="AI19" s="748"/>
      <c r="AJ19" s="4"/>
      <c r="AK19" s="1252"/>
      <c r="AL19" s="1253"/>
      <c r="AM19" s="1087">
        <v>11</v>
      </c>
      <c r="AN19" s="108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5" t="s">
        <v>163</v>
      </c>
      <c r="B20" s="986"/>
      <c r="C20" s="986"/>
      <c r="D20" s="986"/>
      <c r="E20" s="986"/>
      <c r="F20" s="986"/>
      <c r="G20" s="1371"/>
      <c r="H20" s="1371"/>
      <c r="I20" s="1371"/>
      <c r="J20" s="1371"/>
      <c r="K20" s="1371"/>
      <c r="L20" s="1371"/>
      <c r="M20" s="1371"/>
      <c r="N20" s="1371"/>
      <c r="O20" s="1371"/>
      <c r="P20" s="2018"/>
      <c r="Q20" s="42"/>
      <c r="R20" s="42"/>
      <c r="S20" s="42"/>
      <c r="T20" s="42"/>
      <c r="U20" s="42"/>
      <c r="V20" s="42"/>
      <c r="W20" s="42"/>
      <c r="X20" s="42"/>
      <c r="Y20" s="42"/>
      <c r="Z20" s="579"/>
      <c r="AA20" s="579"/>
      <c r="AB20" s="579"/>
      <c r="AC20" s="579"/>
      <c r="AD20" s="579"/>
      <c r="AE20" s="579"/>
      <c r="AF20" s="579"/>
      <c r="AG20" s="579"/>
      <c r="AH20" s="579"/>
      <c r="AI20" s="579"/>
      <c r="AJ20" s="4"/>
      <c r="AK20" s="1252"/>
      <c r="AL20" s="1253"/>
      <c r="AM20" s="1087">
        <v>12</v>
      </c>
      <c r="AN20" s="108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6" t="s">
        <v>223</v>
      </c>
      <c r="BN20" s="2117"/>
      <c r="BO20" s="211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2"/>
      <c r="AL21" s="1253"/>
      <c r="AM21" s="1087">
        <v>13</v>
      </c>
      <c r="AN21" s="108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6" t="s">
        <v>221</v>
      </c>
      <c r="BO21" s="211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2"/>
      <c r="AL22" s="1253"/>
      <c r="AM22" s="1087">
        <v>14</v>
      </c>
      <c r="AN22" s="108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6" t="s">
        <v>219</v>
      </c>
      <c r="BO22" s="211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2"/>
      <c r="AL23" s="1253"/>
      <c r="AM23" s="1087">
        <v>15</v>
      </c>
      <c r="AN23" s="108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6" t="s">
        <v>217</v>
      </c>
      <c r="BO23" s="211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1"/>
      <c r="AL24" s="1615"/>
      <c r="AM24" s="1560">
        <v>16</v>
      </c>
      <c r="AN24" s="1560"/>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9" t="s">
        <v>92</v>
      </c>
      <c r="AW28" s="898"/>
      <c r="AX28" s="898"/>
      <c r="AY28" s="898"/>
      <c r="AZ28" s="898"/>
      <c r="BA28" s="898"/>
      <c r="BB28" s="898"/>
      <c r="BC28" s="2120"/>
      <c r="BD28" s="573"/>
      <c r="BE28" s="4"/>
      <c r="BF28" s="897" t="s">
        <v>696</v>
      </c>
      <c r="BG28" s="898"/>
      <c r="BH28" s="898"/>
      <c r="BI28" s="898"/>
      <c r="BJ28" s="898"/>
      <c r="BK28" s="898"/>
      <c r="BL28" s="898"/>
      <c r="BM28" s="898"/>
      <c r="BN28" s="898"/>
      <c r="BO28" s="898"/>
      <c r="BP28" s="898"/>
      <c r="BQ28" s="898"/>
      <c r="BR28" s="898"/>
      <c r="BS28" s="898"/>
      <c r="BT28" s="89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62"/>
      <c r="AX29" s="1862"/>
      <c r="AY29" s="1862"/>
      <c r="AZ29" s="1862"/>
      <c r="BA29" s="1863"/>
      <c r="BB29" s="1994"/>
      <c r="BC29" s="1995"/>
      <c r="BD29" s="571"/>
      <c r="BE29" s="4"/>
      <c r="BF29" s="912"/>
      <c r="BG29" s="913"/>
      <c r="BH29" s="913"/>
      <c r="BI29" s="913"/>
      <c r="BJ29" s="914"/>
      <c r="BK29" s="915"/>
      <c r="BL29" s="913"/>
      <c r="BM29" s="913"/>
      <c r="BN29" s="913"/>
      <c r="BO29" s="914"/>
      <c r="BP29" s="915"/>
      <c r="BQ29" s="913"/>
      <c r="BR29" s="913"/>
      <c r="BS29" s="913"/>
      <c r="BT29" s="91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92"/>
      <c r="AX30" s="1092"/>
      <c r="AY30" s="1092"/>
      <c r="AZ30" s="1092"/>
      <c r="BA30" s="1093"/>
      <c r="BB30" s="1997"/>
      <c r="BC30" s="1998"/>
      <c r="BD30" s="569"/>
      <c r="BE30" s="4"/>
      <c r="BF30" s="893"/>
      <c r="BG30" s="877"/>
      <c r="BH30" s="877"/>
      <c r="BI30" s="877"/>
      <c r="BJ30" s="878"/>
      <c r="BK30" s="876"/>
      <c r="BL30" s="877"/>
      <c r="BM30" s="877"/>
      <c r="BN30" s="877"/>
      <c r="BO30" s="878"/>
      <c r="BP30" s="876"/>
      <c r="BQ30" s="877"/>
      <c r="BR30" s="877"/>
      <c r="BS30" s="877"/>
      <c r="BT30" s="87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3" t="s">
        <v>60</v>
      </c>
      <c r="B31" s="2134"/>
      <c r="C31" s="2134"/>
      <c r="D31" s="2134"/>
      <c r="E31" s="2134"/>
      <c r="F31" s="2134"/>
      <c r="G31" s="2134"/>
      <c r="H31" s="2137" t="s">
        <v>93</v>
      </c>
      <c r="I31" s="2137"/>
      <c r="J31" s="2137"/>
      <c r="K31" s="2137"/>
      <c r="L31" s="2137"/>
      <c r="M31" s="2137"/>
      <c r="N31" s="2137"/>
      <c r="O31" s="2137"/>
      <c r="P31" s="2137"/>
      <c r="Q31" s="2134" t="s">
        <v>59</v>
      </c>
      <c r="R31" s="2134"/>
      <c r="S31" s="2134"/>
      <c r="T31" s="2137" t="s">
        <v>58</v>
      </c>
      <c r="U31" s="2137"/>
      <c r="V31" s="2137"/>
      <c r="W31" s="2137"/>
      <c r="X31" s="2137"/>
      <c r="Y31" s="2137"/>
      <c r="Z31" s="2137"/>
      <c r="AA31" s="2137"/>
      <c r="AB31" s="2137"/>
      <c r="AC31" s="2134" t="s">
        <v>57</v>
      </c>
      <c r="AD31" s="2134"/>
      <c r="AE31" s="2134"/>
      <c r="AF31" s="2138" t="s">
        <v>39</v>
      </c>
      <c r="AG31" s="1094"/>
      <c r="AH31" s="1094"/>
      <c r="AI31" s="2139"/>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893"/>
      <c r="BG31" s="877"/>
      <c r="BH31" s="877"/>
      <c r="BI31" s="877"/>
      <c r="BJ31" s="878"/>
      <c r="BK31" s="876"/>
      <c r="BL31" s="877"/>
      <c r="BM31" s="877"/>
      <c r="BN31" s="877"/>
      <c r="BO31" s="878"/>
      <c r="BP31" s="876"/>
      <c r="BQ31" s="877"/>
      <c r="BR31" s="877"/>
      <c r="BS31" s="877"/>
      <c r="BT31" s="87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5"/>
      <c r="B32" s="2136"/>
      <c r="C32" s="2136"/>
      <c r="D32" s="2136"/>
      <c r="E32" s="2136"/>
      <c r="F32" s="2136"/>
      <c r="G32" s="2136"/>
      <c r="H32" s="1066" t="s">
        <v>55</v>
      </c>
      <c r="I32" s="1066"/>
      <c r="J32" s="1066"/>
      <c r="K32" s="1066" t="s">
        <v>54</v>
      </c>
      <c r="L32" s="1066"/>
      <c r="M32" s="1066"/>
      <c r="N32" s="1066" t="s">
        <v>653</v>
      </c>
      <c r="O32" s="1066"/>
      <c r="P32" s="1066"/>
      <c r="Q32" s="2136"/>
      <c r="R32" s="2136"/>
      <c r="S32" s="2136"/>
      <c r="T32" s="1066" t="s">
        <v>52</v>
      </c>
      <c r="U32" s="1066"/>
      <c r="V32" s="1066"/>
      <c r="W32" s="1066" t="s">
        <v>51</v>
      </c>
      <c r="X32" s="1066"/>
      <c r="Y32" s="1066"/>
      <c r="Z32" s="1066" t="s">
        <v>50</v>
      </c>
      <c r="AA32" s="1066"/>
      <c r="AB32" s="1066"/>
      <c r="AC32" s="2136"/>
      <c r="AD32" s="2136"/>
      <c r="AE32" s="2136"/>
      <c r="AF32" s="2140"/>
      <c r="AG32" s="2141"/>
      <c r="AH32" s="2141"/>
      <c r="AI32" s="2142"/>
      <c r="AJ32" s="4"/>
      <c r="AK32" s="2128"/>
      <c r="AL32" s="2129"/>
      <c r="AM32" s="2129"/>
      <c r="AN32" s="2129"/>
      <c r="AO32" s="2129"/>
      <c r="AP32" s="2129"/>
      <c r="AQ32" s="2129"/>
      <c r="AR32" s="2129"/>
      <c r="AS32" s="2130"/>
      <c r="AT32" s="4"/>
      <c r="AU32" s="897" t="s">
        <v>56</v>
      </c>
      <c r="AV32" s="898"/>
      <c r="AW32" s="898"/>
      <c r="AX32" s="898"/>
      <c r="AY32" s="898"/>
      <c r="AZ32" s="898"/>
      <c r="BA32" s="898"/>
      <c r="BB32" s="898"/>
      <c r="BC32" s="898"/>
      <c r="BD32" s="899"/>
      <c r="BE32" s="4"/>
      <c r="BF32" s="893"/>
      <c r="BG32" s="877"/>
      <c r="BH32" s="877"/>
      <c r="BI32" s="877"/>
      <c r="BJ32" s="878"/>
      <c r="BK32" s="876"/>
      <c r="BL32" s="877"/>
      <c r="BM32" s="877"/>
      <c r="BN32" s="877"/>
      <c r="BO32" s="878"/>
      <c r="BP32" s="876"/>
      <c r="BQ32" s="877"/>
      <c r="BR32" s="877"/>
      <c r="BS32" s="877"/>
      <c r="BT32" s="87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3"/>
      <c r="B33" s="2024"/>
      <c r="C33" s="2024"/>
      <c r="D33" s="2024"/>
      <c r="E33" s="2024"/>
      <c r="F33" s="2024"/>
      <c r="G33" s="2024"/>
      <c r="H33" s="1587"/>
      <c r="I33" s="1587"/>
      <c r="J33" s="1587"/>
      <c r="K33" s="1587"/>
      <c r="L33" s="1587"/>
      <c r="M33" s="1587"/>
      <c r="N33" s="2132"/>
      <c r="O33" s="1587"/>
      <c r="P33" s="1587"/>
      <c r="Q33" s="1587"/>
      <c r="R33" s="1587"/>
      <c r="S33" s="1587"/>
      <c r="T33" s="1583"/>
      <c r="U33" s="1583"/>
      <c r="V33" s="1583"/>
      <c r="W33" s="1583"/>
      <c r="X33" s="1583"/>
      <c r="Y33" s="1583"/>
      <c r="Z33" s="1583"/>
      <c r="AA33" s="1583"/>
      <c r="AB33" s="1583"/>
      <c r="AC33" s="1583"/>
      <c r="AD33" s="1583"/>
      <c r="AE33" s="1583"/>
      <c r="AF33" s="1587"/>
      <c r="AG33" s="1587"/>
      <c r="AH33" s="1587"/>
      <c r="AI33" s="2020"/>
      <c r="AJ33" s="4"/>
      <c r="AK33" s="1606" t="str">
        <f>IFERROR(AN33*(1-$BB$30),"")</f>
        <v/>
      </c>
      <c r="AL33" s="1607"/>
      <c r="AM33" s="1607"/>
      <c r="AN33" s="1607" t="str">
        <f>IFERROR(($AK$53*Q33),"")</f>
        <v/>
      </c>
      <c r="AO33" s="1607"/>
      <c r="AP33" s="1607"/>
      <c r="AQ33" s="1607" t="str">
        <f>IFERROR(AN33*(1+$BB$29),"")</f>
        <v/>
      </c>
      <c r="AR33" s="1607"/>
      <c r="AS33" s="1608"/>
      <c r="AT33" s="4"/>
      <c r="AU33" s="2144" t="str">
        <f t="shared" ref="AU33:AU53" si="0">IF(AC33="","",IF(AC33&lt;Q33-(Q33*$BB$30),"Below "&amp;$BB$30*100&amp;"% by "&amp;Q33-(Q33*$BB$30)-AC33&amp;" CFM",IF(AC33&gt;Q33+(Q33*$BB$29),"Above "&amp;$BB$29*100&amp;"% by "&amp;AC33-Q33-(Q33*$BB$29)&amp;" CFM","")))</f>
        <v/>
      </c>
      <c r="AV33" s="2145"/>
      <c r="AW33" s="2145"/>
      <c r="AX33" s="2145"/>
      <c r="AY33" s="2145"/>
      <c r="AZ33" s="2145"/>
      <c r="BA33" s="2145"/>
      <c r="BB33" s="2145"/>
      <c r="BC33" s="2145"/>
      <c r="BD33" s="2146"/>
      <c r="BE33" s="4"/>
      <c r="BF33" s="893"/>
      <c r="BG33" s="877"/>
      <c r="BH33" s="877"/>
      <c r="BI33" s="877"/>
      <c r="BJ33" s="878"/>
      <c r="BK33" s="876"/>
      <c r="BL33" s="877"/>
      <c r="BM33" s="877"/>
      <c r="BN33" s="877"/>
      <c r="BO33" s="878"/>
      <c r="BP33" s="876"/>
      <c r="BQ33" s="877"/>
      <c r="BR33" s="877"/>
      <c r="BS33" s="877"/>
      <c r="BT33" s="87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3"/>
      <c r="B34" s="2024"/>
      <c r="C34" s="2024"/>
      <c r="D34" s="2024"/>
      <c r="E34" s="2024"/>
      <c r="F34" s="2024"/>
      <c r="G34" s="2024"/>
      <c r="H34" s="1048"/>
      <c r="I34" s="1048"/>
      <c r="J34" s="1048"/>
      <c r="K34" s="1048"/>
      <c r="L34" s="1048"/>
      <c r="M34" s="1048"/>
      <c r="N34" s="2143"/>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1606" t="str">
        <f t="shared" ref="AK34:AK52" si="1">IFERROR(AN34*(1-$BB$30),"")</f>
        <v/>
      </c>
      <c r="AL34" s="1607"/>
      <c r="AM34" s="1607"/>
      <c r="AN34" s="1607" t="str">
        <f t="shared" ref="AN34:AN52" si="2">IFERROR(($AK$53*Q34),"")</f>
        <v/>
      </c>
      <c r="AO34" s="1607"/>
      <c r="AP34" s="1607"/>
      <c r="AQ34" s="1607" t="str">
        <f t="shared" ref="AQ34:AQ52" si="3">IFERROR(AN34*(1+$BB$29),"")</f>
        <v/>
      </c>
      <c r="AR34" s="1607"/>
      <c r="AS34" s="1608"/>
      <c r="AT34" s="4"/>
      <c r="AU34" s="2144" t="str">
        <f t="shared" si="0"/>
        <v/>
      </c>
      <c r="AV34" s="2145"/>
      <c r="AW34" s="2145"/>
      <c r="AX34" s="2145"/>
      <c r="AY34" s="2145"/>
      <c r="AZ34" s="2145"/>
      <c r="BA34" s="2145"/>
      <c r="BB34" s="2145"/>
      <c r="BC34" s="2145"/>
      <c r="BD34" s="2146"/>
      <c r="BE34" s="4"/>
      <c r="BF34" s="937"/>
      <c r="BG34" s="930"/>
      <c r="BH34" s="930"/>
      <c r="BI34" s="930"/>
      <c r="BJ34" s="938"/>
      <c r="BK34" s="929"/>
      <c r="BL34" s="930"/>
      <c r="BM34" s="930"/>
      <c r="BN34" s="930"/>
      <c r="BO34" s="938"/>
      <c r="BP34" s="929"/>
      <c r="BQ34" s="930"/>
      <c r="BR34" s="930"/>
      <c r="BS34" s="930"/>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3"/>
      <c r="B35" s="2024"/>
      <c r="C35" s="2024"/>
      <c r="D35" s="2024"/>
      <c r="E35" s="2024"/>
      <c r="F35" s="2024"/>
      <c r="G35" s="2024"/>
      <c r="H35" s="1048"/>
      <c r="I35" s="1048"/>
      <c r="J35" s="1048"/>
      <c r="K35" s="1048"/>
      <c r="L35" s="1048"/>
      <c r="M35" s="1048"/>
      <c r="N35" s="2143"/>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2144" t="str">
        <f t="shared" si="0"/>
        <v/>
      </c>
      <c r="AV35" s="2145"/>
      <c r="AW35" s="2145"/>
      <c r="AX35" s="2145"/>
      <c r="AY35" s="2145"/>
      <c r="AZ35" s="2145"/>
      <c r="BA35" s="2145"/>
      <c r="BB35" s="2145"/>
      <c r="BC35" s="2145"/>
      <c r="BD35" s="214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1606" t="str">
        <f t="shared" si="1"/>
        <v/>
      </c>
      <c r="AL36" s="1607"/>
      <c r="AM36" s="1607"/>
      <c r="AN36" s="1607" t="str">
        <f t="shared" si="2"/>
        <v/>
      </c>
      <c r="AO36" s="1607"/>
      <c r="AP36" s="1607"/>
      <c r="AQ36" s="1607" t="str">
        <f t="shared" si="3"/>
        <v/>
      </c>
      <c r="AR36" s="1607"/>
      <c r="AS36" s="1608"/>
      <c r="AT36" s="4"/>
      <c r="AU36" s="2144" t="str">
        <f t="shared" si="0"/>
        <v/>
      </c>
      <c r="AV36" s="2145"/>
      <c r="AW36" s="2145"/>
      <c r="AX36" s="2145"/>
      <c r="AY36" s="2145"/>
      <c r="AZ36" s="2145"/>
      <c r="BA36" s="2145"/>
      <c r="BB36" s="2145"/>
      <c r="BC36" s="2145"/>
      <c r="BD36" s="214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1606" t="str">
        <f t="shared" si="1"/>
        <v/>
      </c>
      <c r="AL37" s="1607"/>
      <c r="AM37" s="1607"/>
      <c r="AN37" s="1607" t="str">
        <f t="shared" si="2"/>
        <v/>
      </c>
      <c r="AO37" s="1607"/>
      <c r="AP37" s="1607"/>
      <c r="AQ37" s="1607" t="str">
        <f t="shared" si="3"/>
        <v/>
      </c>
      <c r="AR37" s="1607"/>
      <c r="AS37" s="1608"/>
      <c r="AT37" s="4"/>
      <c r="AU37" s="2144" t="str">
        <f t="shared" si="0"/>
        <v/>
      </c>
      <c r="AV37" s="2145"/>
      <c r="AW37" s="2145"/>
      <c r="AX37" s="2145"/>
      <c r="AY37" s="2145"/>
      <c r="AZ37" s="2145"/>
      <c r="BA37" s="2145"/>
      <c r="BB37" s="2145"/>
      <c r="BC37" s="2145"/>
      <c r="BD37" s="214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1606" t="str">
        <f t="shared" si="1"/>
        <v/>
      </c>
      <c r="AL38" s="1607"/>
      <c r="AM38" s="1607"/>
      <c r="AN38" s="1607" t="str">
        <f t="shared" si="2"/>
        <v/>
      </c>
      <c r="AO38" s="1607"/>
      <c r="AP38" s="1607"/>
      <c r="AQ38" s="1607" t="str">
        <f t="shared" si="3"/>
        <v/>
      </c>
      <c r="AR38" s="1607"/>
      <c r="AS38" s="1608"/>
      <c r="AT38" s="4"/>
      <c r="AU38" s="2144" t="str">
        <f t="shared" si="0"/>
        <v/>
      </c>
      <c r="AV38" s="2145"/>
      <c r="AW38" s="2145"/>
      <c r="AX38" s="2145"/>
      <c r="AY38" s="2145"/>
      <c r="AZ38" s="2145"/>
      <c r="BA38" s="2145"/>
      <c r="BB38" s="2145"/>
      <c r="BC38" s="2145"/>
      <c r="BD38" s="214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1606" t="str">
        <f t="shared" si="1"/>
        <v/>
      </c>
      <c r="AL39" s="1607"/>
      <c r="AM39" s="1607"/>
      <c r="AN39" s="1607" t="str">
        <f t="shared" si="2"/>
        <v/>
      </c>
      <c r="AO39" s="1607"/>
      <c r="AP39" s="1607"/>
      <c r="AQ39" s="1607" t="str">
        <f t="shared" si="3"/>
        <v/>
      </c>
      <c r="AR39" s="1607"/>
      <c r="AS39" s="1608"/>
      <c r="AT39" s="4"/>
      <c r="AU39" s="2144" t="str">
        <f t="shared" si="0"/>
        <v/>
      </c>
      <c r="AV39" s="2145"/>
      <c r="AW39" s="2145"/>
      <c r="AX39" s="2145"/>
      <c r="AY39" s="2145"/>
      <c r="AZ39" s="2145"/>
      <c r="BA39" s="2145"/>
      <c r="BB39" s="2145"/>
      <c r="BC39" s="2145"/>
      <c r="BD39" s="214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1606" t="str">
        <f t="shared" si="1"/>
        <v/>
      </c>
      <c r="AL40" s="1607"/>
      <c r="AM40" s="1607"/>
      <c r="AN40" s="1607" t="str">
        <f t="shared" si="2"/>
        <v/>
      </c>
      <c r="AO40" s="1607"/>
      <c r="AP40" s="1607"/>
      <c r="AQ40" s="1607" t="str">
        <f t="shared" si="3"/>
        <v/>
      </c>
      <c r="AR40" s="1607"/>
      <c r="AS40" s="1608"/>
      <c r="AT40" s="4"/>
      <c r="AU40" s="2144" t="str">
        <f t="shared" si="0"/>
        <v/>
      </c>
      <c r="AV40" s="2145"/>
      <c r="AW40" s="2145"/>
      <c r="AX40" s="2145"/>
      <c r="AY40" s="2145"/>
      <c r="AZ40" s="2145"/>
      <c r="BA40" s="2145"/>
      <c r="BB40" s="2145"/>
      <c r="BC40" s="2145"/>
      <c r="BD40" s="214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1606" t="str">
        <f t="shared" si="1"/>
        <v/>
      </c>
      <c r="AL41" s="1607"/>
      <c r="AM41" s="1607"/>
      <c r="AN41" s="1607" t="str">
        <f t="shared" si="2"/>
        <v/>
      </c>
      <c r="AO41" s="1607"/>
      <c r="AP41" s="1607"/>
      <c r="AQ41" s="1607" t="str">
        <f t="shared" si="3"/>
        <v/>
      </c>
      <c r="AR41" s="1607"/>
      <c r="AS41" s="1608"/>
      <c r="AT41" s="4"/>
      <c r="AU41" s="2144" t="str">
        <f t="shared" si="0"/>
        <v/>
      </c>
      <c r="AV41" s="2145"/>
      <c r="AW41" s="2145"/>
      <c r="AX41" s="2145"/>
      <c r="AY41" s="2145"/>
      <c r="AZ41" s="2145"/>
      <c r="BA41" s="2145"/>
      <c r="BB41" s="2145"/>
      <c r="BC41" s="2145"/>
      <c r="BD41" s="214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1606" t="str">
        <f t="shared" si="1"/>
        <v/>
      </c>
      <c r="AL42" s="1607"/>
      <c r="AM42" s="1607"/>
      <c r="AN42" s="1607" t="str">
        <f t="shared" si="2"/>
        <v/>
      </c>
      <c r="AO42" s="1607"/>
      <c r="AP42" s="1607"/>
      <c r="AQ42" s="1607" t="str">
        <f t="shared" si="3"/>
        <v/>
      </c>
      <c r="AR42" s="1607"/>
      <c r="AS42" s="1608"/>
      <c r="AT42" s="4"/>
      <c r="AU42" s="2144" t="str">
        <f t="shared" si="0"/>
        <v/>
      </c>
      <c r="AV42" s="2145"/>
      <c r="AW42" s="2145"/>
      <c r="AX42" s="2145"/>
      <c r="AY42" s="2145"/>
      <c r="AZ42" s="2145"/>
      <c r="BA42" s="2145"/>
      <c r="BB42" s="2145"/>
      <c r="BC42" s="2145"/>
      <c r="BD42" s="214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1606" t="str">
        <f t="shared" si="1"/>
        <v/>
      </c>
      <c r="AL43" s="1607"/>
      <c r="AM43" s="1607"/>
      <c r="AN43" s="1607" t="str">
        <f t="shared" si="2"/>
        <v/>
      </c>
      <c r="AO43" s="1607"/>
      <c r="AP43" s="1607"/>
      <c r="AQ43" s="1607" t="str">
        <f t="shared" si="3"/>
        <v/>
      </c>
      <c r="AR43" s="1607"/>
      <c r="AS43" s="1608"/>
      <c r="AT43" s="4"/>
      <c r="AU43" s="2144" t="str">
        <f t="shared" si="0"/>
        <v/>
      </c>
      <c r="AV43" s="2145"/>
      <c r="AW43" s="2145"/>
      <c r="AX43" s="2145"/>
      <c r="AY43" s="2145"/>
      <c r="AZ43" s="2145"/>
      <c r="BA43" s="2145"/>
      <c r="BB43" s="2145"/>
      <c r="BC43" s="2145"/>
      <c r="BD43" s="214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1606" t="str">
        <f t="shared" si="1"/>
        <v/>
      </c>
      <c r="AL44" s="1607"/>
      <c r="AM44" s="1607"/>
      <c r="AN44" s="1607" t="str">
        <f t="shared" si="2"/>
        <v/>
      </c>
      <c r="AO44" s="1607"/>
      <c r="AP44" s="1607"/>
      <c r="AQ44" s="1607" t="str">
        <f t="shared" si="3"/>
        <v/>
      </c>
      <c r="AR44" s="1607"/>
      <c r="AS44" s="1608"/>
      <c r="AT44" s="4"/>
      <c r="AU44" s="2144" t="str">
        <f t="shared" si="0"/>
        <v/>
      </c>
      <c r="AV44" s="2145"/>
      <c r="AW44" s="2145"/>
      <c r="AX44" s="2145"/>
      <c r="AY44" s="2145"/>
      <c r="AZ44" s="2145"/>
      <c r="BA44" s="2145"/>
      <c r="BB44" s="2145"/>
      <c r="BC44" s="2145"/>
      <c r="BD44" s="214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1606" t="str">
        <f t="shared" si="1"/>
        <v/>
      </c>
      <c r="AL45" s="1607"/>
      <c r="AM45" s="1607"/>
      <c r="AN45" s="1607" t="str">
        <f t="shared" si="2"/>
        <v/>
      </c>
      <c r="AO45" s="1607"/>
      <c r="AP45" s="1607"/>
      <c r="AQ45" s="1607" t="str">
        <f t="shared" si="3"/>
        <v/>
      </c>
      <c r="AR45" s="1607"/>
      <c r="AS45" s="1608"/>
      <c r="AT45" s="4"/>
      <c r="AU45" s="2144" t="str">
        <f t="shared" si="0"/>
        <v/>
      </c>
      <c r="AV45" s="2145"/>
      <c r="AW45" s="2145"/>
      <c r="AX45" s="2145"/>
      <c r="AY45" s="2145"/>
      <c r="AZ45" s="2145"/>
      <c r="BA45" s="2145"/>
      <c r="BB45" s="2145"/>
      <c r="BC45" s="2145"/>
      <c r="BD45" s="214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1606" t="str">
        <f t="shared" si="1"/>
        <v/>
      </c>
      <c r="AL46" s="1607"/>
      <c r="AM46" s="1607"/>
      <c r="AN46" s="1607" t="str">
        <f t="shared" si="2"/>
        <v/>
      </c>
      <c r="AO46" s="1607"/>
      <c r="AP46" s="1607"/>
      <c r="AQ46" s="1607" t="str">
        <f t="shared" si="3"/>
        <v/>
      </c>
      <c r="AR46" s="1607"/>
      <c r="AS46" s="1608"/>
      <c r="AT46" s="4"/>
      <c r="AU46" s="2144" t="str">
        <f t="shared" si="0"/>
        <v/>
      </c>
      <c r="AV46" s="2145"/>
      <c r="AW46" s="2145"/>
      <c r="AX46" s="2145"/>
      <c r="AY46" s="2145"/>
      <c r="AZ46" s="2145"/>
      <c r="BA46" s="2145"/>
      <c r="BB46" s="2145"/>
      <c r="BC46" s="2145"/>
      <c r="BD46" s="214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1606" t="str">
        <f t="shared" si="1"/>
        <v/>
      </c>
      <c r="AL47" s="1607"/>
      <c r="AM47" s="1607"/>
      <c r="AN47" s="1607" t="str">
        <f t="shared" si="2"/>
        <v/>
      </c>
      <c r="AO47" s="1607"/>
      <c r="AP47" s="1607"/>
      <c r="AQ47" s="1607" t="str">
        <f t="shared" si="3"/>
        <v/>
      </c>
      <c r="AR47" s="1607"/>
      <c r="AS47" s="1608"/>
      <c r="AT47" s="4"/>
      <c r="AU47" s="2144" t="str">
        <f t="shared" si="0"/>
        <v/>
      </c>
      <c r="AV47" s="2145"/>
      <c r="AW47" s="2145"/>
      <c r="AX47" s="2145"/>
      <c r="AY47" s="2145"/>
      <c r="AZ47" s="2145"/>
      <c r="BA47" s="2145"/>
      <c r="BB47" s="2145"/>
      <c r="BC47" s="2145"/>
      <c r="BD47" s="214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1606" t="str">
        <f t="shared" si="1"/>
        <v/>
      </c>
      <c r="AL48" s="1607"/>
      <c r="AM48" s="1607"/>
      <c r="AN48" s="1607" t="str">
        <f t="shared" si="2"/>
        <v/>
      </c>
      <c r="AO48" s="1607"/>
      <c r="AP48" s="1607"/>
      <c r="AQ48" s="1607" t="str">
        <f t="shared" si="3"/>
        <v/>
      </c>
      <c r="AR48" s="1607"/>
      <c r="AS48" s="1608"/>
      <c r="AT48" s="4"/>
      <c r="AU48" s="2144" t="str">
        <f t="shared" si="0"/>
        <v/>
      </c>
      <c r="AV48" s="2145"/>
      <c r="AW48" s="2145"/>
      <c r="AX48" s="2145"/>
      <c r="AY48" s="2145"/>
      <c r="AZ48" s="2145"/>
      <c r="BA48" s="2145"/>
      <c r="BB48" s="2145"/>
      <c r="BC48" s="2145"/>
      <c r="BD48" s="214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1606" t="str">
        <f t="shared" si="1"/>
        <v/>
      </c>
      <c r="AL49" s="1607"/>
      <c r="AM49" s="1607"/>
      <c r="AN49" s="1607" t="str">
        <f t="shared" si="2"/>
        <v/>
      </c>
      <c r="AO49" s="1607"/>
      <c r="AP49" s="1607"/>
      <c r="AQ49" s="1607" t="str">
        <f t="shared" si="3"/>
        <v/>
      </c>
      <c r="AR49" s="1607"/>
      <c r="AS49" s="1608"/>
      <c r="AT49" s="4"/>
      <c r="AU49" s="2144" t="str">
        <f t="shared" si="0"/>
        <v/>
      </c>
      <c r="AV49" s="2145"/>
      <c r="AW49" s="2145"/>
      <c r="AX49" s="2145"/>
      <c r="AY49" s="2145"/>
      <c r="AZ49" s="2145"/>
      <c r="BA49" s="2145"/>
      <c r="BB49" s="2145"/>
      <c r="BC49" s="2145"/>
      <c r="BD49" s="214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1606" t="str">
        <f t="shared" si="1"/>
        <v/>
      </c>
      <c r="AL50" s="1607"/>
      <c r="AM50" s="1607"/>
      <c r="AN50" s="1607" t="str">
        <f t="shared" si="2"/>
        <v/>
      </c>
      <c r="AO50" s="1607"/>
      <c r="AP50" s="1607"/>
      <c r="AQ50" s="1607" t="str">
        <f t="shared" si="3"/>
        <v/>
      </c>
      <c r="AR50" s="1607"/>
      <c r="AS50" s="1608"/>
      <c r="AT50" s="4"/>
      <c r="AU50" s="2144" t="str">
        <f t="shared" si="0"/>
        <v/>
      </c>
      <c r="AV50" s="2145"/>
      <c r="AW50" s="2145"/>
      <c r="AX50" s="2145"/>
      <c r="AY50" s="2145"/>
      <c r="AZ50" s="2145"/>
      <c r="BA50" s="2145"/>
      <c r="BB50" s="2145"/>
      <c r="BC50" s="2145"/>
      <c r="BD50" s="214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1606" t="str">
        <f t="shared" si="1"/>
        <v/>
      </c>
      <c r="AL51" s="1607"/>
      <c r="AM51" s="1607"/>
      <c r="AN51" s="1607" t="str">
        <f t="shared" si="2"/>
        <v/>
      </c>
      <c r="AO51" s="1607"/>
      <c r="AP51" s="1607"/>
      <c r="AQ51" s="1607" t="str">
        <f t="shared" si="3"/>
        <v/>
      </c>
      <c r="AR51" s="1607"/>
      <c r="AS51" s="1608"/>
      <c r="AT51" s="4"/>
      <c r="AU51" s="2144" t="str">
        <f t="shared" si="0"/>
        <v/>
      </c>
      <c r="AV51" s="2145"/>
      <c r="AW51" s="2145"/>
      <c r="AX51" s="2145"/>
      <c r="AY51" s="2145"/>
      <c r="AZ51" s="2145"/>
      <c r="BA51" s="2145"/>
      <c r="BB51" s="2145"/>
      <c r="BC51" s="2145"/>
      <c r="BD51" s="214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1606" t="str">
        <f t="shared" si="1"/>
        <v/>
      </c>
      <c r="AL52" s="1607"/>
      <c r="AM52" s="1607"/>
      <c r="AN52" s="1607" t="str">
        <f t="shared" si="2"/>
        <v/>
      </c>
      <c r="AO52" s="1607"/>
      <c r="AP52" s="1607"/>
      <c r="AQ52" s="1607" t="str">
        <f t="shared" si="3"/>
        <v/>
      </c>
      <c r="AR52" s="1607"/>
      <c r="AS52" s="1608"/>
      <c r="AT52" s="4"/>
      <c r="AU52" s="2144" t="str">
        <f t="shared" si="0"/>
        <v/>
      </c>
      <c r="AV52" s="2145"/>
      <c r="AW52" s="2145"/>
      <c r="AX52" s="2145"/>
      <c r="AY52" s="2145"/>
      <c r="AZ52" s="2145"/>
      <c r="BA52" s="2145"/>
      <c r="BB52" s="2145"/>
      <c r="BC52" s="2145"/>
      <c r="BD52" s="214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0" t="s">
        <v>187</v>
      </c>
      <c r="B53" s="2151"/>
      <c r="C53" s="2151"/>
      <c r="D53" s="2151"/>
      <c r="E53" s="2151"/>
      <c r="F53" s="2151"/>
      <c r="G53" s="2151"/>
      <c r="H53" s="2151"/>
      <c r="I53" s="2151"/>
      <c r="J53" s="2151"/>
      <c r="K53" s="2151"/>
      <c r="L53" s="2151"/>
      <c r="M53" s="2151"/>
      <c r="N53" s="2151"/>
      <c r="O53" s="2151"/>
      <c r="P53" s="2151"/>
      <c r="Q53" s="1156" t="str">
        <f>IF(SUM(Q33:S52)&lt;&gt;0,SUM(Q33:S52),"")</f>
        <v/>
      </c>
      <c r="R53" s="1156"/>
      <c r="S53" s="1156"/>
      <c r="T53" s="1156" t="str">
        <f>IF(SUM(T33:V52)&lt;&gt;0,SUM(T33:V52),"")</f>
        <v/>
      </c>
      <c r="U53" s="1156"/>
      <c r="V53" s="1156"/>
      <c r="W53" s="1156" t="str">
        <f>IF(SUM(W33:Y52)&lt;&gt;0,SUM(W33:Y52),"")</f>
        <v/>
      </c>
      <c r="X53" s="1156"/>
      <c r="Y53" s="1156"/>
      <c r="Z53" s="1156" t="str">
        <f>IF(SUM(Z33:AB52)&lt;&gt;0,SUM(Z33:AB52),"")</f>
        <v/>
      </c>
      <c r="AA53" s="1156"/>
      <c r="AB53" s="1156"/>
      <c r="AC53" s="1156" t="str">
        <f>IF(SUM(AC33:AE52)&lt;&gt;0,SUM(AC33:AE52),"")</f>
        <v/>
      </c>
      <c r="AD53" s="1156"/>
      <c r="AE53" s="1156"/>
      <c r="AF53" s="1580"/>
      <c r="AG53" s="1580"/>
      <c r="AH53" s="1580"/>
      <c r="AI53" s="1581"/>
      <c r="AJ53" s="4"/>
      <c r="AK53" s="2094" t="str">
        <f>IFERROR((T53/Q53),"")</f>
        <v/>
      </c>
      <c r="AL53" s="2095"/>
      <c r="AM53" s="2096"/>
      <c r="AN53" s="1643"/>
      <c r="AO53" s="1643"/>
      <c r="AP53" s="1643"/>
      <c r="AQ53" s="1643"/>
      <c r="AR53" s="1643"/>
      <c r="AS53" s="1644"/>
      <c r="AT53" s="4"/>
      <c r="AU53" s="2147" t="str">
        <f t="shared" si="0"/>
        <v/>
      </c>
      <c r="AV53" s="2148"/>
      <c r="AW53" s="2148"/>
      <c r="AX53" s="2148"/>
      <c r="AY53" s="2148"/>
      <c r="AZ53" s="2148"/>
      <c r="BA53" s="2148"/>
      <c r="BB53" s="2148"/>
      <c r="BC53" s="2148"/>
      <c r="BD53" s="214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479" priority="14">
      <formula>LEN(TRIM(E7))=0</formula>
    </cfRule>
  </conditionalFormatting>
  <conditionalFormatting sqref="Q53:AE53">
    <cfRule type="containsText" dxfId="1478" priority="13" operator="containsText" text="CALC.">
      <formula>NOT(ISERROR(SEARCH("CALC.",Q53)))</formula>
    </cfRule>
  </conditionalFormatting>
  <conditionalFormatting sqref="A33:S52">
    <cfRule type="notContainsBlanks" dxfId="1477" priority="11">
      <formula>LEN(TRIM(A33))&gt;0</formula>
    </cfRule>
    <cfRule type="expression" dxfId="1476" priority="12">
      <formula>NOT(ISBLANK($H33))</formula>
    </cfRule>
  </conditionalFormatting>
  <conditionalFormatting sqref="AK9:BK24">
    <cfRule type="expression" dxfId="1475" priority="10">
      <formula>NOT(ISBLANK($AK9))</formula>
    </cfRule>
  </conditionalFormatting>
  <conditionalFormatting sqref="T33:AC52">
    <cfRule type="notContainsBlanks" dxfId="1474" priority="5">
      <formula>LEN(TRIM(T33))&gt;0</formula>
    </cfRule>
    <cfRule type="expression" dxfId="1473" priority="6">
      <formula>NOT(ISBLANK($H33))</formula>
    </cfRule>
  </conditionalFormatting>
  <conditionalFormatting sqref="T33:AB52">
    <cfRule type="expression" dxfId="1472" priority="4">
      <formula>$AC33&lt;&gt;""</formula>
    </cfRule>
  </conditionalFormatting>
  <conditionalFormatting sqref="AU33:BD53">
    <cfRule type="notContainsBlanks" dxfId="1471" priority="3">
      <formula>LEN(TRIM(AU33))&gt;0</formula>
    </cfRule>
  </conditionalFormatting>
  <conditionalFormatting sqref="BB29:BC30">
    <cfRule type="containsBlanks" dxfId="1470" priority="2">
      <formula>LEN(TRIM(BB29))=0</formula>
    </cfRule>
  </conditionalFormatting>
  <conditionalFormatting sqref="M13:P13">
    <cfRule type="containsBlanks" dxfId="1469"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c r="BT1" s="2003"/>
      <c r="BU1" s="2003"/>
      <c r="BV1" s="2003"/>
      <c r="BW1" s="2003"/>
      <c r="BX1" s="2003"/>
      <c r="BY1" s="2003"/>
      <c r="BZ1" s="2003"/>
      <c r="CA1" s="2003"/>
      <c r="CB1" s="2003"/>
      <c r="CC1" s="2003"/>
      <c r="CD1" s="2003"/>
      <c r="CE1" s="2003"/>
      <c r="CF1" s="2003"/>
      <c r="CG1" s="2003"/>
      <c r="CH1" s="2003"/>
      <c r="CI1" s="2003"/>
      <c r="CJ1" s="2003"/>
      <c r="CK1" s="2003"/>
      <c r="CL1" s="2003"/>
      <c r="CM1" s="2003"/>
      <c r="CN1" s="2003"/>
      <c r="CO1" s="2003"/>
      <c r="CP1" s="2003"/>
      <c r="CQ1" s="2003"/>
      <c r="CR1" s="2003"/>
      <c r="CS1" s="2003"/>
      <c r="CT1" s="2003"/>
      <c r="CU1" s="2003"/>
      <c r="CV1" s="2003"/>
      <c r="CW1" s="2003"/>
      <c r="CX1" s="2003"/>
      <c r="CY1" s="2003"/>
      <c r="CZ1" s="2003"/>
      <c r="DA1" s="2003"/>
      <c r="DB1" s="200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8" t="s">
        <v>864</v>
      </c>
      <c r="N5" s="918"/>
      <c r="O5" s="918"/>
      <c r="P5" s="918"/>
      <c r="Q5" s="918"/>
      <c r="R5" s="918"/>
      <c r="S5" s="918"/>
      <c r="T5" s="918"/>
      <c r="U5" s="918"/>
      <c r="V5" s="918"/>
      <c r="W5" s="918"/>
      <c r="X5" s="918"/>
      <c r="Y5" s="918"/>
      <c r="Z5" s="918"/>
      <c r="AA5" s="918"/>
      <c r="AB5" s="918"/>
      <c r="AC5" s="918"/>
      <c r="AD5" s="918"/>
      <c r="AE5" s="918"/>
      <c r="AF5" s="918"/>
      <c r="AG5" s="918"/>
      <c r="AH5" s="918"/>
      <c r="AI5" s="91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4" t="s">
        <v>48</v>
      </c>
      <c r="B7" s="894"/>
      <c r="C7" s="894"/>
      <c r="D7" s="894"/>
      <c r="E7" s="894"/>
      <c r="F7" s="1467"/>
      <c r="G7" s="1467"/>
      <c r="H7" s="1467"/>
      <c r="I7" s="1467"/>
      <c r="J7" s="1467"/>
      <c r="K7" s="1467"/>
      <c r="L7" s="1467"/>
      <c r="M7" s="1467"/>
      <c r="N7" s="1467"/>
      <c r="O7" s="1467"/>
      <c r="P7" s="1467"/>
      <c r="Q7" s="42"/>
      <c r="R7" s="42"/>
      <c r="S7" s="42"/>
      <c r="T7" s="894" t="s">
        <v>47</v>
      </c>
      <c r="U7" s="894"/>
      <c r="V7" s="894"/>
      <c r="W7" s="894"/>
      <c r="X7" s="894"/>
      <c r="Y7" s="947"/>
      <c r="Z7" s="947"/>
      <c r="AA7" s="947"/>
      <c r="AB7" s="947"/>
      <c r="AC7" s="947"/>
      <c r="AD7" s="947"/>
      <c r="AE7" s="947"/>
      <c r="AF7" s="947"/>
      <c r="AG7" s="947"/>
      <c r="AH7" s="947"/>
      <c r="AI7" s="947"/>
      <c r="AJ7" s="4"/>
      <c r="AK7" s="2104" t="s">
        <v>442</v>
      </c>
      <c r="AL7" s="2105"/>
      <c r="AM7" s="2105"/>
      <c r="AN7" s="2105"/>
      <c r="AO7" s="2105"/>
      <c r="AP7" s="2105"/>
      <c r="AQ7" s="2105"/>
      <c r="AR7" s="2105"/>
      <c r="AS7" s="2105"/>
      <c r="AT7" s="2105"/>
      <c r="AU7" s="2105"/>
      <c r="AV7" s="2105"/>
      <c r="AW7" s="2105"/>
      <c r="AX7" s="2105"/>
      <c r="AY7" s="2105"/>
      <c r="AZ7" s="2105"/>
      <c r="BA7" s="2105"/>
      <c r="BB7" s="2105"/>
      <c r="BC7" s="2105"/>
      <c r="BD7" s="2105"/>
      <c r="BE7" s="2105"/>
      <c r="BF7" s="2105"/>
      <c r="BG7" s="2105"/>
      <c r="BH7" s="2105"/>
      <c r="BI7" s="2105"/>
      <c r="BJ7" s="2105"/>
      <c r="BK7" s="2106"/>
      <c r="BL7" s="2110" t="s">
        <v>237</v>
      </c>
      <c r="BM7" s="2111"/>
      <c r="BN7" s="2111"/>
      <c r="BO7" s="2111"/>
      <c r="BP7" s="2111"/>
      <c r="BQ7" s="2111"/>
      <c r="BR7" s="2111"/>
      <c r="BS7" s="2111"/>
      <c r="BT7" s="2111"/>
      <c r="BU7" s="2111"/>
      <c r="BV7" s="2111"/>
      <c r="BW7" s="2111"/>
      <c r="BX7" s="2111"/>
      <c r="BY7" s="2111"/>
      <c r="BZ7" s="2111"/>
      <c r="CA7" s="2111"/>
      <c r="CB7" s="2111"/>
      <c r="CC7" s="2111"/>
      <c r="CD7" s="2111"/>
      <c r="CE7" s="2111"/>
      <c r="CF7" s="2111"/>
      <c r="CG7" s="2111"/>
      <c r="CH7" s="2111"/>
      <c r="CI7" s="2111"/>
      <c r="CJ7" s="2111"/>
      <c r="CK7" s="2111"/>
      <c r="CL7" s="2111"/>
      <c r="CM7" s="2111"/>
      <c r="CN7" s="2111"/>
      <c r="CO7" s="2111"/>
      <c r="CP7" s="2111"/>
      <c r="CQ7" s="2111"/>
      <c r="CR7" s="2111"/>
      <c r="CS7" s="2111"/>
      <c r="CT7" s="2111"/>
      <c r="CU7" s="2111"/>
      <c r="CV7" s="2111"/>
      <c r="CW7" s="2111"/>
      <c r="CX7" s="2111"/>
      <c r="CY7" s="2111"/>
      <c r="CZ7" s="2111"/>
      <c r="DA7" s="211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7"/>
      <c r="AL8" s="2108"/>
      <c r="AM8" s="2108"/>
      <c r="AN8" s="2108"/>
      <c r="AO8" s="2108"/>
      <c r="AP8" s="2108"/>
      <c r="AQ8" s="2108"/>
      <c r="AR8" s="2108"/>
      <c r="AS8" s="2108"/>
      <c r="AT8" s="2108"/>
      <c r="AU8" s="2108"/>
      <c r="AV8" s="2108"/>
      <c r="AW8" s="2108"/>
      <c r="AX8" s="2108"/>
      <c r="AY8" s="2108"/>
      <c r="AZ8" s="2108"/>
      <c r="BA8" s="2108"/>
      <c r="BB8" s="2108"/>
      <c r="BC8" s="2108"/>
      <c r="BD8" s="2108"/>
      <c r="BE8" s="2108"/>
      <c r="BF8" s="2108"/>
      <c r="BG8" s="2108"/>
      <c r="BH8" s="2108"/>
      <c r="BI8" s="2108"/>
      <c r="BJ8" s="2108"/>
      <c r="BK8" s="210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4"/>
      <c r="AK9" s="1617"/>
      <c r="AL9" s="1619"/>
      <c r="AM9" s="1530">
        <v>1</v>
      </c>
      <c r="AN9" s="153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2"/>
      <c r="AL10" s="1253"/>
      <c r="AM10" s="1087">
        <v>2</v>
      </c>
      <c r="AN10" s="108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6" t="s">
        <v>854</v>
      </c>
      <c r="B11" s="887"/>
      <c r="C11" s="887"/>
      <c r="D11" s="887"/>
      <c r="E11" s="887"/>
      <c r="F11" s="887"/>
      <c r="G11" s="887"/>
      <c r="H11" s="887"/>
      <c r="I11" s="887"/>
      <c r="J11" s="887"/>
      <c r="K11" s="887"/>
      <c r="L11" s="887"/>
      <c r="M11" s="887"/>
      <c r="N11" s="887"/>
      <c r="O11" s="887"/>
      <c r="P11" s="888"/>
      <c r="Q11" s="42"/>
      <c r="R11" s="42"/>
      <c r="S11" s="603"/>
      <c r="T11" s="1001" t="s">
        <v>853</v>
      </c>
      <c r="U11" s="1002"/>
      <c r="V11" s="1002"/>
      <c r="W11" s="1002"/>
      <c r="X11" s="1002"/>
      <c r="Y11" s="1002"/>
      <c r="Z11" s="1002"/>
      <c r="AA11" s="1002"/>
      <c r="AB11" s="1002"/>
      <c r="AC11" s="1002"/>
      <c r="AD11" s="1002"/>
      <c r="AE11" s="1002"/>
      <c r="AF11" s="1002"/>
      <c r="AG11" s="1002"/>
      <c r="AH11" s="1002"/>
      <c r="AI11" s="1003"/>
      <c r="AJ11" s="4"/>
      <c r="AK11" s="1252"/>
      <c r="AL11" s="1253"/>
      <c r="AM11" s="1087">
        <v>3</v>
      </c>
      <c r="AN11" s="108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4" t="s">
        <v>883</v>
      </c>
      <c r="B12" s="1005"/>
      <c r="C12" s="1005"/>
      <c r="D12" s="1005"/>
      <c r="E12" s="1005"/>
      <c r="F12" s="1005"/>
      <c r="G12" s="1048"/>
      <c r="H12" s="1048"/>
      <c r="I12" s="1048"/>
      <c r="J12" s="1048"/>
      <c r="K12" s="1048"/>
      <c r="L12" s="1048"/>
      <c r="M12" s="1048"/>
      <c r="N12" s="1048"/>
      <c r="O12" s="1048"/>
      <c r="P12" s="1049"/>
      <c r="Q12" s="42"/>
      <c r="R12" s="42"/>
      <c r="S12" s="603"/>
      <c r="T12" s="1918"/>
      <c r="U12" s="1030"/>
      <c r="V12" s="1030"/>
      <c r="W12" s="1030"/>
      <c r="X12" s="1030"/>
      <c r="Y12" s="1030"/>
      <c r="Z12" s="1030" t="s">
        <v>102</v>
      </c>
      <c r="AA12" s="1030"/>
      <c r="AB12" s="1030"/>
      <c r="AC12" s="1030"/>
      <c r="AD12" s="1030"/>
      <c r="AE12" s="1030" t="s">
        <v>101</v>
      </c>
      <c r="AF12" s="1030"/>
      <c r="AG12" s="1030"/>
      <c r="AH12" s="1030"/>
      <c r="AI12" s="1031"/>
      <c r="AJ12" s="4"/>
      <c r="AK12" s="1252"/>
      <c r="AL12" s="1253"/>
      <c r="AM12" s="1087">
        <v>4</v>
      </c>
      <c r="AN12" s="108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07"/>
      <c r="H13" s="2016"/>
      <c r="I13" s="2016"/>
      <c r="J13" s="2016"/>
      <c r="K13" s="2016"/>
      <c r="L13" s="608" t="s">
        <v>133</v>
      </c>
      <c r="M13" s="1149"/>
      <c r="N13" s="1149"/>
      <c r="O13" s="1149"/>
      <c r="P13" s="1357"/>
      <c r="Q13" s="42"/>
      <c r="R13" s="42"/>
      <c r="S13" s="42"/>
      <c r="T13" s="996" t="s">
        <v>865</v>
      </c>
      <c r="U13" s="997"/>
      <c r="V13" s="997"/>
      <c r="W13" s="997"/>
      <c r="X13" s="997"/>
      <c r="Y13" s="997"/>
      <c r="Z13" s="925"/>
      <c r="AA13" s="925"/>
      <c r="AB13" s="925"/>
      <c r="AC13" s="925"/>
      <c r="AD13" s="925"/>
      <c r="AE13" s="2113" t="str">
        <f>AC53</f>
        <v/>
      </c>
      <c r="AF13" s="2113"/>
      <c r="AG13" s="2113"/>
      <c r="AH13" s="2113"/>
      <c r="AI13" s="2114"/>
      <c r="AJ13" s="4"/>
      <c r="AK13" s="1252"/>
      <c r="AL13" s="1253"/>
      <c r="AM13" s="1087">
        <v>5</v>
      </c>
      <c r="AN13" s="108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6" t="s">
        <v>111</v>
      </c>
      <c r="B14" s="997"/>
      <c r="C14" s="997"/>
      <c r="D14" s="997"/>
      <c r="E14" s="997"/>
      <c r="F14" s="997"/>
      <c r="G14" s="1032"/>
      <c r="H14" s="1032"/>
      <c r="I14" s="1032"/>
      <c r="J14" s="1032"/>
      <c r="K14" s="1032"/>
      <c r="L14" s="1032"/>
      <c r="M14" s="1032"/>
      <c r="N14" s="1032"/>
      <c r="O14" s="1032"/>
      <c r="P14" s="1033"/>
      <c r="Q14" s="42"/>
      <c r="R14" s="42"/>
      <c r="S14" s="42"/>
      <c r="T14" s="985" t="s">
        <v>866</v>
      </c>
      <c r="U14" s="986"/>
      <c r="V14" s="986"/>
      <c r="W14" s="986"/>
      <c r="X14" s="986"/>
      <c r="Y14" s="986"/>
      <c r="Z14" s="1531"/>
      <c r="AA14" s="1531"/>
      <c r="AB14" s="1531"/>
      <c r="AC14" s="1531"/>
      <c r="AD14" s="1531"/>
      <c r="AE14" s="1531"/>
      <c r="AF14" s="1531"/>
      <c r="AG14" s="1531"/>
      <c r="AH14" s="1531"/>
      <c r="AI14" s="2015"/>
      <c r="AJ14" s="4"/>
      <c r="AK14" s="1252"/>
      <c r="AL14" s="1253"/>
      <c r="AM14" s="1087">
        <v>6</v>
      </c>
      <c r="AN14" s="108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7" t="s">
        <v>54</v>
      </c>
      <c r="B15" s="1018"/>
      <c r="C15" s="1018"/>
      <c r="D15" s="1018"/>
      <c r="E15" s="1018"/>
      <c r="F15" s="1019"/>
      <c r="G15" s="1032"/>
      <c r="H15" s="1032"/>
      <c r="I15" s="1032"/>
      <c r="J15" s="1032"/>
      <c r="K15" s="1032"/>
      <c r="L15" s="1032"/>
      <c r="M15" s="1032"/>
      <c r="N15" s="1032"/>
      <c r="O15" s="1032"/>
      <c r="P15" s="1033"/>
      <c r="Q15" s="42"/>
      <c r="R15" s="42"/>
      <c r="S15" s="42"/>
      <c r="T15" s="603"/>
      <c r="U15" s="603"/>
      <c r="V15" s="603"/>
      <c r="W15" s="603"/>
      <c r="X15" s="603"/>
      <c r="Y15" s="603"/>
      <c r="Z15" s="603"/>
      <c r="AA15" s="603"/>
      <c r="AB15" s="603"/>
      <c r="AC15" s="603"/>
      <c r="AD15" s="603"/>
      <c r="AE15" s="603"/>
      <c r="AF15" s="603"/>
      <c r="AG15" s="603"/>
      <c r="AH15" s="603"/>
      <c r="AI15" s="603"/>
      <c r="AJ15" s="4"/>
      <c r="AK15" s="1252"/>
      <c r="AL15" s="1253"/>
      <c r="AM15" s="1087">
        <v>7</v>
      </c>
      <c r="AN15" s="108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7" t="s">
        <v>150</v>
      </c>
      <c r="B16" s="1018"/>
      <c r="C16" s="1018"/>
      <c r="D16" s="1018"/>
      <c r="E16" s="1018"/>
      <c r="F16" s="1019"/>
      <c r="G16" s="1032"/>
      <c r="H16" s="1032"/>
      <c r="I16" s="1032"/>
      <c r="J16" s="1032"/>
      <c r="K16" s="1032"/>
      <c r="L16" s="1032"/>
      <c r="M16" s="1032"/>
      <c r="N16" s="1032"/>
      <c r="O16" s="1032"/>
      <c r="P16" s="1033"/>
      <c r="Q16" s="42"/>
      <c r="R16" s="42"/>
      <c r="S16" s="42"/>
      <c r="T16" s="603"/>
      <c r="U16" s="603"/>
      <c r="V16" s="603"/>
      <c r="W16" s="603"/>
      <c r="X16" s="603"/>
      <c r="Y16" s="603"/>
      <c r="Z16" s="603"/>
      <c r="AA16" s="603"/>
      <c r="AB16" s="603"/>
      <c r="AC16" s="603"/>
      <c r="AD16" s="603"/>
      <c r="AE16" s="603"/>
      <c r="AF16" s="603"/>
      <c r="AG16" s="603"/>
      <c r="AH16" s="603"/>
      <c r="AI16" s="603"/>
      <c r="AJ16" s="4"/>
      <c r="AK16" s="1252"/>
      <c r="AL16" s="1253"/>
      <c r="AM16" s="1087">
        <v>8</v>
      </c>
      <c r="AN16" s="108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7" t="s">
        <v>149</v>
      </c>
      <c r="B17" s="1018"/>
      <c r="C17" s="1018"/>
      <c r="D17" s="1018"/>
      <c r="E17" s="1018"/>
      <c r="F17" s="1019"/>
      <c r="G17" s="1026" t="s">
        <v>148</v>
      </c>
      <c r="H17" s="1026"/>
      <c r="I17" s="1026"/>
      <c r="J17" s="1026"/>
      <c r="K17" s="1026"/>
      <c r="L17" s="1026"/>
      <c r="M17" s="1026"/>
      <c r="N17" s="1026"/>
      <c r="O17" s="1026"/>
      <c r="P17" s="1028"/>
      <c r="Q17" s="42"/>
      <c r="R17" s="42"/>
      <c r="S17" s="603"/>
      <c r="T17" s="749"/>
      <c r="U17" s="749"/>
      <c r="V17" s="749"/>
      <c r="W17" s="749"/>
      <c r="X17" s="749"/>
      <c r="Y17" s="749"/>
      <c r="Z17" s="749"/>
      <c r="AA17" s="749"/>
      <c r="AB17" s="749"/>
      <c r="AC17" s="749"/>
      <c r="AD17" s="749"/>
      <c r="AE17" s="749"/>
      <c r="AF17" s="749"/>
      <c r="AG17" s="749"/>
      <c r="AH17" s="749"/>
      <c r="AI17" s="749"/>
      <c r="AJ17" s="4"/>
      <c r="AK17" s="1252"/>
      <c r="AL17" s="1253"/>
      <c r="AM17" s="1087">
        <v>9</v>
      </c>
      <c r="AN17" s="108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1032"/>
      <c r="H18" s="1032"/>
      <c r="I18" s="1032"/>
      <c r="J18" s="1032"/>
      <c r="K18" s="1032"/>
      <c r="L18" s="1032"/>
      <c r="M18" s="1032"/>
      <c r="N18" s="1032"/>
      <c r="O18" s="1032"/>
      <c r="P18" s="1033"/>
      <c r="Q18" s="42"/>
      <c r="R18" s="42"/>
      <c r="S18" s="42"/>
      <c r="T18" s="170"/>
      <c r="U18" s="170"/>
      <c r="V18" s="170"/>
      <c r="W18" s="170"/>
      <c r="X18" s="170"/>
      <c r="Y18" s="170"/>
      <c r="Z18" s="170"/>
      <c r="AA18" s="170"/>
      <c r="AB18" s="170"/>
      <c r="AC18" s="170"/>
      <c r="AD18" s="170"/>
      <c r="AE18" s="747"/>
      <c r="AF18" s="747"/>
      <c r="AG18" s="748"/>
      <c r="AH18" s="748"/>
      <c r="AI18" s="748"/>
      <c r="AJ18" s="4"/>
      <c r="AK18" s="1252"/>
      <c r="AL18" s="1253"/>
      <c r="AM18" s="1087">
        <v>10</v>
      </c>
      <c r="AN18" s="108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78"/>
      <c r="H19" s="1032"/>
      <c r="I19" s="1032"/>
      <c r="J19" s="1032"/>
      <c r="K19" s="1032"/>
      <c r="L19" s="1032"/>
      <c r="M19" s="1032"/>
      <c r="N19" s="1032"/>
      <c r="O19" s="1032"/>
      <c r="P19" s="1033"/>
      <c r="Q19" s="42"/>
      <c r="R19" s="42"/>
      <c r="S19" s="42"/>
      <c r="T19" s="42"/>
      <c r="U19" s="42"/>
      <c r="V19" s="42"/>
      <c r="W19" s="42"/>
      <c r="X19" s="42"/>
      <c r="Y19" s="42"/>
      <c r="Z19" s="579"/>
      <c r="AA19" s="579"/>
      <c r="AB19" s="579"/>
      <c r="AC19" s="579"/>
      <c r="AD19" s="579"/>
      <c r="AE19" s="579"/>
      <c r="AF19" s="579"/>
      <c r="AG19" s="579"/>
      <c r="AH19" s="579"/>
      <c r="AI19" s="579"/>
      <c r="AJ19" s="4"/>
      <c r="AK19" s="1252"/>
      <c r="AL19" s="1253"/>
      <c r="AM19" s="1087">
        <v>11</v>
      </c>
      <c r="AN19" s="108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5" t="s">
        <v>163</v>
      </c>
      <c r="B20" s="986"/>
      <c r="C20" s="986"/>
      <c r="D20" s="986"/>
      <c r="E20" s="986"/>
      <c r="F20" s="986"/>
      <c r="G20" s="1371"/>
      <c r="H20" s="1371"/>
      <c r="I20" s="1371"/>
      <c r="J20" s="1371"/>
      <c r="K20" s="1371"/>
      <c r="L20" s="1371"/>
      <c r="M20" s="1371"/>
      <c r="N20" s="1371"/>
      <c r="O20" s="1371"/>
      <c r="P20" s="2018"/>
      <c r="Q20" s="42"/>
      <c r="R20" s="42"/>
      <c r="S20" s="42"/>
      <c r="T20" s="42"/>
      <c r="U20" s="42"/>
      <c r="V20" s="42"/>
      <c r="W20" s="42"/>
      <c r="X20" s="42"/>
      <c r="Y20" s="42"/>
      <c r="Z20" s="579"/>
      <c r="AA20" s="579"/>
      <c r="AB20" s="579"/>
      <c r="AC20" s="579"/>
      <c r="AD20" s="579"/>
      <c r="AE20" s="579"/>
      <c r="AF20" s="579"/>
      <c r="AG20" s="579"/>
      <c r="AH20" s="579"/>
      <c r="AI20" s="579"/>
      <c r="AJ20" s="4"/>
      <c r="AK20" s="1252"/>
      <c r="AL20" s="1253"/>
      <c r="AM20" s="1087">
        <v>12</v>
      </c>
      <c r="AN20" s="108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6" t="s">
        <v>223</v>
      </c>
      <c r="BN20" s="2117"/>
      <c r="BO20" s="211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2"/>
      <c r="AL21" s="1253"/>
      <c r="AM21" s="1087">
        <v>13</v>
      </c>
      <c r="AN21" s="108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6" t="s">
        <v>221</v>
      </c>
      <c r="BO21" s="211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2"/>
      <c r="AL22" s="1253"/>
      <c r="AM22" s="1087">
        <v>14</v>
      </c>
      <c r="AN22" s="108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6" t="s">
        <v>219</v>
      </c>
      <c r="BO22" s="211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2"/>
      <c r="AL23" s="1253"/>
      <c r="AM23" s="1087">
        <v>15</v>
      </c>
      <c r="AN23" s="108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6" t="s">
        <v>217</v>
      </c>
      <c r="BO23" s="211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1"/>
      <c r="AL24" s="1615"/>
      <c r="AM24" s="1560">
        <v>16</v>
      </c>
      <c r="AN24" s="1560"/>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9" t="s">
        <v>92</v>
      </c>
      <c r="AW28" s="898"/>
      <c r="AX28" s="898"/>
      <c r="AY28" s="898"/>
      <c r="AZ28" s="898"/>
      <c r="BA28" s="898"/>
      <c r="BB28" s="898"/>
      <c r="BC28" s="2120"/>
      <c r="BD28" s="573"/>
      <c r="BE28" s="4"/>
      <c r="BF28" s="897" t="s">
        <v>696</v>
      </c>
      <c r="BG28" s="898"/>
      <c r="BH28" s="898"/>
      <c r="BI28" s="898"/>
      <c r="BJ28" s="898"/>
      <c r="BK28" s="898"/>
      <c r="BL28" s="898"/>
      <c r="BM28" s="898"/>
      <c r="BN28" s="898"/>
      <c r="BO28" s="898"/>
      <c r="BP28" s="898"/>
      <c r="BQ28" s="898"/>
      <c r="BR28" s="898"/>
      <c r="BS28" s="898"/>
      <c r="BT28" s="89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62"/>
      <c r="AX29" s="1862"/>
      <c r="AY29" s="1862"/>
      <c r="AZ29" s="1862"/>
      <c r="BA29" s="1863"/>
      <c r="BB29" s="1994"/>
      <c r="BC29" s="1995"/>
      <c r="BD29" s="571"/>
      <c r="BE29" s="4"/>
      <c r="BF29" s="912"/>
      <c r="BG29" s="913"/>
      <c r="BH29" s="913"/>
      <c r="BI29" s="913"/>
      <c r="BJ29" s="914"/>
      <c r="BK29" s="915"/>
      <c r="BL29" s="913"/>
      <c r="BM29" s="913"/>
      <c r="BN29" s="913"/>
      <c r="BO29" s="914"/>
      <c r="BP29" s="915"/>
      <c r="BQ29" s="913"/>
      <c r="BR29" s="913"/>
      <c r="BS29" s="913"/>
      <c r="BT29" s="91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92"/>
      <c r="AX30" s="1092"/>
      <c r="AY30" s="1092"/>
      <c r="AZ30" s="1092"/>
      <c r="BA30" s="1093"/>
      <c r="BB30" s="1997"/>
      <c r="BC30" s="1998"/>
      <c r="BD30" s="569"/>
      <c r="BE30" s="4"/>
      <c r="BF30" s="893"/>
      <c r="BG30" s="877"/>
      <c r="BH30" s="877"/>
      <c r="BI30" s="877"/>
      <c r="BJ30" s="878"/>
      <c r="BK30" s="876"/>
      <c r="BL30" s="877"/>
      <c r="BM30" s="877"/>
      <c r="BN30" s="877"/>
      <c r="BO30" s="878"/>
      <c r="BP30" s="876"/>
      <c r="BQ30" s="877"/>
      <c r="BR30" s="877"/>
      <c r="BS30" s="877"/>
      <c r="BT30" s="87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3" t="s">
        <v>60</v>
      </c>
      <c r="B31" s="2134"/>
      <c r="C31" s="2134"/>
      <c r="D31" s="2134"/>
      <c r="E31" s="2134"/>
      <c r="F31" s="2134"/>
      <c r="G31" s="2134"/>
      <c r="H31" s="2137" t="s">
        <v>356</v>
      </c>
      <c r="I31" s="2137"/>
      <c r="J31" s="2137"/>
      <c r="K31" s="2137"/>
      <c r="L31" s="2137"/>
      <c r="M31" s="2137"/>
      <c r="N31" s="2137"/>
      <c r="O31" s="2137"/>
      <c r="P31" s="2137"/>
      <c r="Q31" s="2134" t="s">
        <v>59</v>
      </c>
      <c r="R31" s="2134"/>
      <c r="S31" s="2134"/>
      <c r="T31" s="2137" t="s">
        <v>58</v>
      </c>
      <c r="U31" s="2137"/>
      <c r="V31" s="2137"/>
      <c r="W31" s="2137"/>
      <c r="X31" s="2137"/>
      <c r="Y31" s="2137"/>
      <c r="Z31" s="2137"/>
      <c r="AA31" s="2137"/>
      <c r="AB31" s="2137"/>
      <c r="AC31" s="2134" t="s">
        <v>57</v>
      </c>
      <c r="AD31" s="2134"/>
      <c r="AE31" s="2134"/>
      <c r="AF31" s="2138" t="s">
        <v>39</v>
      </c>
      <c r="AG31" s="1094"/>
      <c r="AH31" s="1094"/>
      <c r="AI31" s="2139"/>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893"/>
      <c r="BG31" s="877"/>
      <c r="BH31" s="877"/>
      <c r="BI31" s="877"/>
      <c r="BJ31" s="878"/>
      <c r="BK31" s="876"/>
      <c r="BL31" s="877"/>
      <c r="BM31" s="877"/>
      <c r="BN31" s="877"/>
      <c r="BO31" s="878"/>
      <c r="BP31" s="876"/>
      <c r="BQ31" s="877"/>
      <c r="BR31" s="877"/>
      <c r="BS31" s="877"/>
      <c r="BT31" s="87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5"/>
      <c r="B32" s="2136"/>
      <c r="C32" s="2136"/>
      <c r="D32" s="2136"/>
      <c r="E32" s="2136"/>
      <c r="F32" s="2136"/>
      <c r="G32" s="2136"/>
      <c r="H32" s="1066" t="s">
        <v>55</v>
      </c>
      <c r="I32" s="1066"/>
      <c r="J32" s="1066"/>
      <c r="K32" s="1066" t="s">
        <v>54</v>
      </c>
      <c r="L32" s="1066"/>
      <c r="M32" s="1066"/>
      <c r="N32" s="1066" t="s">
        <v>653</v>
      </c>
      <c r="O32" s="1066"/>
      <c r="P32" s="1066"/>
      <c r="Q32" s="2136"/>
      <c r="R32" s="2136"/>
      <c r="S32" s="2136"/>
      <c r="T32" s="1066" t="s">
        <v>52</v>
      </c>
      <c r="U32" s="1066"/>
      <c r="V32" s="1066"/>
      <c r="W32" s="1066" t="s">
        <v>51</v>
      </c>
      <c r="X32" s="1066"/>
      <c r="Y32" s="1066"/>
      <c r="Z32" s="1066" t="s">
        <v>50</v>
      </c>
      <c r="AA32" s="1066"/>
      <c r="AB32" s="1066"/>
      <c r="AC32" s="2136"/>
      <c r="AD32" s="2136"/>
      <c r="AE32" s="2136"/>
      <c r="AF32" s="2140"/>
      <c r="AG32" s="2141"/>
      <c r="AH32" s="2141"/>
      <c r="AI32" s="2142"/>
      <c r="AJ32" s="4"/>
      <c r="AK32" s="2128"/>
      <c r="AL32" s="2129"/>
      <c r="AM32" s="2129"/>
      <c r="AN32" s="2129"/>
      <c r="AO32" s="2129"/>
      <c r="AP32" s="2129"/>
      <c r="AQ32" s="2129"/>
      <c r="AR32" s="2129"/>
      <c r="AS32" s="2130"/>
      <c r="AT32" s="4"/>
      <c r="AU32" s="897" t="s">
        <v>56</v>
      </c>
      <c r="AV32" s="898"/>
      <c r="AW32" s="898"/>
      <c r="AX32" s="898"/>
      <c r="AY32" s="898"/>
      <c r="AZ32" s="898"/>
      <c r="BA32" s="898"/>
      <c r="BB32" s="898"/>
      <c r="BC32" s="898"/>
      <c r="BD32" s="899"/>
      <c r="BE32" s="4"/>
      <c r="BF32" s="893"/>
      <c r="BG32" s="877"/>
      <c r="BH32" s="877"/>
      <c r="BI32" s="877"/>
      <c r="BJ32" s="878"/>
      <c r="BK32" s="876"/>
      <c r="BL32" s="877"/>
      <c r="BM32" s="877"/>
      <c r="BN32" s="877"/>
      <c r="BO32" s="878"/>
      <c r="BP32" s="876"/>
      <c r="BQ32" s="877"/>
      <c r="BR32" s="877"/>
      <c r="BS32" s="877"/>
      <c r="BT32" s="87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3"/>
      <c r="B33" s="2024"/>
      <c r="C33" s="2024"/>
      <c r="D33" s="2024"/>
      <c r="E33" s="2024"/>
      <c r="F33" s="2024"/>
      <c r="G33" s="2024"/>
      <c r="H33" s="1587"/>
      <c r="I33" s="1587"/>
      <c r="J33" s="1587"/>
      <c r="K33" s="1587"/>
      <c r="L33" s="1587"/>
      <c r="M33" s="1587"/>
      <c r="N33" s="2132"/>
      <c r="O33" s="1587"/>
      <c r="P33" s="1587"/>
      <c r="Q33" s="1587"/>
      <c r="R33" s="1587"/>
      <c r="S33" s="1587"/>
      <c r="T33" s="1583"/>
      <c r="U33" s="1583"/>
      <c r="V33" s="1583"/>
      <c r="W33" s="1583"/>
      <c r="X33" s="1583"/>
      <c r="Y33" s="1583"/>
      <c r="Z33" s="1583"/>
      <c r="AA33" s="1583"/>
      <c r="AB33" s="1583"/>
      <c r="AC33" s="1583"/>
      <c r="AD33" s="1583"/>
      <c r="AE33" s="1583"/>
      <c r="AF33" s="1587"/>
      <c r="AG33" s="1587"/>
      <c r="AH33" s="1587"/>
      <c r="AI33" s="2020"/>
      <c r="AJ33" s="4"/>
      <c r="AK33" s="1606" t="str">
        <f>IFERROR(AN33*(1-$BB$30),"")</f>
        <v/>
      </c>
      <c r="AL33" s="1607"/>
      <c r="AM33" s="1607"/>
      <c r="AN33" s="1607" t="str">
        <f>IFERROR(($AK$53*Q33),"")</f>
        <v/>
      </c>
      <c r="AO33" s="1607"/>
      <c r="AP33" s="1607"/>
      <c r="AQ33" s="1607" t="str">
        <f>IFERROR(AN33*(1+$BB$29),"")</f>
        <v/>
      </c>
      <c r="AR33" s="1607"/>
      <c r="AS33" s="1608"/>
      <c r="AT33" s="4"/>
      <c r="AU33" s="2144" t="str">
        <f t="shared" ref="AU33:AU53" si="0">IF(AC33="","",IF(AC33&lt;Q33-(Q33*$BB$30),"Below "&amp;$BB$30*100&amp;"% by "&amp;Q33-(Q33*$BB$30)-AC33&amp;" CFM",IF(AC33&gt;Q33+(Q33*$BB$29),"Above "&amp;$BB$29*100&amp;"% by "&amp;AC33-Q33-(Q33*$BB$29)&amp;" CFM","")))</f>
        <v/>
      </c>
      <c r="AV33" s="2145"/>
      <c r="AW33" s="2145"/>
      <c r="AX33" s="2145"/>
      <c r="AY33" s="2145"/>
      <c r="AZ33" s="2145"/>
      <c r="BA33" s="2145"/>
      <c r="BB33" s="2145"/>
      <c r="BC33" s="2145"/>
      <c r="BD33" s="2146"/>
      <c r="BE33" s="4"/>
      <c r="BF33" s="893"/>
      <c r="BG33" s="877"/>
      <c r="BH33" s="877"/>
      <c r="BI33" s="877"/>
      <c r="BJ33" s="878"/>
      <c r="BK33" s="876"/>
      <c r="BL33" s="877"/>
      <c r="BM33" s="877"/>
      <c r="BN33" s="877"/>
      <c r="BO33" s="878"/>
      <c r="BP33" s="876"/>
      <c r="BQ33" s="877"/>
      <c r="BR33" s="877"/>
      <c r="BS33" s="877"/>
      <c r="BT33" s="87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3"/>
      <c r="B34" s="2024"/>
      <c r="C34" s="2024"/>
      <c r="D34" s="2024"/>
      <c r="E34" s="2024"/>
      <c r="F34" s="2024"/>
      <c r="G34" s="2024"/>
      <c r="H34" s="1048"/>
      <c r="I34" s="1048"/>
      <c r="J34" s="1048"/>
      <c r="K34" s="1048"/>
      <c r="L34" s="1048"/>
      <c r="M34" s="1048"/>
      <c r="N34" s="2143"/>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1606" t="str">
        <f t="shared" ref="AK34:AK52" si="1">IFERROR(AN34*(1-$BB$30),"")</f>
        <v/>
      </c>
      <c r="AL34" s="1607"/>
      <c r="AM34" s="1607"/>
      <c r="AN34" s="1607" t="str">
        <f t="shared" ref="AN34:AN52" si="2">IFERROR(($AK$53*Q34),"")</f>
        <v/>
      </c>
      <c r="AO34" s="1607"/>
      <c r="AP34" s="1607"/>
      <c r="AQ34" s="1607" t="str">
        <f t="shared" ref="AQ34:AQ52" si="3">IFERROR(AN34*(1+$BB$29),"")</f>
        <v/>
      </c>
      <c r="AR34" s="1607"/>
      <c r="AS34" s="1608"/>
      <c r="AT34" s="4"/>
      <c r="AU34" s="2144" t="str">
        <f t="shared" si="0"/>
        <v/>
      </c>
      <c r="AV34" s="2145"/>
      <c r="AW34" s="2145"/>
      <c r="AX34" s="2145"/>
      <c r="AY34" s="2145"/>
      <c r="AZ34" s="2145"/>
      <c r="BA34" s="2145"/>
      <c r="BB34" s="2145"/>
      <c r="BC34" s="2145"/>
      <c r="BD34" s="2146"/>
      <c r="BE34" s="4"/>
      <c r="BF34" s="937"/>
      <c r="BG34" s="930"/>
      <c r="BH34" s="930"/>
      <c r="BI34" s="930"/>
      <c r="BJ34" s="938"/>
      <c r="BK34" s="929"/>
      <c r="BL34" s="930"/>
      <c r="BM34" s="930"/>
      <c r="BN34" s="930"/>
      <c r="BO34" s="938"/>
      <c r="BP34" s="929"/>
      <c r="BQ34" s="930"/>
      <c r="BR34" s="930"/>
      <c r="BS34" s="930"/>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3"/>
      <c r="B35" s="2024"/>
      <c r="C35" s="2024"/>
      <c r="D35" s="2024"/>
      <c r="E35" s="2024"/>
      <c r="F35" s="2024"/>
      <c r="G35" s="2024"/>
      <c r="H35" s="1048"/>
      <c r="I35" s="1048"/>
      <c r="J35" s="1048"/>
      <c r="K35" s="1048"/>
      <c r="L35" s="1048"/>
      <c r="M35" s="1048"/>
      <c r="N35" s="2143"/>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2144" t="str">
        <f t="shared" si="0"/>
        <v/>
      </c>
      <c r="AV35" s="2145"/>
      <c r="AW35" s="2145"/>
      <c r="AX35" s="2145"/>
      <c r="AY35" s="2145"/>
      <c r="AZ35" s="2145"/>
      <c r="BA35" s="2145"/>
      <c r="BB35" s="2145"/>
      <c r="BC35" s="2145"/>
      <c r="BD35" s="214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1606" t="str">
        <f t="shared" si="1"/>
        <v/>
      </c>
      <c r="AL36" s="1607"/>
      <c r="AM36" s="1607"/>
      <c r="AN36" s="1607" t="str">
        <f t="shared" si="2"/>
        <v/>
      </c>
      <c r="AO36" s="1607"/>
      <c r="AP36" s="1607"/>
      <c r="AQ36" s="1607" t="str">
        <f t="shared" si="3"/>
        <v/>
      </c>
      <c r="AR36" s="1607"/>
      <c r="AS36" s="1608"/>
      <c r="AT36" s="4"/>
      <c r="AU36" s="2144" t="str">
        <f t="shared" si="0"/>
        <v/>
      </c>
      <c r="AV36" s="2145"/>
      <c r="AW36" s="2145"/>
      <c r="AX36" s="2145"/>
      <c r="AY36" s="2145"/>
      <c r="AZ36" s="2145"/>
      <c r="BA36" s="2145"/>
      <c r="BB36" s="2145"/>
      <c r="BC36" s="2145"/>
      <c r="BD36" s="214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1606" t="str">
        <f t="shared" si="1"/>
        <v/>
      </c>
      <c r="AL37" s="1607"/>
      <c r="AM37" s="1607"/>
      <c r="AN37" s="1607" t="str">
        <f t="shared" si="2"/>
        <v/>
      </c>
      <c r="AO37" s="1607"/>
      <c r="AP37" s="1607"/>
      <c r="AQ37" s="1607" t="str">
        <f t="shared" si="3"/>
        <v/>
      </c>
      <c r="AR37" s="1607"/>
      <c r="AS37" s="1608"/>
      <c r="AT37" s="4"/>
      <c r="AU37" s="2144" t="str">
        <f t="shared" si="0"/>
        <v/>
      </c>
      <c r="AV37" s="2145"/>
      <c r="AW37" s="2145"/>
      <c r="AX37" s="2145"/>
      <c r="AY37" s="2145"/>
      <c r="AZ37" s="2145"/>
      <c r="BA37" s="2145"/>
      <c r="BB37" s="2145"/>
      <c r="BC37" s="2145"/>
      <c r="BD37" s="214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1606" t="str">
        <f t="shared" si="1"/>
        <v/>
      </c>
      <c r="AL38" s="1607"/>
      <c r="AM38" s="1607"/>
      <c r="AN38" s="1607" t="str">
        <f t="shared" si="2"/>
        <v/>
      </c>
      <c r="AO38" s="1607"/>
      <c r="AP38" s="1607"/>
      <c r="AQ38" s="1607" t="str">
        <f t="shared" si="3"/>
        <v/>
      </c>
      <c r="AR38" s="1607"/>
      <c r="AS38" s="1608"/>
      <c r="AT38" s="4"/>
      <c r="AU38" s="2144" t="str">
        <f t="shared" si="0"/>
        <v/>
      </c>
      <c r="AV38" s="2145"/>
      <c r="AW38" s="2145"/>
      <c r="AX38" s="2145"/>
      <c r="AY38" s="2145"/>
      <c r="AZ38" s="2145"/>
      <c r="BA38" s="2145"/>
      <c r="BB38" s="2145"/>
      <c r="BC38" s="2145"/>
      <c r="BD38" s="214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1606" t="str">
        <f t="shared" si="1"/>
        <v/>
      </c>
      <c r="AL39" s="1607"/>
      <c r="AM39" s="1607"/>
      <c r="AN39" s="1607" t="str">
        <f t="shared" si="2"/>
        <v/>
      </c>
      <c r="AO39" s="1607"/>
      <c r="AP39" s="1607"/>
      <c r="AQ39" s="1607" t="str">
        <f t="shared" si="3"/>
        <v/>
      </c>
      <c r="AR39" s="1607"/>
      <c r="AS39" s="1608"/>
      <c r="AT39" s="4"/>
      <c r="AU39" s="2144" t="str">
        <f t="shared" si="0"/>
        <v/>
      </c>
      <c r="AV39" s="2145"/>
      <c r="AW39" s="2145"/>
      <c r="AX39" s="2145"/>
      <c r="AY39" s="2145"/>
      <c r="AZ39" s="2145"/>
      <c r="BA39" s="2145"/>
      <c r="BB39" s="2145"/>
      <c r="BC39" s="2145"/>
      <c r="BD39" s="214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1606" t="str">
        <f t="shared" si="1"/>
        <v/>
      </c>
      <c r="AL40" s="1607"/>
      <c r="AM40" s="1607"/>
      <c r="AN40" s="1607" t="str">
        <f t="shared" si="2"/>
        <v/>
      </c>
      <c r="AO40" s="1607"/>
      <c r="AP40" s="1607"/>
      <c r="AQ40" s="1607" t="str">
        <f t="shared" si="3"/>
        <v/>
      </c>
      <c r="AR40" s="1607"/>
      <c r="AS40" s="1608"/>
      <c r="AT40" s="4"/>
      <c r="AU40" s="2144" t="str">
        <f t="shared" si="0"/>
        <v/>
      </c>
      <c r="AV40" s="2145"/>
      <c r="AW40" s="2145"/>
      <c r="AX40" s="2145"/>
      <c r="AY40" s="2145"/>
      <c r="AZ40" s="2145"/>
      <c r="BA40" s="2145"/>
      <c r="BB40" s="2145"/>
      <c r="BC40" s="2145"/>
      <c r="BD40" s="214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1606" t="str">
        <f t="shared" si="1"/>
        <v/>
      </c>
      <c r="AL41" s="1607"/>
      <c r="AM41" s="1607"/>
      <c r="AN41" s="1607" t="str">
        <f t="shared" si="2"/>
        <v/>
      </c>
      <c r="AO41" s="1607"/>
      <c r="AP41" s="1607"/>
      <c r="AQ41" s="1607" t="str">
        <f t="shared" si="3"/>
        <v/>
      </c>
      <c r="AR41" s="1607"/>
      <c r="AS41" s="1608"/>
      <c r="AT41" s="4"/>
      <c r="AU41" s="2144" t="str">
        <f t="shared" si="0"/>
        <v/>
      </c>
      <c r="AV41" s="2145"/>
      <c r="AW41" s="2145"/>
      <c r="AX41" s="2145"/>
      <c r="AY41" s="2145"/>
      <c r="AZ41" s="2145"/>
      <c r="BA41" s="2145"/>
      <c r="BB41" s="2145"/>
      <c r="BC41" s="2145"/>
      <c r="BD41" s="214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1606" t="str">
        <f t="shared" si="1"/>
        <v/>
      </c>
      <c r="AL42" s="1607"/>
      <c r="AM42" s="1607"/>
      <c r="AN42" s="1607" t="str">
        <f t="shared" si="2"/>
        <v/>
      </c>
      <c r="AO42" s="1607"/>
      <c r="AP42" s="1607"/>
      <c r="AQ42" s="1607" t="str">
        <f t="shared" si="3"/>
        <v/>
      </c>
      <c r="AR42" s="1607"/>
      <c r="AS42" s="1608"/>
      <c r="AT42" s="4"/>
      <c r="AU42" s="2144" t="str">
        <f t="shared" si="0"/>
        <v/>
      </c>
      <c r="AV42" s="2145"/>
      <c r="AW42" s="2145"/>
      <c r="AX42" s="2145"/>
      <c r="AY42" s="2145"/>
      <c r="AZ42" s="2145"/>
      <c r="BA42" s="2145"/>
      <c r="BB42" s="2145"/>
      <c r="BC42" s="2145"/>
      <c r="BD42" s="214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1606" t="str">
        <f t="shared" si="1"/>
        <v/>
      </c>
      <c r="AL43" s="1607"/>
      <c r="AM43" s="1607"/>
      <c r="AN43" s="1607" t="str">
        <f t="shared" si="2"/>
        <v/>
      </c>
      <c r="AO43" s="1607"/>
      <c r="AP43" s="1607"/>
      <c r="AQ43" s="1607" t="str">
        <f t="shared" si="3"/>
        <v/>
      </c>
      <c r="AR43" s="1607"/>
      <c r="AS43" s="1608"/>
      <c r="AT43" s="4"/>
      <c r="AU43" s="2144" t="str">
        <f t="shared" si="0"/>
        <v/>
      </c>
      <c r="AV43" s="2145"/>
      <c r="AW43" s="2145"/>
      <c r="AX43" s="2145"/>
      <c r="AY43" s="2145"/>
      <c r="AZ43" s="2145"/>
      <c r="BA43" s="2145"/>
      <c r="BB43" s="2145"/>
      <c r="BC43" s="2145"/>
      <c r="BD43" s="214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1606" t="str">
        <f t="shared" si="1"/>
        <v/>
      </c>
      <c r="AL44" s="1607"/>
      <c r="AM44" s="1607"/>
      <c r="AN44" s="1607" t="str">
        <f t="shared" si="2"/>
        <v/>
      </c>
      <c r="AO44" s="1607"/>
      <c r="AP44" s="1607"/>
      <c r="AQ44" s="1607" t="str">
        <f t="shared" si="3"/>
        <v/>
      </c>
      <c r="AR44" s="1607"/>
      <c r="AS44" s="1608"/>
      <c r="AT44" s="4"/>
      <c r="AU44" s="2144" t="str">
        <f t="shared" si="0"/>
        <v/>
      </c>
      <c r="AV44" s="2145"/>
      <c r="AW44" s="2145"/>
      <c r="AX44" s="2145"/>
      <c r="AY44" s="2145"/>
      <c r="AZ44" s="2145"/>
      <c r="BA44" s="2145"/>
      <c r="BB44" s="2145"/>
      <c r="BC44" s="2145"/>
      <c r="BD44" s="214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1606" t="str">
        <f t="shared" si="1"/>
        <v/>
      </c>
      <c r="AL45" s="1607"/>
      <c r="AM45" s="1607"/>
      <c r="AN45" s="1607" t="str">
        <f t="shared" si="2"/>
        <v/>
      </c>
      <c r="AO45" s="1607"/>
      <c r="AP45" s="1607"/>
      <c r="AQ45" s="1607" t="str">
        <f t="shared" si="3"/>
        <v/>
      </c>
      <c r="AR45" s="1607"/>
      <c r="AS45" s="1608"/>
      <c r="AT45" s="4"/>
      <c r="AU45" s="2144" t="str">
        <f t="shared" si="0"/>
        <v/>
      </c>
      <c r="AV45" s="2145"/>
      <c r="AW45" s="2145"/>
      <c r="AX45" s="2145"/>
      <c r="AY45" s="2145"/>
      <c r="AZ45" s="2145"/>
      <c r="BA45" s="2145"/>
      <c r="BB45" s="2145"/>
      <c r="BC45" s="2145"/>
      <c r="BD45" s="214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1606" t="str">
        <f t="shared" si="1"/>
        <v/>
      </c>
      <c r="AL46" s="1607"/>
      <c r="AM46" s="1607"/>
      <c r="AN46" s="1607" t="str">
        <f t="shared" si="2"/>
        <v/>
      </c>
      <c r="AO46" s="1607"/>
      <c r="AP46" s="1607"/>
      <c r="AQ46" s="1607" t="str">
        <f t="shared" si="3"/>
        <v/>
      </c>
      <c r="AR46" s="1607"/>
      <c r="AS46" s="1608"/>
      <c r="AT46" s="4"/>
      <c r="AU46" s="2144" t="str">
        <f t="shared" si="0"/>
        <v/>
      </c>
      <c r="AV46" s="2145"/>
      <c r="AW46" s="2145"/>
      <c r="AX46" s="2145"/>
      <c r="AY46" s="2145"/>
      <c r="AZ46" s="2145"/>
      <c r="BA46" s="2145"/>
      <c r="BB46" s="2145"/>
      <c r="BC46" s="2145"/>
      <c r="BD46" s="214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1606" t="str">
        <f t="shared" si="1"/>
        <v/>
      </c>
      <c r="AL47" s="1607"/>
      <c r="AM47" s="1607"/>
      <c r="AN47" s="1607" t="str">
        <f t="shared" si="2"/>
        <v/>
      </c>
      <c r="AO47" s="1607"/>
      <c r="AP47" s="1607"/>
      <c r="AQ47" s="1607" t="str">
        <f t="shared" si="3"/>
        <v/>
      </c>
      <c r="AR47" s="1607"/>
      <c r="AS47" s="1608"/>
      <c r="AT47" s="4"/>
      <c r="AU47" s="2144" t="str">
        <f t="shared" si="0"/>
        <v/>
      </c>
      <c r="AV47" s="2145"/>
      <c r="AW47" s="2145"/>
      <c r="AX47" s="2145"/>
      <c r="AY47" s="2145"/>
      <c r="AZ47" s="2145"/>
      <c r="BA47" s="2145"/>
      <c r="BB47" s="2145"/>
      <c r="BC47" s="2145"/>
      <c r="BD47" s="214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1606" t="str">
        <f t="shared" si="1"/>
        <v/>
      </c>
      <c r="AL48" s="1607"/>
      <c r="AM48" s="1607"/>
      <c r="AN48" s="1607" t="str">
        <f t="shared" si="2"/>
        <v/>
      </c>
      <c r="AO48" s="1607"/>
      <c r="AP48" s="1607"/>
      <c r="AQ48" s="1607" t="str">
        <f t="shared" si="3"/>
        <v/>
      </c>
      <c r="AR48" s="1607"/>
      <c r="AS48" s="1608"/>
      <c r="AT48" s="4"/>
      <c r="AU48" s="2144" t="str">
        <f t="shared" si="0"/>
        <v/>
      </c>
      <c r="AV48" s="2145"/>
      <c r="AW48" s="2145"/>
      <c r="AX48" s="2145"/>
      <c r="AY48" s="2145"/>
      <c r="AZ48" s="2145"/>
      <c r="BA48" s="2145"/>
      <c r="BB48" s="2145"/>
      <c r="BC48" s="2145"/>
      <c r="BD48" s="214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1606" t="str">
        <f t="shared" si="1"/>
        <v/>
      </c>
      <c r="AL49" s="1607"/>
      <c r="AM49" s="1607"/>
      <c r="AN49" s="1607" t="str">
        <f t="shared" si="2"/>
        <v/>
      </c>
      <c r="AO49" s="1607"/>
      <c r="AP49" s="1607"/>
      <c r="AQ49" s="1607" t="str">
        <f t="shared" si="3"/>
        <v/>
      </c>
      <c r="AR49" s="1607"/>
      <c r="AS49" s="1608"/>
      <c r="AT49" s="4"/>
      <c r="AU49" s="2144" t="str">
        <f t="shared" si="0"/>
        <v/>
      </c>
      <c r="AV49" s="2145"/>
      <c r="AW49" s="2145"/>
      <c r="AX49" s="2145"/>
      <c r="AY49" s="2145"/>
      <c r="AZ49" s="2145"/>
      <c r="BA49" s="2145"/>
      <c r="BB49" s="2145"/>
      <c r="BC49" s="2145"/>
      <c r="BD49" s="214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1606" t="str">
        <f t="shared" si="1"/>
        <v/>
      </c>
      <c r="AL50" s="1607"/>
      <c r="AM50" s="1607"/>
      <c r="AN50" s="1607" t="str">
        <f t="shared" si="2"/>
        <v/>
      </c>
      <c r="AO50" s="1607"/>
      <c r="AP50" s="1607"/>
      <c r="AQ50" s="1607" t="str">
        <f t="shared" si="3"/>
        <v/>
      </c>
      <c r="AR50" s="1607"/>
      <c r="AS50" s="1608"/>
      <c r="AT50" s="4"/>
      <c r="AU50" s="2144" t="str">
        <f t="shared" si="0"/>
        <v/>
      </c>
      <c r="AV50" s="2145"/>
      <c r="AW50" s="2145"/>
      <c r="AX50" s="2145"/>
      <c r="AY50" s="2145"/>
      <c r="AZ50" s="2145"/>
      <c r="BA50" s="2145"/>
      <c r="BB50" s="2145"/>
      <c r="BC50" s="2145"/>
      <c r="BD50" s="214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1606" t="str">
        <f t="shared" si="1"/>
        <v/>
      </c>
      <c r="AL51" s="1607"/>
      <c r="AM51" s="1607"/>
      <c r="AN51" s="1607" t="str">
        <f t="shared" si="2"/>
        <v/>
      </c>
      <c r="AO51" s="1607"/>
      <c r="AP51" s="1607"/>
      <c r="AQ51" s="1607" t="str">
        <f t="shared" si="3"/>
        <v/>
      </c>
      <c r="AR51" s="1607"/>
      <c r="AS51" s="1608"/>
      <c r="AT51" s="4"/>
      <c r="AU51" s="2144" t="str">
        <f t="shared" si="0"/>
        <v/>
      </c>
      <c r="AV51" s="2145"/>
      <c r="AW51" s="2145"/>
      <c r="AX51" s="2145"/>
      <c r="AY51" s="2145"/>
      <c r="AZ51" s="2145"/>
      <c r="BA51" s="2145"/>
      <c r="BB51" s="2145"/>
      <c r="BC51" s="2145"/>
      <c r="BD51" s="214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1606" t="str">
        <f t="shared" si="1"/>
        <v/>
      </c>
      <c r="AL52" s="1607"/>
      <c r="AM52" s="1607"/>
      <c r="AN52" s="1607" t="str">
        <f t="shared" si="2"/>
        <v/>
      </c>
      <c r="AO52" s="1607"/>
      <c r="AP52" s="1607"/>
      <c r="AQ52" s="1607" t="str">
        <f t="shared" si="3"/>
        <v/>
      </c>
      <c r="AR52" s="1607"/>
      <c r="AS52" s="1608"/>
      <c r="AT52" s="4"/>
      <c r="AU52" s="2144" t="str">
        <f t="shared" si="0"/>
        <v/>
      </c>
      <c r="AV52" s="2145"/>
      <c r="AW52" s="2145"/>
      <c r="AX52" s="2145"/>
      <c r="AY52" s="2145"/>
      <c r="AZ52" s="2145"/>
      <c r="BA52" s="2145"/>
      <c r="BB52" s="2145"/>
      <c r="BC52" s="2145"/>
      <c r="BD52" s="214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0" t="s">
        <v>187</v>
      </c>
      <c r="B53" s="2151"/>
      <c r="C53" s="2151"/>
      <c r="D53" s="2151"/>
      <c r="E53" s="2151"/>
      <c r="F53" s="2151"/>
      <c r="G53" s="2151"/>
      <c r="H53" s="2151"/>
      <c r="I53" s="2151"/>
      <c r="J53" s="2151"/>
      <c r="K53" s="2151"/>
      <c r="L53" s="2151"/>
      <c r="M53" s="2151"/>
      <c r="N53" s="2151"/>
      <c r="O53" s="2151"/>
      <c r="P53" s="2151"/>
      <c r="Q53" s="1156" t="str">
        <f>IF(SUM(Q33:S52)&lt;&gt;0,SUM(Q33:S52),"")</f>
        <v/>
      </c>
      <c r="R53" s="1156"/>
      <c r="S53" s="1156"/>
      <c r="T53" s="1156" t="str">
        <f>IF(SUM(T33:V52)&lt;&gt;0,SUM(T33:V52),"")</f>
        <v/>
      </c>
      <c r="U53" s="1156"/>
      <c r="V53" s="1156"/>
      <c r="W53" s="1156" t="str">
        <f>IF(SUM(W33:Y52)&lt;&gt;0,SUM(W33:Y52),"")</f>
        <v/>
      </c>
      <c r="X53" s="1156"/>
      <c r="Y53" s="1156"/>
      <c r="Z53" s="1156" t="str">
        <f>IF(SUM(Z33:AB52)&lt;&gt;0,SUM(Z33:AB52),"")</f>
        <v/>
      </c>
      <c r="AA53" s="1156"/>
      <c r="AB53" s="1156"/>
      <c r="AC53" s="1156" t="str">
        <f>IF(SUM(AC33:AE52)&lt;&gt;0,SUM(AC33:AE52),"")</f>
        <v/>
      </c>
      <c r="AD53" s="1156"/>
      <c r="AE53" s="1156"/>
      <c r="AF53" s="1580"/>
      <c r="AG53" s="1580"/>
      <c r="AH53" s="1580"/>
      <c r="AI53" s="1581"/>
      <c r="AJ53" s="4"/>
      <c r="AK53" s="2094" t="str">
        <f>IFERROR((T53/Q53),"")</f>
        <v/>
      </c>
      <c r="AL53" s="2095"/>
      <c r="AM53" s="2096"/>
      <c r="AN53" s="1643"/>
      <c r="AO53" s="1643"/>
      <c r="AP53" s="1643"/>
      <c r="AQ53" s="1643"/>
      <c r="AR53" s="1643"/>
      <c r="AS53" s="1644"/>
      <c r="AT53" s="4"/>
      <c r="AU53" s="2147" t="str">
        <f t="shared" si="0"/>
        <v/>
      </c>
      <c r="AV53" s="2148"/>
      <c r="AW53" s="2148"/>
      <c r="AX53" s="2148"/>
      <c r="AY53" s="2148"/>
      <c r="AZ53" s="2148"/>
      <c r="BA53" s="2148"/>
      <c r="BB53" s="2148"/>
      <c r="BC53" s="2148"/>
      <c r="BD53" s="214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468" priority="14">
      <formula>LEN(TRIM(E7))=0</formula>
    </cfRule>
  </conditionalFormatting>
  <conditionalFormatting sqref="Q53:AE53">
    <cfRule type="containsText" dxfId="1467" priority="13" operator="containsText" text="CALC.">
      <formula>NOT(ISERROR(SEARCH("CALC.",Q53)))</formula>
    </cfRule>
  </conditionalFormatting>
  <conditionalFormatting sqref="A33:S52">
    <cfRule type="notContainsBlanks" dxfId="1466" priority="11">
      <formula>LEN(TRIM(A33))&gt;0</formula>
    </cfRule>
    <cfRule type="expression" dxfId="1465" priority="12">
      <formula>NOT(ISBLANK($H33))</formula>
    </cfRule>
  </conditionalFormatting>
  <conditionalFormatting sqref="AK9:BK24">
    <cfRule type="expression" dxfId="1464" priority="10">
      <formula>NOT(ISBLANK($AK9))</formula>
    </cfRule>
  </conditionalFormatting>
  <conditionalFormatting sqref="T33:AC52">
    <cfRule type="notContainsBlanks" dxfId="1463" priority="5">
      <formula>LEN(TRIM(T33))&gt;0</formula>
    </cfRule>
    <cfRule type="expression" dxfId="1462" priority="6">
      <formula>NOT(ISBLANK($H33))</formula>
    </cfRule>
  </conditionalFormatting>
  <conditionalFormatting sqref="T33:AB52">
    <cfRule type="expression" dxfId="1461" priority="4">
      <formula>$AC33&lt;&gt;""</formula>
    </cfRule>
  </conditionalFormatting>
  <conditionalFormatting sqref="AU33:BD53">
    <cfRule type="notContainsBlanks" dxfId="1460" priority="3">
      <formula>LEN(TRIM(AU33))&gt;0</formula>
    </cfRule>
  </conditionalFormatting>
  <conditionalFormatting sqref="BB29:BC30">
    <cfRule type="containsBlanks" dxfId="1459" priority="2">
      <formula>LEN(TRIM(BB29))=0</formula>
    </cfRule>
  </conditionalFormatting>
  <conditionalFormatting sqref="M13:P13">
    <cfRule type="containsBlanks" dxfId="1458"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3" t="s">
        <v>49</v>
      </c>
      <c r="AK1" s="2003"/>
      <c r="AL1" s="2003"/>
      <c r="AM1" s="2003"/>
      <c r="AN1" s="2003"/>
      <c r="AO1" s="2003"/>
      <c r="AP1" s="2003"/>
      <c r="AQ1" s="2003"/>
      <c r="AR1" s="2003"/>
      <c r="AS1" s="2003"/>
      <c r="AT1" s="2003"/>
      <c r="AU1" s="2003"/>
      <c r="AV1" s="2003"/>
      <c r="AW1" s="2003"/>
      <c r="AX1" s="2003"/>
      <c r="AY1" s="2003"/>
      <c r="AZ1" s="2003"/>
      <c r="BA1" s="2003"/>
      <c r="BB1" s="2003"/>
      <c r="BC1" s="2003"/>
      <c r="BD1" s="2003"/>
      <c r="BE1" s="2003"/>
      <c r="BF1" s="2003"/>
      <c r="BG1" s="2003"/>
      <c r="BH1" s="2003"/>
      <c r="BI1" s="2003"/>
      <c r="BJ1" s="2003"/>
      <c r="BK1" s="2003"/>
      <c r="BL1" s="2003"/>
      <c r="BM1" s="2003"/>
      <c r="BN1" s="2003"/>
      <c r="BO1" s="2003"/>
      <c r="BP1" s="2003"/>
      <c r="BQ1" s="2003"/>
      <c r="BR1" s="2003"/>
      <c r="BS1" s="2003"/>
      <c r="BT1" s="2003"/>
      <c r="BU1" s="2003"/>
      <c r="BV1" s="2003"/>
      <c r="BW1" s="2003"/>
      <c r="BX1" s="2003"/>
      <c r="BY1" s="2003"/>
      <c r="BZ1" s="2003"/>
      <c r="CA1" s="2003"/>
      <c r="CB1" s="2003"/>
      <c r="CC1" s="2003"/>
      <c r="CD1" s="2003"/>
      <c r="CE1" s="2003"/>
      <c r="CF1" s="2003"/>
      <c r="CG1" s="2003"/>
      <c r="CH1" s="2003"/>
      <c r="CI1" s="2003"/>
      <c r="CJ1" s="2003"/>
      <c r="CK1" s="2003"/>
      <c r="CL1" s="2003"/>
      <c r="CM1" s="2003"/>
      <c r="CN1" s="2003"/>
      <c r="CO1" s="2003"/>
      <c r="CP1" s="2003"/>
      <c r="CQ1" s="2003"/>
      <c r="CR1" s="2003"/>
      <c r="CS1" s="2003"/>
      <c r="CT1" s="2003"/>
      <c r="CU1" s="2003"/>
      <c r="CV1" s="2003"/>
      <c r="CW1" s="2003"/>
      <c r="CX1" s="2003"/>
      <c r="CY1" s="2003"/>
      <c r="CZ1" s="2003"/>
      <c r="DA1" s="2003"/>
      <c r="DB1" s="200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18" t="s">
        <v>863</v>
      </c>
      <c r="N5" s="918"/>
      <c r="O5" s="918"/>
      <c r="P5" s="918"/>
      <c r="Q5" s="918"/>
      <c r="R5" s="918"/>
      <c r="S5" s="918"/>
      <c r="T5" s="918"/>
      <c r="U5" s="918"/>
      <c r="V5" s="918"/>
      <c r="W5" s="918"/>
      <c r="X5" s="918"/>
      <c r="Y5" s="918"/>
      <c r="Z5" s="918"/>
      <c r="AA5" s="918"/>
      <c r="AB5" s="918"/>
      <c r="AC5" s="918"/>
      <c r="AD5" s="918"/>
      <c r="AE5" s="918"/>
      <c r="AF5" s="918"/>
      <c r="AG5" s="918"/>
      <c r="AH5" s="918"/>
      <c r="AI5" s="91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94" t="s">
        <v>48</v>
      </c>
      <c r="B7" s="894"/>
      <c r="C7" s="894"/>
      <c r="D7" s="894"/>
      <c r="E7" s="894"/>
      <c r="F7" s="1467"/>
      <c r="G7" s="1467"/>
      <c r="H7" s="1467"/>
      <c r="I7" s="1467"/>
      <c r="J7" s="1467"/>
      <c r="K7" s="1467"/>
      <c r="L7" s="1467"/>
      <c r="M7" s="1467"/>
      <c r="N7" s="1467"/>
      <c r="O7" s="1467"/>
      <c r="P7" s="1467"/>
      <c r="Q7" s="42"/>
      <c r="R7" s="42"/>
      <c r="S7" s="42"/>
      <c r="T7" s="894" t="s">
        <v>47</v>
      </c>
      <c r="U7" s="894"/>
      <c r="V7" s="894"/>
      <c r="W7" s="894"/>
      <c r="X7" s="894"/>
      <c r="Y7" s="947"/>
      <c r="Z7" s="947"/>
      <c r="AA7" s="947"/>
      <c r="AB7" s="947"/>
      <c r="AC7" s="947"/>
      <c r="AD7" s="947"/>
      <c r="AE7" s="947"/>
      <c r="AF7" s="947"/>
      <c r="AG7" s="947"/>
      <c r="AH7" s="947"/>
      <c r="AI7" s="947"/>
      <c r="AJ7" s="4"/>
      <c r="AK7" s="2104" t="s">
        <v>442</v>
      </c>
      <c r="AL7" s="2105"/>
      <c r="AM7" s="2105"/>
      <c r="AN7" s="2105"/>
      <c r="AO7" s="2105"/>
      <c r="AP7" s="2105"/>
      <c r="AQ7" s="2105"/>
      <c r="AR7" s="2105"/>
      <c r="AS7" s="2105"/>
      <c r="AT7" s="2105"/>
      <c r="AU7" s="2105"/>
      <c r="AV7" s="2105"/>
      <c r="AW7" s="2105"/>
      <c r="AX7" s="2105"/>
      <c r="AY7" s="2105"/>
      <c r="AZ7" s="2105"/>
      <c r="BA7" s="2105"/>
      <c r="BB7" s="2105"/>
      <c r="BC7" s="2105"/>
      <c r="BD7" s="2105"/>
      <c r="BE7" s="2105"/>
      <c r="BF7" s="2105"/>
      <c r="BG7" s="2105"/>
      <c r="BH7" s="2105"/>
      <c r="BI7" s="2105"/>
      <c r="BJ7" s="2105"/>
      <c r="BK7" s="2106"/>
      <c r="BL7" s="2110" t="s">
        <v>237</v>
      </c>
      <c r="BM7" s="2111"/>
      <c r="BN7" s="2111"/>
      <c r="BO7" s="2111"/>
      <c r="BP7" s="2111"/>
      <c r="BQ7" s="2111"/>
      <c r="BR7" s="2111"/>
      <c r="BS7" s="2111"/>
      <c r="BT7" s="2111"/>
      <c r="BU7" s="2111"/>
      <c r="BV7" s="2111"/>
      <c r="BW7" s="2111"/>
      <c r="BX7" s="2111"/>
      <c r="BY7" s="2111"/>
      <c r="BZ7" s="2111"/>
      <c r="CA7" s="2111"/>
      <c r="CB7" s="2111"/>
      <c r="CC7" s="2111"/>
      <c r="CD7" s="2111"/>
      <c r="CE7" s="2111"/>
      <c r="CF7" s="2111"/>
      <c r="CG7" s="2111"/>
      <c r="CH7" s="2111"/>
      <c r="CI7" s="2111"/>
      <c r="CJ7" s="2111"/>
      <c r="CK7" s="2111"/>
      <c r="CL7" s="2111"/>
      <c r="CM7" s="2111"/>
      <c r="CN7" s="2111"/>
      <c r="CO7" s="2111"/>
      <c r="CP7" s="2111"/>
      <c r="CQ7" s="2111"/>
      <c r="CR7" s="2111"/>
      <c r="CS7" s="2111"/>
      <c r="CT7" s="2111"/>
      <c r="CU7" s="2111"/>
      <c r="CV7" s="2111"/>
      <c r="CW7" s="2111"/>
      <c r="CX7" s="2111"/>
      <c r="CY7" s="2111"/>
      <c r="CZ7" s="2111"/>
      <c r="DA7" s="211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07"/>
      <c r="AL8" s="2108"/>
      <c r="AM8" s="2108"/>
      <c r="AN8" s="2108"/>
      <c r="AO8" s="2108"/>
      <c r="AP8" s="2108"/>
      <c r="AQ8" s="2108"/>
      <c r="AR8" s="2108"/>
      <c r="AS8" s="2108"/>
      <c r="AT8" s="2108"/>
      <c r="AU8" s="2108"/>
      <c r="AV8" s="2108"/>
      <c r="AW8" s="2108"/>
      <c r="AX8" s="2108"/>
      <c r="AY8" s="2108"/>
      <c r="AZ8" s="2108"/>
      <c r="BA8" s="2108"/>
      <c r="BB8" s="2108"/>
      <c r="BC8" s="2108"/>
      <c r="BD8" s="2108"/>
      <c r="BE8" s="2108"/>
      <c r="BF8" s="2108"/>
      <c r="BG8" s="2108"/>
      <c r="BH8" s="2108"/>
      <c r="BI8" s="2108"/>
      <c r="BJ8" s="2108"/>
      <c r="BK8" s="210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4"/>
      <c r="AK9" s="1617"/>
      <c r="AL9" s="1619"/>
      <c r="AM9" s="1530">
        <v>1</v>
      </c>
      <c r="AN9" s="1530"/>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52"/>
      <c r="AL10" s="1253"/>
      <c r="AM10" s="1087">
        <v>2</v>
      </c>
      <c r="AN10" s="108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886" t="s">
        <v>854</v>
      </c>
      <c r="B11" s="887"/>
      <c r="C11" s="887"/>
      <c r="D11" s="887"/>
      <c r="E11" s="887"/>
      <c r="F11" s="887"/>
      <c r="G11" s="887"/>
      <c r="H11" s="887"/>
      <c r="I11" s="887"/>
      <c r="J11" s="887"/>
      <c r="K11" s="887"/>
      <c r="L11" s="887"/>
      <c r="M11" s="887"/>
      <c r="N11" s="887"/>
      <c r="O11" s="887"/>
      <c r="P11" s="888"/>
      <c r="Q11" s="42"/>
      <c r="R11" s="42"/>
      <c r="S11" s="603"/>
      <c r="T11" s="1001" t="s">
        <v>853</v>
      </c>
      <c r="U11" s="1002"/>
      <c r="V11" s="1002"/>
      <c r="W11" s="1002"/>
      <c r="X11" s="1002"/>
      <c r="Y11" s="1002"/>
      <c r="Z11" s="1002"/>
      <c r="AA11" s="1002"/>
      <c r="AB11" s="1002"/>
      <c r="AC11" s="1002"/>
      <c r="AD11" s="1002"/>
      <c r="AE11" s="1002"/>
      <c r="AF11" s="1002"/>
      <c r="AG11" s="1002"/>
      <c r="AH11" s="1002"/>
      <c r="AI11" s="1003"/>
      <c r="AJ11" s="4"/>
      <c r="AK11" s="1252"/>
      <c r="AL11" s="1253"/>
      <c r="AM11" s="1087">
        <v>3</v>
      </c>
      <c r="AN11" s="108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04" t="s">
        <v>883</v>
      </c>
      <c r="B12" s="1005"/>
      <c r="C12" s="1005"/>
      <c r="D12" s="1005"/>
      <c r="E12" s="1005"/>
      <c r="F12" s="1005"/>
      <c r="G12" s="1048"/>
      <c r="H12" s="1048"/>
      <c r="I12" s="1048"/>
      <c r="J12" s="1048"/>
      <c r="K12" s="1048"/>
      <c r="L12" s="1048"/>
      <c r="M12" s="1048"/>
      <c r="N12" s="1048"/>
      <c r="O12" s="1048"/>
      <c r="P12" s="1049"/>
      <c r="Q12" s="42"/>
      <c r="R12" s="42"/>
      <c r="S12" s="603"/>
      <c r="T12" s="1918"/>
      <c r="U12" s="1030"/>
      <c r="V12" s="1030"/>
      <c r="W12" s="1030"/>
      <c r="X12" s="1030"/>
      <c r="Y12" s="1030"/>
      <c r="Z12" s="1030" t="s">
        <v>102</v>
      </c>
      <c r="AA12" s="1030"/>
      <c r="AB12" s="1030"/>
      <c r="AC12" s="1030"/>
      <c r="AD12" s="1030"/>
      <c r="AE12" s="1030" t="s">
        <v>101</v>
      </c>
      <c r="AF12" s="1030"/>
      <c r="AG12" s="1030"/>
      <c r="AH12" s="1030"/>
      <c r="AI12" s="1031"/>
      <c r="AJ12" s="4"/>
      <c r="AK12" s="1252"/>
      <c r="AL12" s="1253"/>
      <c r="AM12" s="1087">
        <v>4</v>
      </c>
      <c r="AN12" s="108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07"/>
      <c r="H13" s="2016"/>
      <c r="I13" s="2016"/>
      <c r="J13" s="2016"/>
      <c r="K13" s="2016"/>
      <c r="L13" s="608" t="s">
        <v>133</v>
      </c>
      <c r="M13" s="1149"/>
      <c r="N13" s="1149"/>
      <c r="O13" s="1149"/>
      <c r="P13" s="1357"/>
      <c r="Q13" s="42"/>
      <c r="R13" s="42"/>
      <c r="S13" s="42"/>
      <c r="T13" s="996" t="s">
        <v>865</v>
      </c>
      <c r="U13" s="997"/>
      <c r="V13" s="997"/>
      <c r="W13" s="997"/>
      <c r="X13" s="997"/>
      <c r="Y13" s="997"/>
      <c r="Z13" s="925"/>
      <c r="AA13" s="925"/>
      <c r="AB13" s="925"/>
      <c r="AC13" s="925"/>
      <c r="AD13" s="925"/>
      <c r="AE13" s="2113" t="str">
        <f>AC53</f>
        <v/>
      </c>
      <c r="AF13" s="2113"/>
      <c r="AG13" s="2113"/>
      <c r="AH13" s="2113"/>
      <c r="AI13" s="2114"/>
      <c r="AJ13" s="4"/>
      <c r="AK13" s="1252"/>
      <c r="AL13" s="1253"/>
      <c r="AM13" s="1087">
        <v>5</v>
      </c>
      <c r="AN13" s="108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6" t="s">
        <v>111</v>
      </c>
      <c r="B14" s="997"/>
      <c r="C14" s="997"/>
      <c r="D14" s="997"/>
      <c r="E14" s="997"/>
      <c r="F14" s="997"/>
      <c r="G14" s="1032"/>
      <c r="H14" s="1032"/>
      <c r="I14" s="1032"/>
      <c r="J14" s="1032"/>
      <c r="K14" s="1032"/>
      <c r="L14" s="1032"/>
      <c r="M14" s="1032"/>
      <c r="N14" s="1032"/>
      <c r="O14" s="1032"/>
      <c r="P14" s="1033"/>
      <c r="Q14" s="42"/>
      <c r="R14" s="42"/>
      <c r="S14" s="42"/>
      <c r="T14" s="985" t="s">
        <v>866</v>
      </c>
      <c r="U14" s="986"/>
      <c r="V14" s="986"/>
      <c r="W14" s="986"/>
      <c r="X14" s="986"/>
      <c r="Y14" s="986"/>
      <c r="Z14" s="1531"/>
      <c r="AA14" s="1531"/>
      <c r="AB14" s="1531"/>
      <c r="AC14" s="1531"/>
      <c r="AD14" s="1531"/>
      <c r="AE14" s="1531"/>
      <c r="AF14" s="1531"/>
      <c r="AG14" s="1531"/>
      <c r="AH14" s="1531"/>
      <c r="AI14" s="2015"/>
      <c r="AJ14" s="4"/>
      <c r="AK14" s="1252"/>
      <c r="AL14" s="1253"/>
      <c r="AM14" s="1087">
        <v>6</v>
      </c>
      <c r="AN14" s="108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1017" t="s">
        <v>54</v>
      </c>
      <c r="B15" s="1018"/>
      <c r="C15" s="1018"/>
      <c r="D15" s="1018"/>
      <c r="E15" s="1018"/>
      <c r="F15" s="1019"/>
      <c r="G15" s="1032"/>
      <c r="H15" s="1032"/>
      <c r="I15" s="1032"/>
      <c r="J15" s="1032"/>
      <c r="K15" s="1032"/>
      <c r="L15" s="1032"/>
      <c r="M15" s="1032"/>
      <c r="N15" s="1032"/>
      <c r="O15" s="1032"/>
      <c r="P15" s="1033"/>
      <c r="Q15" s="42"/>
      <c r="R15" s="42"/>
      <c r="S15" s="42"/>
      <c r="T15" s="603"/>
      <c r="U15" s="603"/>
      <c r="V15" s="603"/>
      <c r="W15" s="603"/>
      <c r="X15" s="603"/>
      <c r="Y15" s="603"/>
      <c r="Z15" s="603"/>
      <c r="AA15" s="603"/>
      <c r="AB15" s="603"/>
      <c r="AC15" s="603"/>
      <c r="AD15" s="603"/>
      <c r="AE15" s="603"/>
      <c r="AF15" s="603"/>
      <c r="AG15" s="603"/>
      <c r="AH15" s="603"/>
      <c r="AI15" s="603"/>
      <c r="AJ15" s="4"/>
      <c r="AK15" s="1252"/>
      <c r="AL15" s="1253"/>
      <c r="AM15" s="1087">
        <v>7</v>
      </c>
      <c r="AN15" s="108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1017" t="s">
        <v>150</v>
      </c>
      <c r="B16" s="1018"/>
      <c r="C16" s="1018"/>
      <c r="D16" s="1018"/>
      <c r="E16" s="1018"/>
      <c r="F16" s="1019"/>
      <c r="G16" s="1032"/>
      <c r="H16" s="1032"/>
      <c r="I16" s="1032"/>
      <c r="J16" s="1032"/>
      <c r="K16" s="1032"/>
      <c r="L16" s="1032"/>
      <c r="M16" s="1032"/>
      <c r="N16" s="1032"/>
      <c r="O16" s="1032"/>
      <c r="P16" s="1033"/>
      <c r="Q16" s="42"/>
      <c r="R16" s="42"/>
      <c r="S16" s="42"/>
      <c r="T16" s="603"/>
      <c r="U16" s="603"/>
      <c r="V16" s="603"/>
      <c r="W16" s="603"/>
      <c r="X16" s="603"/>
      <c r="Y16" s="603"/>
      <c r="Z16" s="603"/>
      <c r="AA16" s="603"/>
      <c r="AB16" s="603"/>
      <c r="AC16" s="603"/>
      <c r="AD16" s="603"/>
      <c r="AE16" s="603"/>
      <c r="AF16" s="603"/>
      <c r="AG16" s="603"/>
      <c r="AH16" s="603"/>
      <c r="AI16" s="603"/>
      <c r="AJ16" s="4"/>
      <c r="AK16" s="1252"/>
      <c r="AL16" s="1253"/>
      <c r="AM16" s="1087">
        <v>8</v>
      </c>
      <c r="AN16" s="108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1017" t="s">
        <v>149</v>
      </c>
      <c r="B17" s="1018"/>
      <c r="C17" s="1018"/>
      <c r="D17" s="1018"/>
      <c r="E17" s="1018"/>
      <c r="F17" s="1019"/>
      <c r="G17" s="1026" t="s">
        <v>790</v>
      </c>
      <c r="H17" s="1026"/>
      <c r="I17" s="1026"/>
      <c r="J17" s="1026"/>
      <c r="K17" s="1026"/>
      <c r="L17" s="1026"/>
      <c r="M17" s="1026"/>
      <c r="N17" s="1026"/>
      <c r="O17" s="1026"/>
      <c r="P17" s="1028"/>
      <c r="Q17" s="42"/>
      <c r="R17" s="42"/>
      <c r="S17" s="603"/>
      <c r="T17" s="749"/>
      <c r="U17" s="749"/>
      <c r="V17" s="749"/>
      <c r="W17" s="749"/>
      <c r="X17" s="749"/>
      <c r="Y17" s="749"/>
      <c r="Z17" s="749"/>
      <c r="AA17" s="749"/>
      <c r="AB17" s="749"/>
      <c r="AC17" s="749"/>
      <c r="AD17" s="749"/>
      <c r="AE17" s="749"/>
      <c r="AF17" s="749"/>
      <c r="AG17" s="749"/>
      <c r="AH17" s="749"/>
      <c r="AI17" s="749"/>
      <c r="AJ17" s="4"/>
      <c r="AK17" s="1252"/>
      <c r="AL17" s="1253"/>
      <c r="AM17" s="1087">
        <v>9</v>
      </c>
      <c r="AN17" s="108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1032"/>
      <c r="H18" s="1032"/>
      <c r="I18" s="1032"/>
      <c r="J18" s="1032"/>
      <c r="K18" s="1032"/>
      <c r="L18" s="1032"/>
      <c r="M18" s="1032"/>
      <c r="N18" s="1032"/>
      <c r="O18" s="1032"/>
      <c r="P18" s="1033"/>
      <c r="Q18" s="42"/>
      <c r="R18" s="42"/>
      <c r="S18" s="42"/>
      <c r="T18" s="170"/>
      <c r="U18" s="170"/>
      <c r="V18" s="170"/>
      <c r="W18" s="170"/>
      <c r="X18" s="170"/>
      <c r="Y18" s="170"/>
      <c r="Z18" s="170"/>
      <c r="AA18" s="170"/>
      <c r="AB18" s="170"/>
      <c r="AC18" s="170"/>
      <c r="AD18" s="170"/>
      <c r="AE18" s="747"/>
      <c r="AF18" s="747"/>
      <c r="AG18" s="748"/>
      <c r="AH18" s="748"/>
      <c r="AI18" s="748"/>
      <c r="AJ18" s="4"/>
      <c r="AK18" s="1252"/>
      <c r="AL18" s="1253"/>
      <c r="AM18" s="1087">
        <v>10</v>
      </c>
      <c r="AN18" s="108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78"/>
      <c r="H19" s="1032"/>
      <c r="I19" s="1032"/>
      <c r="J19" s="1032"/>
      <c r="K19" s="1032"/>
      <c r="L19" s="1032"/>
      <c r="M19" s="1032"/>
      <c r="N19" s="1032"/>
      <c r="O19" s="1032"/>
      <c r="P19" s="1033"/>
      <c r="Q19" s="42"/>
      <c r="R19" s="42"/>
      <c r="S19" s="42"/>
      <c r="T19" s="42"/>
      <c r="U19" s="42"/>
      <c r="V19" s="42"/>
      <c r="W19" s="42"/>
      <c r="X19" s="42"/>
      <c r="Y19" s="42"/>
      <c r="Z19" s="579"/>
      <c r="AA19" s="579"/>
      <c r="AB19" s="579"/>
      <c r="AC19" s="579"/>
      <c r="AD19" s="579"/>
      <c r="AE19" s="579"/>
      <c r="AF19" s="579"/>
      <c r="AG19" s="579"/>
      <c r="AH19" s="579"/>
      <c r="AI19" s="579"/>
      <c r="AJ19" s="4"/>
      <c r="AK19" s="1252"/>
      <c r="AL19" s="1253"/>
      <c r="AM19" s="1087">
        <v>11</v>
      </c>
      <c r="AN19" s="108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985" t="s">
        <v>163</v>
      </c>
      <c r="B20" s="986"/>
      <c r="C20" s="986"/>
      <c r="D20" s="986"/>
      <c r="E20" s="986"/>
      <c r="F20" s="986"/>
      <c r="G20" s="1371"/>
      <c r="H20" s="1371"/>
      <c r="I20" s="1371"/>
      <c r="J20" s="1371"/>
      <c r="K20" s="1371"/>
      <c r="L20" s="1371"/>
      <c r="M20" s="1371"/>
      <c r="N20" s="1371"/>
      <c r="O20" s="1371"/>
      <c r="P20" s="2018"/>
      <c r="Q20" s="42"/>
      <c r="R20" s="42"/>
      <c r="S20" s="42"/>
      <c r="T20" s="42"/>
      <c r="U20" s="42"/>
      <c r="V20" s="42"/>
      <c r="W20" s="42"/>
      <c r="X20" s="42"/>
      <c r="Y20" s="42"/>
      <c r="Z20" s="579"/>
      <c r="AA20" s="579"/>
      <c r="AB20" s="579"/>
      <c r="AC20" s="579"/>
      <c r="AD20" s="579"/>
      <c r="AE20" s="579"/>
      <c r="AF20" s="579"/>
      <c r="AG20" s="579"/>
      <c r="AH20" s="579"/>
      <c r="AI20" s="579"/>
      <c r="AJ20" s="4"/>
      <c r="AK20" s="1252"/>
      <c r="AL20" s="1253"/>
      <c r="AM20" s="1087">
        <v>12</v>
      </c>
      <c r="AN20" s="108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16" t="s">
        <v>223</v>
      </c>
      <c r="BN20" s="2117"/>
      <c r="BO20" s="211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252"/>
      <c r="AL21" s="1253"/>
      <c r="AM21" s="1087">
        <v>13</v>
      </c>
      <c r="AN21" s="108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16" t="s">
        <v>221</v>
      </c>
      <c r="BO21" s="211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252"/>
      <c r="AL22" s="1253"/>
      <c r="AM22" s="1087">
        <v>14</v>
      </c>
      <c r="AN22" s="108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16" t="s">
        <v>219</v>
      </c>
      <c r="BO22" s="211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252"/>
      <c r="AL23" s="1253"/>
      <c r="AM23" s="1087">
        <v>15</v>
      </c>
      <c r="AN23" s="108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16" t="s">
        <v>217</v>
      </c>
      <c r="BO23" s="211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2021"/>
      <c r="AL24" s="1615"/>
      <c r="AM24" s="1560">
        <v>16</v>
      </c>
      <c r="AN24" s="1560"/>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19" t="s">
        <v>92</v>
      </c>
      <c r="AW28" s="898"/>
      <c r="AX28" s="898"/>
      <c r="AY28" s="898"/>
      <c r="AZ28" s="898"/>
      <c r="BA28" s="898"/>
      <c r="BB28" s="898"/>
      <c r="BC28" s="2120"/>
      <c r="BD28" s="573"/>
      <c r="BE28" s="4"/>
      <c r="BF28" s="897" t="s">
        <v>696</v>
      </c>
      <c r="BG28" s="898"/>
      <c r="BH28" s="898"/>
      <c r="BI28" s="898"/>
      <c r="BJ28" s="898"/>
      <c r="BK28" s="898"/>
      <c r="BL28" s="898"/>
      <c r="BM28" s="898"/>
      <c r="BN28" s="898"/>
      <c r="BO28" s="898"/>
      <c r="BP28" s="898"/>
      <c r="BQ28" s="898"/>
      <c r="BR28" s="898"/>
      <c r="BS28" s="898"/>
      <c r="BT28" s="89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1" t="s">
        <v>91</v>
      </c>
      <c r="AW29" s="1862"/>
      <c r="AX29" s="1862"/>
      <c r="AY29" s="1862"/>
      <c r="AZ29" s="1862"/>
      <c r="BA29" s="1863"/>
      <c r="BB29" s="1994"/>
      <c r="BC29" s="1995"/>
      <c r="BD29" s="571"/>
      <c r="BE29" s="4"/>
      <c r="BF29" s="912"/>
      <c r="BG29" s="913"/>
      <c r="BH29" s="913"/>
      <c r="BI29" s="913"/>
      <c r="BJ29" s="914"/>
      <c r="BK29" s="915"/>
      <c r="BL29" s="913"/>
      <c r="BM29" s="913"/>
      <c r="BN29" s="913"/>
      <c r="BO29" s="914"/>
      <c r="BP29" s="915"/>
      <c r="BQ29" s="913"/>
      <c r="BR29" s="913"/>
      <c r="BS29" s="913"/>
      <c r="BT29" s="916"/>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2" t="s">
        <v>749</v>
      </c>
      <c r="AL30" s="2123"/>
      <c r="AM30" s="2123"/>
      <c r="AN30" s="2123"/>
      <c r="AO30" s="2123"/>
      <c r="AP30" s="2123"/>
      <c r="AQ30" s="2123"/>
      <c r="AR30" s="2123"/>
      <c r="AS30" s="2124"/>
      <c r="AT30" s="4"/>
      <c r="AU30" s="570"/>
      <c r="AV30" s="2131" t="s">
        <v>90</v>
      </c>
      <c r="AW30" s="1092"/>
      <c r="AX30" s="1092"/>
      <c r="AY30" s="1092"/>
      <c r="AZ30" s="1092"/>
      <c r="BA30" s="1093"/>
      <c r="BB30" s="1997"/>
      <c r="BC30" s="1998"/>
      <c r="BD30" s="569"/>
      <c r="BE30" s="4"/>
      <c r="BF30" s="893"/>
      <c r="BG30" s="877"/>
      <c r="BH30" s="877"/>
      <c r="BI30" s="877"/>
      <c r="BJ30" s="878"/>
      <c r="BK30" s="876"/>
      <c r="BL30" s="877"/>
      <c r="BM30" s="877"/>
      <c r="BN30" s="877"/>
      <c r="BO30" s="878"/>
      <c r="BP30" s="876"/>
      <c r="BQ30" s="877"/>
      <c r="BR30" s="877"/>
      <c r="BS30" s="877"/>
      <c r="BT30" s="87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33" t="s">
        <v>60</v>
      </c>
      <c r="B31" s="2134"/>
      <c r="C31" s="2134"/>
      <c r="D31" s="2134"/>
      <c r="E31" s="2134"/>
      <c r="F31" s="2134"/>
      <c r="G31" s="2134"/>
      <c r="H31" s="2137" t="s">
        <v>356</v>
      </c>
      <c r="I31" s="2137"/>
      <c r="J31" s="2137"/>
      <c r="K31" s="2137"/>
      <c r="L31" s="2137"/>
      <c r="M31" s="2137"/>
      <c r="N31" s="2137"/>
      <c r="O31" s="2137"/>
      <c r="P31" s="2137"/>
      <c r="Q31" s="2134" t="s">
        <v>59</v>
      </c>
      <c r="R31" s="2134"/>
      <c r="S31" s="2134"/>
      <c r="T31" s="2137" t="s">
        <v>58</v>
      </c>
      <c r="U31" s="2137"/>
      <c r="V31" s="2137"/>
      <c r="W31" s="2137"/>
      <c r="X31" s="2137"/>
      <c r="Y31" s="2137"/>
      <c r="Z31" s="2137"/>
      <c r="AA31" s="2137"/>
      <c r="AB31" s="2137"/>
      <c r="AC31" s="2134" t="s">
        <v>57</v>
      </c>
      <c r="AD31" s="2134"/>
      <c r="AE31" s="2134"/>
      <c r="AF31" s="2138" t="s">
        <v>39</v>
      </c>
      <c r="AG31" s="1094"/>
      <c r="AH31" s="1094"/>
      <c r="AI31" s="2139"/>
      <c r="AJ31" s="4"/>
      <c r="AK31" s="2125"/>
      <c r="AL31" s="2126"/>
      <c r="AM31" s="2126"/>
      <c r="AN31" s="2126"/>
      <c r="AO31" s="2126"/>
      <c r="AP31" s="2126"/>
      <c r="AQ31" s="2126"/>
      <c r="AR31" s="2126"/>
      <c r="AS31" s="2127"/>
      <c r="AT31" s="4"/>
      <c r="AU31" s="568"/>
      <c r="AV31" s="567"/>
      <c r="AW31" s="567"/>
      <c r="AX31" s="567"/>
      <c r="AY31" s="567"/>
      <c r="AZ31" s="567"/>
      <c r="BA31" s="567"/>
      <c r="BB31" s="567"/>
      <c r="BC31" s="567"/>
      <c r="BD31" s="566"/>
      <c r="BE31" s="4"/>
      <c r="BF31" s="893"/>
      <c r="BG31" s="877"/>
      <c r="BH31" s="877"/>
      <c r="BI31" s="877"/>
      <c r="BJ31" s="878"/>
      <c r="BK31" s="876"/>
      <c r="BL31" s="877"/>
      <c r="BM31" s="877"/>
      <c r="BN31" s="877"/>
      <c r="BO31" s="878"/>
      <c r="BP31" s="876"/>
      <c r="BQ31" s="877"/>
      <c r="BR31" s="877"/>
      <c r="BS31" s="877"/>
      <c r="BT31" s="87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35"/>
      <c r="B32" s="2136"/>
      <c r="C32" s="2136"/>
      <c r="D32" s="2136"/>
      <c r="E32" s="2136"/>
      <c r="F32" s="2136"/>
      <c r="G32" s="2136"/>
      <c r="H32" s="1066" t="s">
        <v>55</v>
      </c>
      <c r="I32" s="1066"/>
      <c r="J32" s="1066"/>
      <c r="K32" s="1066" t="s">
        <v>54</v>
      </c>
      <c r="L32" s="1066"/>
      <c r="M32" s="1066"/>
      <c r="N32" s="1066" t="s">
        <v>653</v>
      </c>
      <c r="O32" s="1066"/>
      <c r="P32" s="1066"/>
      <c r="Q32" s="2136"/>
      <c r="R32" s="2136"/>
      <c r="S32" s="2136"/>
      <c r="T32" s="1066" t="s">
        <v>52</v>
      </c>
      <c r="U32" s="1066"/>
      <c r="V32" s="1066"/>
      <c r="W32" s="1066" t="s">
        <v>51</v>
      </c>
      <c r="X32" s="1066"/>
      <c r="Y32" s="1066"/>
      <c r="Z32" s="1066" t="s">
        <v>50</v>
      </c>
      <c r="AA32" s="1066"/>
      <c r="AB32" s="1066"/>
      <c r="AC32" s="2136"/>
      <c r="AD32" s="2136"/>
      <c r="AE32" s="2136"/>
      <c r="AF32" s="2140"/>
      <c r="AG32" s="2141"/>
      <c r="AH32" s="2141"/>
      <c r="AI32" s="2142"/>
      <c r="AJ32" s="4"/>
      <c r="AK32" s="2128"/>
      <c r="AL32" s="2129"/>
      <c r="AM32" s="2129"/>
      <c r="AN32" s="2129"/>
      <c r="AO32" s="2129"/>
      <c r="AP32" s="2129"/>
      <c r="AQ32" s="2129"/>
      <c r="AR32" s="2129"/>
      <c r="AS32" s="2130"/>
      <c r="AT32" s="4"/>
      <c r="AU32" s="897" t="s">
        <v>56</v>
      </c>
      <c r="AV32" s="898"/>
      <c r="AW32" s="898"/>
      <c r="AX32" s="898"/>
      <c r="AY32" s="898"/>
      <c r="AZ32" s="898"/>
      <c r="BA32" s="898"/>
      <c r="BB32" s="898"/>
      <c r="BC32" s="898"/>
      <c r="BD32" s="899"/>
      <c r="BE32" s="4"/>
      <c r="BF32" s="893"/>
      <c r="BG32" s="877"/>
      <c r="BH32" s="877"/>
      <c r="BI32" s="877"/>
      <c r="BJ32" s="878"/>
      <c r="BK32" s="876"/>
      <c r="BL32" s="877"/>
      <c r="BM32" s="877"/>
      <c r="BN32" s="877"/>
      <c r="BO32" s="878"/>
      <c r="BP32" s="876"/>
      <c r="BQ32" s="877"/>
      <c r="BR32" s="877"/>
      <c r="BS32" s="877"/>
      <c r="BT32" s="87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23"/>
      <c r="B33" s="2024"/>
      <c r="C33" s="2024"/>
      <c r="D33" s="2024"/>
      <c r="E33" s="2024"/>
      <c r="F33" s="2024"/>
      <c r="G33" s="2024"/>
      <c r="H33" s="1587"/>
      <c r="I33" s="1587"/>
      <c r="J33" s="1587"/>
      <c r="K33" s="1587"/>
      <c r="L33" s="1587"/>
      <c r="M33" s="1587"/>
      <c r="N33" s="2132"/>
      <c r="O33" s="1587"/>
      <c r="P33" s="1587"/>
      <c r="Q33" s="1587"/>
      <c r="R33" s="1587"/>
      <c r="S33" s="1587"/>
      <c r="T33" s="1583"/>
      <c r="U33" s="1583"/>
      <c r="V33" s="1583"/>
      <c r="W33" s="1583"/>
      <c r="X33" s="1583"/>
      <c r="Y33" s="1583"/>
      <c r="Z33" s="1583"/>
      <c r="AA33" s="1583"/>
      <c r="AB33" s="1583"/>
      <c r="AC33" s="1583"/>
      <c r="AD33" s="1583"/>
      <c r="AE33" s="1583"/>
      <c r="AF33" s="1587"/>
      <c r="AG33" s="1587"/>
      <c r="AH33" s="1587"/>
      <c r="AI33" s="2020"/>
      <c r="AJ33" s="4"/>
      <c r="AK33" s="1606" t="str">
        <f>IFERROR(AN33*(1-$BB$30),"")</f>
        <v/>
      </c>
      <c r="AL33" s="1607"/>
      <c r="AM33" s="1607"/>
      <c r="AN33" s="1607" t="str">
        <f>IFERROR(($AK$53*Q33),"")</f>
        <v/>
      </c>
      <c r="AO33" s="1607"/>
      <c r="AP33" s="1607"/>
      <c r="AQ33" s="1607" t="str">
        <f>IFERROR(AN33*(1+$BB$29),"")</f>
        <v/>
      </c>
      <c r="AR33" s="1607"/>
      <c r="AS33" s="1608"/>
      <c r="AT33" s="4"/>
      <c r="AU33" s="2144" t="str">
        <f t="shared" ref="AU33:AU53" si="0">IF(AC33="","",IF(AC33&lt;Q33-(Q33*$BB$30),"Below "&amp;$BB$30*100&amp;"% by "&amp;Q33-(Q33*$BB$30)-AC33&amp;" CFM",IF(AC33&gt;Q33+(Q33*$BB$29),"Above "&amp;$BB$29*100&amp;"% by "&amp;AC33-Q33-(Q33*$BB$29)&amp;" CFM","")))</f>
        <v/>
      </c>
      <c r="AV33" s="2145"/>
      <c r="AW33" s="2145"/>
      <c r="AX33" s="2145"/>
      <c r="AY33" s="2145"/>
      <c r="AZ33" s="2145"/>
      <c r="BA33" s="2145"/>
      <c r="BB33" s="2145"/>
      <c r="BC33" s="2145"/>
      <c r="BD33" s="2146"/>
      <c r="BE33" s="4"/>
      <c r="BF33" s="893"/>
      <c r="BG33" s="877"/>
      <c r="BH33" s="877"/>
      <c r="BI33" s="877"/>
      <c r="BJ33" s="878"/>
      <c r="BK33" s="876"/>
      <c r="BL33" s="877"/>
      <c r="BM33" s="877"/>
      <c r="BN33" s="877"/>
      <c r="BO33" s="878"/>
      <c r="BP33" s="876"/>
      <c r="BQ33" s="877"/>
      <c r="BR33" s="877"/>
      <c r="BS33" s="877"/>
      <c r="BT33" s="87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23"/>
      <c r="B34" s="2024"/>
      <c r="C34" s="2024"/>
      <c r="D34" s="2024"/>
      <c r="E34" s="2024"/>
      <c r="F34" s="2024"/>
      <c r="G34" s="2024"/>
      <c r="H34" s="1048"/>
      <c r="I34" s="1048"/>
      <c r="J34" s="1048"/>
      <c r="K34" s="1048"/>
      <c r="L34" s="1048"/>
      <c r="M34" s="1048"/>
      <c r="N34" s="2143"/>
      <c r="O34" s="1048"/>
      <c r="P34" s="1048"/>
      <c r="Q34" s="1048"/>
      <c r="R34" s="1048"/>
      <c r="S34" s="1048"/>
      <c r="T34" s="1583"/>
      <c r="U34" s="1583"/>
      <c r="V34" s="1583"/>
      <c r="W34" s="1583"/>
      <c r="X34" s="1583"/>
      <c r="Y34" s="1583"/>
      <c r="Z34" s="1583"/>
      <c r="AA34" s="1583"/>
      <c r="AB34" s="1583"/>
      <c r="AC34" s="1583"/>
      <c r="AD34" s="1583"/>
      <c r="AE34" s="1583"/>
      <c r="AF34" s="1032"/>
      <c r="AG34" s="1032"/>
      <c r="AH34" s="1032"/>
      <c r="AI34" s="1033"/>
      <c r="AJ34" s="4"/>
      <c r="AK34" s="1606" t="str">
        <f t="shared" ref="AK34:AK52" si="1">IFERROR(AN34*(1-$BB$30),"")</f>
        <v/>
      </c>
      <c r="AL34" s="1607"/>
      <c r="AM34" s="1607"/>
      <c r="AN34" s="1607" t="str">
        <f t="shared" ref="AN34:AN52" si="2">IFERROR(($AK$53*Q34),"")</f>
        <v/>
      </c>
      <c r="AO34" s="1607"/>
      <c r="AP34" s="1607"/>
      <c r="AQ34" s="1607" t="str">
        <f t="shared" ref="AQ34:AQ52" si="3">IFERROR(AN34*(1+$BB$29),"")</f>
        <v/>
      </c>
      <c r="AR34" s="1607"/>
      <c r="AS34" s="1608"/>
      <c r="AT34" s="4"/>
      <c r="AU34" s="2144" t="str">
        <f t="shared" si="0"/>
        <v/>
      </c>
      <c r="AV34" s="2145"/>
      <c r="AW34" s="2145"/>
      <c r="AX34" s="2145"/>
      <c r="AY34" s="2145"/>
      <c r="AZ34" s="2145"/>
      <c r="BA34" s="2145"/>
      <c r="BB34" s="2145"/>
      <c r="BC34" s="2145"/>
      <c r="BD34" s="2146"/>
      <c r="BE34" s="4"/>
      <c r="BF34" s="937"/>
      <c r="BG34" s="930"/>
      <c r="BH34" s="930"/>
      <c r="BI34" s="930"/>
      <c r="BJ34" s="938"/>
      <c r="BK34" s="929"/>
      <c r="BL34" s="930"/>
      <c r="BM34" s="930"/>
      <c r="BN34" s="930"/>
      <c r="BO34" s="938"/>
      <c r="BP34" s="929"/>
      <c r="BQ34" s="930"/>
      <c r="BR34" s="930"/>
      <c r="BS34" s="930"/>
      <c r="BT34" s="93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23"/>
      <c r="B35" s="2024"/>
      <c r="C35" s="2024"/>
      <c r="D35" s="2024"/>
      <c r="E35" s="2024"/>
      <c r="F35" s="2024"/>
      <c r="G35" s="2024"/>
      <c r="H35" s="1048"/>
      <c r="I35" s="1048"/>
      <c r="J35" s="1048"/>
      <c r="K35" s="1048"/>
      <c r="L35" s="1048"/>
      <c r="M35" s="1048"/>
      <c r="N35" s="2143"/>
      <c r="O35" s="1048"/>
      <c r="P35" s="1048"/>
      <c r="Q35" s="1048"/>
      <c r="R35" s="1048"/>
      <c r="S35" s="1048"/>
      <c r="T35" s="1583"/>
      <c r="U35" s="1583"/>
      <c r="V35" s="1583"/>
      <c r="W35" s="1583"/>
      <c r="X35" s="1583"/>
      <c r="Y35" s="1583"/>
      <c r="Z35" s="1583"/>
      <c r="AA35" s="1583"/>
      <c r="AB35" s="1583"/>
      <c r="AC35" s="1583"/>
      <c r="AD35" s="1583"/>
      <c r="AE35" s="1583"/>
      <c r="AF35" s="1032"/>
      <c r="AG35" s="1032"/>
      <c r="AH35" s="1032"/>
      <c r="AI35" s="1033"/>
      <c r="AJ35" s="4"/>
      <c r="AK35" s="1606" t="str">
        <f t="shared" si="1"/>
        <v/>
      </c>
      <c r="AL35" s="1607"/>
      <c r="AM35" s="1607"/>
      <c r="AN35" s="1607" t="str">
        <f t="shared" si="2"/>
        <v/>
      </c>
      <c r="AO35" s="1607"/>
      <c r="AP35" s="1607"/>
      <c r="AQ35" s="1607" t="str">
        <f t="shared" si="3"/>
        <v/>
      </c>
      <c r="AR35" s="1607"/>
      <c r="AS35" s="1608"/>
      <c r="AT35" s="4"/>
      <c r="AU35" s="2144" t="str">
        <f t="shared" si="0"/>
        <v/>
      </c>
      <c r="AV35" s="2145"/>
      <c r="AW35" s="2145"/>
      <c r="AX35" s="2145"/>
      <c r="AY35" s="2145"/>
      <c r="AZ35" s="2145"/>
      <c r="BA35" s="2145"/>
      <c r="BB35" s="2145"/>
      <c r="BC35" s="2145"/>
      <c r="BD35" s="214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23"/>
      <c r="B36" s="2024"/>
      <c r="C36" s="2024"/>
      <c r="D36" s="2024"/>
      <c r="E36" s="2024"/>
      <c r="F36" s="2024"/>
      <c r="G36" s="2024"/>
      <c r="H36" s="1048"/>
      <c r="I36" s="1048"/>
      <c r="J36" s="1048"/>
      <c r="K36" s="1048"/>
      <c r="L36" s="1048"/>
      <c r="M36" s="1048"/>
      <c r="N36" s="1048"/>
      <c r="O36" s="1048"/>
      <c r="P36" s="1048"/>
      <c r="Q36" s="1048"/>
      <c r="R36" s="1048"/>
      <c r="S36" s="1048"/>
      <c r="T36" s="1583"/>
      <c r="U36" s="1583"/>
      <c r="V36" s="1583"/>
      <c r="W36" s="1583"/>
      <c r="X36" s="1583"/>
      <c r="Y36" s="1583"/>
      <c r="Z36" s="1583"/>
      <c r="AA36" s="1583"/>
      <c r="AB36" s="1583"/>
      <c r="AC36" s="1583"/>
      <c r="AD36" s="1583"/>
      <c r="AE36" s="1583"/>
      <c r="AF36" s="1032"/>
      <c r="AG36" s="1032"/>
      <c r="AH36" s="1032"/>
      <c r="AI36" s="1033"/>
      <c r="AJ36" s="4"/>
      <c r="AK36" s="1606" t="str">
        <f t="shared" si="1"/>
        <v/>
      </c>
      <c r="AL36" s="1607"/>
      <c r="AM36" s="1607"/>
      <c r="AN36" s="1607" t="str">
        <f t="shared" si="2"/>
        <v/>
      </c>
      <c r="AO36" s="1607"/>
      <c r="AP36" s="1607"/>
      <c r="AQ36" s="1607" t="str">
        <f t="shared" si="3"/>
        <v/>
      </c>
      <c r="AR36" s="1607"/>
      <c r="AS36" s="1608"/>
      <c r="AT36" s="4"/>
      <c r="AU36" s="2144" t="str">
        <f t="shared" si="0"/>
        <v/>
      </c>
      <c r="AV36" s="2145"/>
      <c r="AW36" s="2145"/>
      <c r="AX36" s="2145"/>
      <c r="AY36" s="2145"/>
      <c r="AZ36" s="2145"/>
      <c r="BA36" s="2145"/>
      <c r="BB36" s="2145"/>
      <c r="BC36" s="2145"/>
      <c r="BD36" s="214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23"/>
      <c r="B37" s="2024"/>
      <c r="C37" s="2024"/>
      <c r="D37" s="2024"/>
      <c r="E37" s="2024"/>
      <c r="F37" s="2024"/>
      <c r="G37" s="2024"/>
      <c r="H37" s="1048"/>
      <c r="I37" s="1048"/>
      <c r="J37" s="1048"/>
      <c r="K37" s="1048"/>
      <c r="L37" s="1048"/>
      <c r="M37" s="1048"/>
      <c r="N37" s="1048"/>
      <c r="O37" s="1048"/>
      <c r="P37" s="1048"/>
      <c r="Q37" s="1048"/>
      <c r="R37" s="1048"/>
      <c r="S37" s="1048"/>
      <c r="T37" s="1583"/>
      <c r="U37" s="1583"/>
      <c r="V37" s="1583"/>
      <c r="W37" s="1583"/>
      <c r="X37" s="1583"/>
      <c r="Y37" s="1583"/>
      <c r="Z37" s="1583"/>
      <c r="AA37" s="1583"/>
      <c r="AB37" s="1583"/>
      <c r="AC37" s="1583"/>
      <c r="AD37" s="1583"/>
      <c r="AE37" s="1583"/>
      <c r="AF37" s="1032"/>
      <c r="AG37" s="1032"/>
      <c r="AH37" s="1032"/>
      <c r="AI37" s="1033"/>
      <c r="AJ37" s="4"/>
      <c r="AK37" s="1606" t="str">
        <f t="shared" si="1"/>
        <v/>
      </c>
      <c r="AL37" s="1607"/>
      <c r="AM37" s="1607"/>
      <c r="AN37" s="1607" t="str">
        <f t="shared" si="2"/>
        <v/>
      </c>
      <c r="AO37" s="1607"/>
      <c r="AP37" s="1607"/>
      <c r="AQ37" s="1607" t="str">
        <f t="shared" si="3"/>
        <v/>
      </c>
      <c r="AR37" s="1607"/>
      <c r="AS37" s="1608"/>
      <c r="AT37" s="4"/>
      <c r="AU37" s="2144" t="str">
        <f t="shared" si="0"/>
        <v/>
      </c>
      <c r="AV37" s="2145"/>
      <c r="AW37" s="2145"/>
      <c r="AX37" s="2145"/>
      <c r="AY37" s="2145"/>
      <c r="AZ37" s="2145"/>
      <c r="BA37" s="2145"/>
      <c r="BB37" s="2145"/>
      <c r="BC37" s="2145"/>
      <c r="BD37" s="214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23"/>
      <c r="B38" s="2024"/>
      <c r="C38" s="2024"/>
      <c r="D38" s="2024"/>
      <c r="E38" s="2024"/>
      <c r="F38" s="2024"/>
      <c r="G38" s="2024"/>
      <c r="H38" s="1048"/>
      <c r="I38" s="1048"/>
      <c r="J38" s="1048"/>
      <c r="K38" s="1048"/>
      <c r="L38" s="1048"/>
      <c r="M38" s="1048"/>
      <c r="N38" s="1048"/>
      <c r="O38" s="1048"/>
      <c r="P38" s="1048"/>
      <c r="Q38" s="1048"/>
      <c r="R38" s="1048"/>
      <c r="S38" s="1048"/>
      <c r="T38" s="1583"/>
      <c r="U38" s="1583"/>
      <c r="V38" s="1583"/>
      <c r="W38" s="1583"/>
      <c r="X38" s="1583"/>
      <c r="Y38" s="1583"/>
      <c r="Z38" s="1583"/>
      <c r="AA38" s="1583"/>
      <c r="AB38" s="1583"/>
      <c r="AC38" s="1583"/>
      <c r="AD38" s="1583"/>
      <c r="AE38" s="1583"/>
      <c r="AF38" s="1032"/>
      <c r="AG38" s="1032"/>
      <c r="AH38" s="1032"/>
      <c r="AI38" s="1033"/>
      <c r="AJ38" s="4"/>
      <c r="AK38" s="1606" t="str">
        <f t="shared" si="1"/>
        <v/>
      </c>
      <c r="AL38" s="1607"/>
      <c r="AM38" s="1607"/>
      <c r="AN38" s="1607" t="str">
        <f t="shared" si="2"/>
        <v/>
      </c>
      <c r="AO38" s="1607"/>
      <c r="AP38" s="1607"/>
      <c r="AQ38" s="1607" t="str">
        <f t="shared" si="3"/>
        <v/>
      </c>
      <c r="AR38" s="1607"/>
      <c r="AS38" s="1608"/>
      <c r="AT38" s="4"/>
      <c r="AU38" s="2144" t="str">
        <f t="shared" si="0"/>
        <v/>
      </c>
      <c r="AV38" s="2145"/>
      <c r="AW38" s="2145"/>
      <c r="AX38" s="2145"/>
      <c r="AY38" s="2145"/>
      <c r="AZ38" s="2145"/>
      <c r="BA38" s="2145"/>
      <c r="BB38" s="2145"/>
      <c r="BC38" s="2145"/>
      <c r="BD38" s="214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23"/>
      <c r="B39" s="2024"/>
      <c r="C39" s="2024"/>
      <c r="D39" s="2024"/>
      <c r="E39" s="2024"/>
      <c r="F39" s="2024"/>
      <c r="G39" s="2024"/>
      <c r="H39" s="1048"/>
      <c r="I39" s="1048"/>
      <c r="J39" s="1048"/>
      <c r="K39" s="1048"/>
      <c r="L39" s="1048"/>
      <c r="M39" s="1048"/>
      <c r="N39" s="1048"/>
      <c r="O39" s="1048"/>
      <c r="P39" s="1048"/>
      <c r="Q39" s="1048"/>
      <c r="R39" s="1048"/>
      <c r="S39" s="1048"/>
      <c r="T39" s="1583"/>
      <c r="U39" s="1583"/>
      <c r="V39" s="1583"/>
      <c r="W39" s="1583"/>
      <c r="X39" s="1583"/>
      <c r="Y39" s="1583"/>
      <c r="Z39" s="1583"/>
      <c r="AA39" s="1583"/>
      <c r="AB39" s="1583"/>
      <c r="AC39" s="1583"/>
      <c r="AD39" s="1583"/>
      <c r="AE39" s="1583"/>
      <c r="AF39" s="1032"/>
      <c r="AG39" s="1032"/>
      <c r="AH39" s="1032"/>
      <c r="AI39" s="1033"/>
      <c r="AJ39" s="4"/>
      <c r="AK39" s="1606" t="str">
        <f t="shared" si="1"/>
        <v/>
      </c>
      <c r="AL39" s="1607"/>
      <c r="AM39" s="1607"/>
      <c r="AN39" s="1607" t="str">
        <f t="shared" si="2"/>
        <v/>
      </c>
      <c r="AO39" s="1607"/>
      <c r="AP39" s="1607"/>
      <c r="AQ39" s="1607" t="str">
        <f t="shared" si="3"/>
        <v/>
      </c>
      <c r="AR39" s="1607"/>
      <c r="AS39" s="1608"/>
      <c r="AT39" s="4"/>
      <c r="AU39" s="2144" t="str">
        <f t="shared" si="0"/>
        <v/>
      </c>
      <c r="AV39" s="2145"/>
      <c r="AW39" s="2145"/>
      <c r="AX39" s="2145"/>
      <c r="AY39" s="2145"/>
      <c r="AZ39" s="2145"/>
      <c r="BA39" s="2145"/>
      <c r="BB39" s="2145"/>
      <c r="BC39" s="2145"/>
      <c r="BD39" s="214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23"/>
      <c r="B40" s="2024"/>
      <c r="C40" s="2024"/>
      <c r="D40" s="2024"/>
      <c r="E40" s="2024"/>
      <c r="F40" s="2024"/>
      <c r="G40" s="2024"/>
      <c r="H40" s="1048"/>
      <c r="I40" s="1048"/>
      <c r="J40" s="1048"/>
      <c r="K40" s="1048"/>
      <c r="L40" s="1048"/>
      <c r="M40" s="1048"/>
      <c r="N40" s="1048"/>
      <c r="O40" s="1048"/>
      <c r="P40" s="1048"/>
      <c r="Q40" s="1048"/>
      <c r="R40" s="1048"/>
      <c r="S40" s="1048"/>
      <c r="T40" s="1583"/>
      <c r="U40" s="1583"/>
      <c r="V40" s="1583"/>
      <c r="W40" s="1583"/>
      <c r="X40" s="1583"/>
      <c r="Y40" s="1583"/>
      <c r="Z40" s="1583"/>
      <c r="AA40" s="1583"/>
      <c r="AB40" s="1583"/>
      <c r="AC40" s="1583"/>
      <c r="AD40" s="1583"/>
      <c r="AE40" s="1583"/>
      <c r="AF40" s="1032"/>
      <c r="AG40" s="1032"/>
      <c r="AH40" s="1032"/>
      <c r="AI40" s="1033"/>
      <c r="AJ40" s="4"/>
      <c r="AK40" s="1606" t="str">
        <f t="shared" si="1"/>
        <v/>
      </c>
      <c r="AL40" s="1607"/>
      <c r="AM40" s="1607"/>
      <c r="AN40" s="1607" t="str">
        <f t="shared" si="2"/>
        <v/>
      </c>
      <c r="AO40" s="1607"/>
      <c r="AP40" s="1607"/>
      <c r="AQ40" s="1607" t="str">
        <f t="shared" si="3"/>
        <v/>
      </c>
      <c r="AR40" s="1607"/>
      <c r="AS40" s="1608"/>
      <c r="AT40" s="4"/>
      <c r="AU40" s="2144" t="str">
        <f t="shared" si="0"/>
        <v/>
      </c>
      <c r="AV40" s="2145"/>
      <c r="AW40" s="2145"/>
      <c r="AX40" s="2145"/>
      <c r="AY40" s="2145"/>
      <c r="AZ40" s="2145"/>
      <c r="BA40" s="2145"/>
      <c r="BB40" s="2145"/>
      <c r="BC40" s="2145"/>
      <c r="BD40" s="214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23"/>
      <c r="B41" s="2024"/>
      <c r="C41" s="2024"/>
      <c r="D41" s="2024"/>
      <c r="E41" s="2024"/>
      <c r="F41" s="2024"/>
      <c r="G41" s="2024"/>
      <c r="H41" s="1048"/>
      <c r="I41" s="1048"/>
      <c r="J41" s="1048"/>
      <c r="K41" s="1048"/>
      <c r="L41" s="1048"/>
      <c r="M41" s="1048"/>
      <c r="N41" s="1048"/>
      <c r="O41" s="1048"/>
      <c r="P41" s="1048"/>
      <c r="Q41" s="1048"/>
      <c r="R41" s="1048"/>
      <c r="S41" s="1048"/>
      <c r="T41" s="1583"/>
      <c r="U41" s="1583"/>
      <c r="V41" s="1583"/>
      <c r="W41" s="1583"/>
      <c r="X41" s="1583"/>
      <c r="Y41" s="1583"/>
      <c r="Z41" s="1583"/>
      <c r="AA41" s="1583"/>
      <c r="AB41" s="1583"/>
      <c r="AC41" s="1583"/>
      <c r="AD41" s="1583"/>
      <c r="AE41" s="1583"/>
      <c r="AF41" s="1032"/>
      <c r="AG41" s="1032"/>
      <c r="AH41" s="1032"/>
      <c r="AI41" s="1033"/>
      <c r="AJ41" s="4"/>
      <c r="AK41" s="1606" t="str">
        <f t="shared" si="1"/>
        <v/>
      </c>
      <c r="AL41" s="1607"/>
      <c r="AM41" s="1607"/>
      <c r="AN41" s="1607" t="str">
        <f t="shared" si="2"/>
        <v/>
      </c>
      <c r="AO41" s="1607"/>
      <c r="AP41" s="1607"/>
      <c r="AQ41" s="1607" t="str">
        <f t="shared" si="3"/>
        <v/>
      </c>
      <c r="AR41" s="1607"/>
      <c r="AS41" s="1608"/>
      <c r="AT41" s="4"/>
      <c r="AU41" s="2144" t="str">
        <f t="shared" si="0"/>
        <v/>
      </c>
      <c r="AV41" s="2145"/>
      <c r="AW41" s="2145"/>
      <c r="AX41" s="2145"/>
      <c r="AY41" s="2145"/>
      <c r="AZ41" s="2145"/>
      <c r="BA41" s="2145"/>
      <c r="BB41" s="2145"/>
      <c r="BC41" s="2145"/>
      <c r="BD41" s="214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23"/>
      <c r="B42" s="2024"/>
      <c r="C42" s="2024"/>
      <c r="D42" s="2024"/>
      <c r="E42" s="2024"/>
      <c r="F42" s="2024"/>
      <c r="G42" s="2024"/>
      <c r="H42" s="1048"/>
      <c r="I42" s="1048"/>
      <c r="J42" s="1048"/>
      <c r="K42" s="1048"/>
      <c r="L42" s="1048"/>
      <c r="M42" s="1048"/>
      <c r="N42" s="1048"/>
      <c r="O42" s="1048"/>
      <c r="P42" s="1048"/>
      <c r="Q42" s="1048"/>
      <c r="R42" s="1048"/>
      <c r="S42" s="1048"/>
      <c r="T42" s="1583"/>
      <c r="U42" s="1583"/>
      <c r="V42" s="1583"/>
      <c r="W42" s="1583"/>
      <c r="X42" s="1583"/>
      <c r="Y42" s="1583"/>
      <c r="Z42" s="1583"/>
      <c r="AA42" s="1583"/>
      <c r="AB42" s="1583"/>
      <c r="AC42" s="1583"/>
      <c r="AD42" s="1583"/>
      <c r="AE42" s="1583"/>
      <c r="AF42" s="1032"/>
      <c r="AG42" s="1032"/>
      <c r="AH42" s="1032"/>
      <c r="AI42" s="1033"/>
      <c r="AJ42" s="4"/>
      <c r="AK42" s="1606" t="str">
        <f t="shared" si="1"/>
        <v/>
      </c>
      <c r="AL42" s="1607"/>
      <c r="AM42" s="1607"/>
      <c r="AN42" s="1607" t="str">
        <f t="shared" si="2"/>
        <v/>
      </c>
      <c r="AO42" s="1607"/>
      <c r="AP42" s="1607"/>
      <c r="AQ42" s="1607" t="str">
        <f t="shared" si="3"/>
        <v/>
      </c>
      <c r="AR42" s="1607"/>
      <c r="AS42" s="1608"/>
      <c r="AT42" s="4"/>
      <c r="AU42" s="2144" t="str">
        <f t="shared" si="0"/>
        <v/>
      </c>
      <c r="AV42" s="2145"/>
      <c r="AW42" s="2145"/>
      <c r="AX42" s="2145"/>
      <c r="AY42" s="2145"/>
      <c r="AZ42" s="2145"/>
      <c r="BA42" s="2145"/>
      <c r="BB42" s="2145"/>
      <c r="BC42" s="2145"/>
      <c r="BD42" s="214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23"/>
      <c r="B43" s="2024"/>
      <c r="C43" s="2024"/>
      <c r="D43" s="2024"/>
      <c r="E43" s="2024"/>
      <c r="F43" s="2024"/>
      <c r="G43" s="2024"/>
      <c r="H43" s="1048"/>
      <c r="I43" s="1048"/>
      <c r="J43" s="1048"/>
      <c r="K43" s="1048"/>
      <c r="L43" s="1048"/>
      <c r="M43" s="1048"/>
      <c r="N43" s="1048"/>
      <c r="O43" s="1048"/>
      <c r="P43" s="1048"/>
      <c r="Q43" s="1048"/>
      <c r="R43" s="1048"/>
      <c r="S43" s="1048"/>
      <c r="T43" s="1583"/>
      <c r="U43" s="1583"/>
      <c r="V43" s="1583"/>
      <c r="W43" s="1583"/>
      <c r="X43" s="1583"/>
      <c r="Y43" s="1583"/>
      <c r="Z43" s="1583"/>
      <c r="AA43" s="1583"/>
      <c r="AB43" s="1583"/>
      <c r="AC43" s="1583"/>
      <c r="AD43" s="1583"/>
      <c r="AE43" s="1583"/>
      <c r="AF43" s="1032"/>
      <c r="AG43" s="1032"/>
      <c r="AH43" s="1032"/>
      <c r="AI43" s="1033"/>
      <c r="AJ43" s="4"/>
      <c r="AK43" s="1606" t="str">
        <f t="shared" si="1"/>
        <v/>
      </c>
      <c r="AL43" s="1607"/>
      <c r="AM43" s="1607"/>
      <c r="AN43" s="1607" t="str">
        <f t="shared" si="2"/>
        <v/>
      </c>
      <c r="AO43" s="1607"/>
      <c r="AP43" s="1607"/>
      <c r="AQ43" s="1607" t="str">
        <f t="shared" si="3"/>
        <v/>
      </c>
      <c r="AR43" s="1607"/>
      <c r="AS43" s="1608"/>
      <c r="AT43" s="4"/>
      <c r="AU43" s="2144" t="str">
        <f t="shared" si="0"/>
        <v/>
      </c>
      <c r="AV43" s="2145"/>
      <c r="AW43" s="2145"/>
      <c r="AX43" s="2145"/>
      <c r="AY43" s="2145"/>
      <c r="AZ43" s="2145"/>
      <c r="BA43" s="2145"/>
      <c r="BB43" s="2145"/>
      <c r="BC43" s="2145"/>
      <c r="BD43" s="214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23"/>
      <c r="B44" s="2024"/>
      <c r="C44" s="2024"/>
      <c r="D44" s="2024"/>
      <c r="E44" s="2024"/>
      <c r="F44" s="2024"/>
      <c r="G44" s="2024"/>
      <c r="H44" s="1048"/>
      <c r="I44" s="1048"/>
      <c r="J44" s="1048"/>
      <c r="K44" s="1048"/>
      <c r="L44" s="1048"/>
      <c r="M44" s="1048"/>
      <c r="N44" s="1048"/>
      <c r="O44" s="1048"/>
      <c r="P44" s="1048"/>
      <c r="Q44" s="1048"/>
      <c r="R44" s="1048"/>
      <c r="S44" s="1048"/>
      <c r="T44" s="1583"/>
      <c r="U44" s="1583"/>
      <c r="V44" s="1583"/>
      <c r="W44" s="1583"/>
      <c r="X44" s="1583"/>
      <c r="Y44" s="1583"/>
      <c r="Z44" s="1583"/>
      <c r="AA44" s="1583"/>
      <c r="AB44" s="1583"/>
      <c r="AC44" s="1583"/>
      <c r="AD44" s="1583"/>
      <c r="AE44" s="1583"/>
      <c r="AF44" s="1032"/>
      <c r="AG44" s="1032"/>
      <c r="AH44" s="1032"/>
      <c r="AI44" s="1033"/>
      <c r="AJ44" s="4"/>
      <c r="AK44" s="1606" t="str">
        <f t="shared" si="1"/>
        <v/>
      </c>
      <c r="AL44" s="1607"/>
      <c r="AM44" s="1607"/>
      <c r="AN44" s="1607" t="str">
        <f t="shared" si="2"/>
        <v/>
      </c>
      <c r="AO44" s="1607"/>
      <c r="AP44" s="1607"/>
      <c r="AQ44" s="1607" t="str">
        <f t="shared" si="3"/>
        <v/>
      </c>
      <c r="AR44" s="1607"/>
      <c r="AS44" s="1608"/>
      <c r="AT44" s="4"/>
      <c r="AU44" s="2144" t="str">
        <f t="shared" si="0"/>
        <v/>
      </c>
      <c r="AV44" s="2145"/>
      <c r="AW44" s="2145"/>
      <c r="AX44" s="2145"/>
      <c r="AY44" s="2145"/>
      <c r="AZ44" s="2145"/>
      <c r="BA44" s="2145"/>
      <c r="BB44" s="2145"/>
      <c r="BC44" s="2145"/>
      <c r="BD44" s="214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23"/>
      <c r="B45" s="2024"/>
      <c r="C45" s="2024"/>
      <c r="D45" s="2024"/>
      <c r="E45" s="2024"/>
      <c r="F45" s="2024"/>
      <c r="G45" s="2024"/>
      <c r="H45" s="1048"/>
      <c r="I45" s="1048"/>
      <c r="J45" s="1048"/>
      <c r="K45" s="1048"/>
      <c r="L45" s="1048"/>
      <c r="M45" s="1048"/>
      <c r="N45" s="1048"/>
      <c r="O45" s="1048"/>
      <c r="P45" s="1048"/>
      <c r="Q45" s="1048"/>
      <c r="R45" s="1048"/>
      <c r="S45" s="1048"/>
      <c r="T45" s="1583"/>
      <c r="U45" s="1583"/>
      <c r="V45" s="1583"/>
      <c r="W45" s="1583"/>
      <c r="X45" s="1583"/>
      <c r="Y45" s="1583"/>
      <c r="Z45" s="1583"/>
      <c r="AA45" s="1583"/>
      <c r="AB45" s="1583"/>
      <c r="AC45" s="1583"/>
      <c r="AD45" s="1583"/>
      <c r="AE45" s="1583"/>
      <c r="AF45" s="1032"/>
      <c r="AG45" s="1032"/>
      <c r="AH45" s="1032"/>
      <c r="AI45" s="1033"/>
      <c r="AJ45" s="4"/>
      <c r="AK45" s="1606" t="str">
        <f t="shared" si="1"/>
        <v/>
      </c>
      <c r="AL45" s="1607"/>
      <c r="AM45" s="1607"/>
      <c r="AN45" s="1607" t="str">
        <f t="shared" si="2"/>
        <v/>
      </c>
      <c r="AO45" s="1607"/>
      <c r="AP45" s="1607"/>
      <c r="AQ45" s="1607" t="str">
        <f t="shared" si="3"/>
        <v/>
      </c>
      <c r="AR45" s="1607"/>
      <c r="AS45" s="1608"/>
      <c r="AT45" s="4"/>
      <c r="AU45" s="2144" t="str">
        <f t="shared" si="0"/>
        <v/>
      </c>
      <c r="AV45" s="2145"/>
      <c r="AW45" s="2145"/>
      <c r="AX45" s="2145"/>
      <c r="AY45" s="2145"/>
      <c r="AZ45" s="2145"/>
      <c r="BA45" s="2145"/>
      <c r="BB45" s="2145"/>
      <c r="BC45" s="2145"/>
      <c r="BD45" s="214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23"/>
      <c r="B46" s="2024"/>
      <c r="C46" s="2024"/>
      <c r="D46" s="2024"/>
      <c r="E46" s="2024"/>
      <c r="F46" s="2024"/>
      <c r="G46" s="2024"/>
      <c r="H46" s="1048"/>
      <c r="I46" s="1048"/>
      <c r="J46" s="1048"/>
      <c r="K46" s="1048"/>
      <c r="L46" s="1048"/>
      <c r="M46" s="1048"/>
      <c r="N46" s="1048"/>
      <c r="O46" s="1048"/>
      <c r="P46" s="1048"/>
      <c r="Q46" s="1048"/>
      <c r="R46" s="1048"/>
      <c r="S46" s="1048"/>
      <c r="T46" s="1583"/>
      <c r="U46" s="1583"/>
      <c r="V46" s="1583"/>
      <c r="W46" s="1583"/>
      <c r="X46" s="1583"/>
      <c r="Y46" s="1583"/>
      <c r="Z46" s="1583"/>
      <c r="AA46" s="1583"/>
      <c r="AB46" s="1583"/>
      <c r="AC46" s="1583"/>
      <c r="AD46" s="1583"/>
      <c r="AE46" s="1583"/>
      <c r="AF46" s="1032"/>
      <c r="AG46" s="1032"/>
      <c r="AH46" s="1032"/>
      <c r="AI46" s="1033"/>
      <c r="AJ46" s="4"/>
      <c r="AK46" s="1606" t="str">
        <f t="shared" si="1"/>
        <v/>
      </c>
      <c r="AL46" s="1607"/>
      <c r="AM46" s="1607"/>
      <c r="AN46" s="1607" t="str">
        <f t="shared" si="2"/>
        <v/>
      </c>
      <c r="AO46" s="1607"/>
      <c r="AP46" s="1607"/>
      <c r="AQ46" s="1607" t="str">
        <f t="shared" si="3"/>
        <v/>
      </c>
      <c r="AR46" s="1607"/>
      <c r="AS46" s="1608"/>
      <c r="AT46" s="4"/>
      <c r="AU46" s="2144" t="str">
        <f t="shared" si="0"/>
        <v/>
      </c>
      <c r="AV46" s="2145"/>
      <c r="AW46" s="2145"/>
      <c r="AX46" s="2145"/>
      <c r="AY46" s="2145"/>
      <c r="AZ46" s="2145"/>
      <c r="BA46" s="2145"/>
      <c r="BB46" s="2145"/>
      <c r="BC46" s="2145"/>
      <c r="BD46" s="214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23"/>
      <c r="B47" s="2024"/>
      <c r="C47" s="2024"/>
      <c r="D47" s="2024"/>
      <c r="E47" s="2024"/>
      <c r="F47" s="2024"/>
      <c r="G47" s="2024"/>
      <c r="H47" s="1048"/>
      <c r="I47" s="1048"/>
      <c r="J47" s="1048"/>
      <c r="K47" s="1048"/>
      <c r="L47" s="1048"/>
      <c r="M47" s="1048"/>
      <c r="N47" s="1048"/>
      <c r="O47" s="1048"/>
      <c r="P47" s="1048"/>
      <c r="Q47" s="1048"/>
      <c r="R47" s="1048"/>
      <c r="S47" s="1048"/>
      <c r="T47" s="1583"/>
      <c r="U47" s="1583"/>
      <c r="V47" s="1583"/>
      <c r="W47" s="1583"/>
      <c r="X47" s="1583"/>
      <c r="Y47" s="1583"/>
      <c r="Z47" s="1583"/>
      <c r="AA47" s="1583"/>
      <c r="AB47" s="1583"/>
      <c r="AC47" s="1583"/>
      <c r="AD47" s="1583"/>
      <c r="AE47" s="1583"/>
      <c r="AF47" s="1032"/>
      <c r="AG47" s="1032"/>
      <c r="AH47" s="1032"/>
      <c r="AI47" s="1033"/>
      <c r="AJ47" s="4"/>
      <c r="AK47" s="1606" t="str">
        <f t="shared" si="1"/>
        <v/>
      </c>
      <c r="AL47" s="1607"/>
      <c r="AM47" s="1607"/>
      <c r="AN47" s="1607" t="str">
        <f t="shared" si="2"/>
        <v/>
      </c>
      <c r="AO47" s="1607"/>
      <c r="AP47" s="1607"/>
      <c r="AQ47" s="1607" t="str">
        <f t="shared" si="3"/>
        <v/>
      </c>
      <c r="AR47" s="1607"/>
      <c r="AS47" s="1608"/>
      <c r="AT47" s="4"/>
      <c r="AU47" s="2144" t="str">
        <f t="shared" si="0"/>
        <v/>
      </c>
      <c r="AV47" s="2145"/>
      <c r="AW47" s="2145"/>
      <c r="AX47" s="2145"/>
      <c r="AY47" s="2145"/>
      <c r="AZ47" s="2145"/>
      <c r="BA47" s="2145"/>
      <c r="BB47" s="2145"/>
      <c r="BC47" s="2145"/>
      <c r="BD47" s="214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23"/>
      <c r="B48" s="2024"/>
      <c r="C48" s="2024"/>
      <c r="D48" s="2024"/>
      <c r="E48" s="2024"/>
      <c r="F48" s="2024"/>
      <c r="G48" s="2024"/>
      <c r="H48" s="1048"/>
      <c r="I48" s="1048"/>
      <c r="J48" s="1048"/>
      <c r="K48" s="1048"/>
      <c r="L48" s="1048"/>
      <c r="M48" s="1048"/>
      <c r="N48" s="1048"/>
      <c r="O48" s="1048"/>
      <c r="P48" s="1048"/>
      <c r="Q48" s="1048"/>
      <c r="R48" s="1048"/>
      <c r="S48" s="1048"/>
      <c r="T48" s="1583"/>
      <c r="U48" s="1583"/>
      <c r="V48" s="1583"/>
      <c r="W48" s="1583"/>
      <c r="X48" s="1583"/>
      <c r="Y48" s="1583"/>
      <c r="Z48" s="1583"/>
      <c r="AA48" s="1583"/>
      <c r="AB48" s="1583"/>
      <c r="AC48" s="1583"/>
      <c r="AD48" s="1583"/>
      <c r="AE48" s="1583"/>
      <c r="AF48" s="1032"/>
      <c r="AG48" s="1032"/>
      <c r="AH48" s="1032"/>
      <c r="AI48" s="1033"/>
      <c r="AJ48" s="4"/>
      <c r="AK48" s="1606" t="str">
        <f t="shared" si="1"/>
        <v/>
      </c>
      <c r="AL48" s="1607"/>
      <c r="AM48" s="1607"/>
      <c r="AN48" s="1607" t="str">
        <f t="shared" si="2"/>
        <v/>
      </c>
      <c r="AO48" s="1607"/>
      <c r="AP48" s="1607"/>
      <c r="AQ48" s="1607" t="str">
        <f t="shared" si="3"/>
        <v/>
      </c>
      <c r="AR48" s="1607"/>
      <c r="AS48" s="1608"/>
      <c r="AT48" s="4"/>
      <c r="AU48" s="2144" t="str">
        <f t="shared" si="0"/>
        <v/>
      </c>
      <c r="AV48" s="2145"/>
      <c r="AW48" s="2145"/>
      <c r="AX48" s="2145"/>
      <c r="AY48" s="2145"/>
      <c r="AZ48" s="2145"/>
      <c r="BA48" s="2145"/>
      <c r="BB48" s="2145"/>
      <c r="BC48" s="2145"/>
      <c r="BD48" s="214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23"/>
      <c r="B49" s="2024"/>
      <c r="C49" s="2024"/>
      <c r="D49" s="2024"/>
      <c r="E49" s="2024"/>
      <c r="F49" s="2024"/>
      <c r="G49" s="2024"/>
      <c r="H49" s="1048"/>
      <c r="I49" s="1048"/>
      <c r="J49" s="1048"/>
      <c r="K49" s="1048"/>
      <c r="L49" s="1048"/>
      <c r="M49" s="1048"/>
      <c r="N49" s="1048"/>
      <c r="O49" s="1048"/>
      <c r="P49" s="1048"/>
      <c r="Q49" s="1048"/>
      <c r="R49" s="1048"/>
      <c r="S49" s="1048"/>
      <c r="T49" s="1583"/>
      <c r="U49" s="1583"/>
      <c r="V49" s="1583"/>
      <c r="W49" s="1583"/>
      <c r="X49" s="1583"/>
      <c r="Y49" s="1583"/>
      <c r="Z49" s="1583"/>
      <c r="AA49" s="1583"/>
      <c r="AB49" s="1583"/>
      <c r="AC49" s="1583"/>
      <c r="AD49" s="1583"/>
      <c r="AE49" s="1583"/>
      <c r="AF49" s="1032"/>
      <c r="AG49" s="1032"/>
      <c r="AH49" s="1032"/>
      <c r="AI49" s="1033"/>
      <c r="AJ49" s="4"/>
      <c r="AK49" s="1606" t="str">
        <f t="shared" si="1"/>
        <v/>
      </c>
      <c r="AL49" s="1607"/>
      <c r="AM49" s="1607"/>
      <c r="AN49" s="1607" t="str">
        <f t="shared" si="2"/>
        <v/>
      </c>
      <c r="AO49" s="1607"/>
      <c r="AP49" s="1607"/>
      <c r="AQ49" s="1607" t="str">
        <f t="shared" si="3"/>
        <v/>
      </c>
      <c r="AR49" s="1607"/>
      <c r="AS49" s="1608"/>
      <c r="AT49" s="4"/>
      <c r="AU49" s="2144" t="str">
        <f t="shared" si="0"/>
        <v/>
      </c>
      <c r="AV49" s="2145"/>
      <c r="AW49" s="2145"/>
      <c r="AX49" s="2145"/>
      <c r="AY49" s="2145"/>
      <c r="AZ49" s="2145"/>
      <c r="BA49" s="2145"/>
      <c r="BB49" s="2145"/>
      <c r="BC49" s="2145"/>
      <c r="BD49" s="214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23"/>
      <c r="B50" s="2024"/>
      <c r="C50" s="2024"/>
      <c r="D50" s="2024"/>
      <c r="E50" s="2024"/>
      <c r="F50" s="2024"/>
      <c r="G50" s="2024"/>
      <c r="H50" s="1048"/>
      <c r="I50" s="1048"/>
      <c r="J50" s="1048"/>
      <c r="K50" s="1048"/>
      <c r="L50" s="1048"/>
      <c r="M50" s="1048"/>
      <c r="N50" s="1048"/>
      <c r="O50" s="1048"/>
      <c r="P50" s="1048"/>
      <c r="Q50" s="1048"/>
      <c r="R50" s="1048"/>
      <c r="S50" s="1048"/>
      <c r="T50" s="1583"/>
      <c r="U50" s="1583"/>
      <c r="V50" s="1583"/>
      <c r="W50" s="1583"/>
      <c r="X50" s="1583"/>
      <c r="Y50" s="1583"/>
      <c r="Z50" s="1583"/>
      <c r="AA50" s="1583"/>
      <c r="AB50" s="1583"/>
      <c r="AC50" s="1583"/>
      <c r="AD50" s="1583"/>
      <c r="AE50" s="1583"/>
      <c r="AF50" s="1032"/>
      <c r="AG50" s="1032"/>
      <c r="AH50" s="1032"/>
      <c r="AI50" s="1033"/>
      <c r="AJ50" s="4"/>
      <c r="AK50" s="1606" t="str">
        <f t="shared" si="1"/>
        <v/>
      </c>
      <c r="AL50" s="1607"/>
      <c r="AM50" s="1607"/>
      <c r="AN50" s="1607" t="str">
        <f t="shared" si="2"/>
        <v/>
      </c>
      <c r="AO50" s="1607"/>
      <c r="AP50" s="1607"/>
      <c r="AQ50" s="1607" t="str">
        <f t="shared" si="3"/>
        <v/>
      </c>
      <c r="AR50" s="1607"/>
      <c r="AS50" s="1608"/>
      <c r="AT50" s="4"/>
      <c r="AU50" s="2144" t="str">
        <f t="shared" si="0"/>
        <v/>
      </c>
      <c r="AV50" s="2145"/>
      <c r="AW50" s="2145"/>
      <c r="AX50" s="2145"/>
      <c r="AY50" s="2145"/>
      <c r="AZ50" s="2145"/>
      <c r="BA50" s="2145"/>
      <c r="BB50" s="2145"/>
      <c r="BC50" s="2145"/>
      <c r="BD50" s="214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23"/>
      <c r="B51" s="2024"/>
      <c r="C51" s="2024"/>
      <c r="D51" s="2024"/>
      <c r="E51" s="2024"/>
      <c r="F51" s="2024"/>
      <c r="G51" s="2024"/>
      <c r="H51" s="1048"/>
      <c r="I51" s="1048"/>
      <c r="J51" s="1048"/>
      <c r="K51" s="1048"/>
      <c r="L51" s="1048"/>
      <c r="M51" s="1048"/>
      <c r="N51" s="1048"/>
      <c r="O51" s="1048"/>
      <c r="P51" s="1048"/>
      <c r="Q51" s="1048"/>
      <c r="R51" s="1048"/>
      <c r="S51" s="1048"/>
      <c r="T51" s="1583"/>
      <c r="U51" s="1583"/>
      <c r="V51" s="1583"/>
      <c r="W51" s="1583"/>
      <c r="X51" s="1583"/>
      <c r="Y51" s="1583"/>
      <c r="Z51" s="1583"/>
      <c r="AA51" s="1583"/>
      <c r="AB51" s="1583"/>
      <c r="AC51" s="1583"/>
      <c r="AD51" s="1583"/>
      <c r="AE51" s="1583"/>
      <c r="AF51" s="1032"/>
      <c r="AG51" s="1032"/>
      <c r="AH51" s="1032"/>
      <c r="AI51" s="1033"/>
      <c r="AJ51" s="4"/>
      <c r="AK51" s="1606" t="str">
        <f t="shared" si="1"/>
        <v/>
      </c>
      <c r="AL51" s="1607"/>
      <c r="AM51" s="1607"/>
      <c r="AN51" s="1607" t="str">
        <f t="shared" si="2"/>
        <v/>
      </c>
      <c r="AO51" s="1607"/>
      <c r="AP51" s="1607"/>
      <c r="AQ51" s="1607" t="str">
        <f t="shared" si="3"/>
        <v/>
      </c>
      <c r="AR51" s="1607"/>
      <c r="AS51" s="1608"/>
      <c r="AT51" s="4"/>
      <c r="AU51" s="2144" t="str">
        <f t="shared" si="0"/>
        <v/>
      </c>
      <c r="AV51" s="2145"/>
      <c r="AW51" s="2145"/>
      <c r="AX51" s="2145"/>
      <c r="AY51" s="2145"/>
      <c r="AZ51" s="2145"/>
      <c r="BA51" s="2145"/>
      <c r="BB51" s="2145"/>
      <c r="BC51" s="2145"/>
      <c r="BD51" s="214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23"/>
      <c r="B52" s="2024"/>
      <c r="C52" s="2024"/>
      <c r="D52" s="2024"/>
      <c r="E52" s="2024"/>
      <c r="F52" s="2024"/>
      <c r="G52" s="2024"/>
      <c r="H52" s="1048"/>
      <c r="I52" s="1048"/>
      <c r="J52" s="1048"/>
      <c r="K52" s="1048"/>
      <c r="L52" s="1048"/>
      <c r="M52" s="1048"/>
      <c r="N52" s="1048"/>
      <c r="O52" s="1048"/>
      <c r="P52" s="1048"/>
      <c r="Q52" s="1048"/>
      <c r="R52" s="1048"/>
      <c r="S52" s="1048"/>
      <c r="T52" s="1583"/>
      <c r="U52" s="1583"/>
      <c r="V52" s="1583"/>
      <c r="W52" s="1583"/>
      <c r="X52" s="1583"/>
      <c r="Y52" s="1583"/>
      <c r="Z52" s="1583"/>
      <c r="AA52" s="1583"/>
      <c r="AB52" s="1583"/>
      <c r="AC52" s="1583"/>
      <c r="AD52" s="1583"/>
      <c r="AE52" s="1583"/>
      <c r="AF52" s="1032"/>
      <c r="AG52" s="1032"/>
      <c r="AH52" s="1032"/>
      <c r="AI52" s="1033"/>
      <c r="AJ52" s="4"/>
      <c r="AK52" s="1606" t="str">
        <f t="shared" si="1"/>
        <v/>
      </c>
      <c r="AL52" s="1607"/>
      <c r="AM52" s="1607"/>
      <c r="AN52" s="1607" t="str">
        <f t="shared" si="2"/>
        <v/>
      </c>
      <c r="AO52" s="1607"/>
      <c r="AP52" s="1607"/>
      <c r="AQ52" s="1607" t="str">
        <f t="shared" si="3"/>
        <v/>
      </c>
      <c r="AR52" s="1607"/>
      <c r="AS52" s="1608"/>
      <c r="AT52" s="4"/>
      <c r="AU52" s="2144" t="str">
        <f t="shared" si="0"/>
        <v/>
      </c>
      <c r="AV52" s="2145"/>
      <c r="AW52" s="2145"/>
      <c r="AX52" s="2145"/>
      <c r="AY52" s="2145"/>
      <c r="AZ52" s="2145"/>
      <c r="BA52" s="2145"/>
      <c r="BB52" s="2145"/>
      <c r="BC52" s="2145"/>
      <c r="BD52" s="214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50" t="s">
        <v>187</v>
      </c>
      <c r="B53" s="2151"/>
      <c r="C53" s="2151"/>
      <c r="D53" s="2151"/>
      <c r="E53" s="2151"/>
      <c r="F53" s="2151"/>
      <c r="G53" s="2151"/>
      <c r="H53" s="2151"/>
      <c r="I53" s="2151"/>
      <c r="J53" s="2151"/>
      <c r="K53" s="2151"/>
      <c r="L53" s="2151"/>
      <c r="M53" s="2151"/>
      <c r="N53" s="2151"/>
      <c r="O53" s="2151"/>
      <c r="P53" s="2151"/>
      <c r="Q53" s="1156" t="str">
        <f>IF(SUM(Q33:S52)&lt;&gt;0,SUM(Q33:S52),"")</f>
        <v/>
      </c>
      <c r="R53" s="1156"/>
      <c r="S53" s="1156"/>
      <c r="T53" s="1156" t="str">
        <f>IF(SUM(T33:V52)&lt;&gt;0,SUM(T33:V52),"")</f>
        <v/>
      </c>
      <c r="U53" s="1156"/>
      <c r="V53" s="1156"/>
      <c r="W53" s="1156" t="str">
        <f>IF(SUM(W33:Y52)&lt;&gt;0,SUM(W33:Y52),"")</f>
        <v/>
      </c>
      <c r="X53" s="1156"/>
      <c r="Y53" s="1156"/>
      <c r="Z53" s="1156" t="str">
        <f>IF(SUM(Z33:AB52)&lt;&gt;0,SUM(Z33:AB52),"")</f>
        <v/>
      </c>
      <c r="AA53" s="1156"/>
      <c r="AB53" s="1156"/>
      <c r="AC53" s="1156" t="str">
        <f>IF(SUM(AC33:AE52)&lt;&gt;0,SUM(AC33:AE52),"")</f>
        <v/>
      </c>
      <c r="AD53" s="1156"/>
      <c r="AE53" s="1156"/>
      <c r="AF53" s="1580"/>
      <c r="AG53" s="1580"/>
      <c r="AH53" s="1580"/>
      <c r="AI53" s="1581"/>
      <c r="AJ53" s="4"/>
      <c r="AK53" s="2094" t="str">
        <f>IFERROR((T53/Q53),"")</f>
        <v/>
      </c>
      <c r="AL53" s="2095"/>
      <c r="AM53" s="2096"/>
      <c r="AN53" s="1643"/>
      <c r="AO53" s="1643"/>
      <c r="AP53" s="1643"/>
      <c r="AQ53" s="1643"/>
      <c r="AR53" s="1643"/>
      <c r="AS53" s="1644"/>
      <c r="AT53" s="4"/>
      <c r="AU53" s="2147" t="str">
        <f t="shared" si="0"/>
        <v/>
      </c>
      <c r="AV53" s="2148"/>
      <c r="AW53" s="2148"/>
      <c r="AX53" s="2148"/>
      <c r="AY53" s="2148"/>
      <c r="AZ53" s="2148"/>
      <c r="BA53" s="2148"/>
      <c r="BB53" s="2148"/>
      <c r="BC53" s="2148"/>
      <c r="BD53" s="214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457" priority="14">
      <formula>LEN(TRIM(E7))=0</formula>
    </cfRule>
  </conditionalFormatting>
  <conditionalFormatting sqref="Q53:AE53">
    <cfRule type="containsText" dxfId="1456" priority="13" operator="containsText" text="CALC.">
      <formula>NOT(ISERROR(SEARCH("CALC.",Q53)))</formula>
    </cfRule>
  </conditionalFormatting>
  <conditionalFormatting sqref="A33:S52">
    <cfRule type="notContainsBlanks" dxfId="1455" priority="11">
      <formula>LEN(TRIM(A33))&gt;0</formula>
    </cfRule>
    <cfRule type="expression" dxfId="1454" priority="12">
      <formula>NOT(ISBLANK($H33))</formula>
    </cfRule>
  </conditionalFormatting>
  <conditionalFormatting sqref="AK9:BK24">
    <cfRule type="expression" dxfId="1453" priority="10">
      <formula>NOT(ISBLANK($AK9))</formula>
    </cfRule>
  </conditionalFormatting>
  <conditionalFormatting sqref="T33:AC52">
    <cfRule type="notContainsBlanks" dxfId="1452" priority="5">
      <formula>LEN(TRIM(T33))&gt;0</formula>
    </cfRule>
    <cfRule type="expression" dxfId="1451" priority="6">
      <formula>NOT(ISBLANK($H33))</formula>
    </cfRule>
  </conditionalFormatting>
  <conditionalFormatting sqref="T33:AB52">
    <cfRule type="expression" dxfId="1450" priority="4">
      <formula>$AC33&lt;&gt;""</formula>
    </cfRule>
  </conditionalFormatting>
  <conditionalFormatting sqref="AU33:BD53">
    <cfRule type="notContainsBlanks" dxfId="1449" priority="3">
      <formula>LEN(TRIM(AU33))&gt;0</formula>
    </cfRule>
  </conditionalFormatting>
  <conditionalFormatting sqref="BB29:BC30">
    <cfRule type="containsBlanks" dxfId="1448" priority="2">
      <formula>LEN(TRIM(BB29))=0</formula>
    </cfRule>
  </conditionalFormatting>
  <conditionalFormatting sqref="M13:P13">
    <cfRule type="containsBlanks" dxfId="1447"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5" t="s">
        <v>49</v>
      </c>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c r="CG1" s="1255"/>
      <c r="CH1" s="1255"/>
      <c r="CI1" s="1255"/>
      <c r="CJ1" s="1255"/>
      <c r="CK1" s="1255"/>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58" t="s">
        <v>756</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8" t="s">
        <v>48</v>
      </c>
      <c r="B7" s="1378"/>
      <c r="C7" s="1378"/>
      <c r="D7" s="1378"/>
      <c r="E7" s="1378"/>
      <c r="F7" s="1383"/>
      <c r="G7" s="1383"/>
      <c r="H7" s="1383"/>
      <c r="I7" s="1383"/>
      <c r="J7" s="1383"/>
      <c r="K7" s="1383"/>
      <c r="L7" s="1383"/>
      <c r="M7" s="1383"/>
      <c r="N7" s="1383"/>
      <c r="O7" s="1383"/>
      <c r="P7" s="1383"/>
      <c r="Q7" s="6"/>
      <c r="R7" s="6"/>
      <c r="S7" s="6"/>
      <c r="T7" s="1378" t="s">
        <v>47</v>
      </c>
      <c r="U7" s="1378"/>
      <c r="V7" s="1378"/>
      <c r="W7" s="1378"/>
      <c r="X7" s="1378"/>
      <c r="Y7" s="947"/>
      <c r="Z7" s="947"/>
      <c r="AA7" s="947"/>
      <c r="AB7" s="947"/>
      <c r="AC7" s="947"/>
      <c r="AD7" s="947"/>
      <c r="AE7" s="947"/>
      <c r="AF7" s="947"/>
      <c r="AG7" s="947"/>
      <c r="AH7" s="947"/>
      <c r="AI7" s="94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95" t="s">
        <v>158</v>
      </c>
      <c r="B11" s="1296"/>
      <c r="C11" s="1296"/>
      <c r="D11" s="1296"/>
      <c r="E11" s="1296"/>
      <c r="F11" s="1296"/>
      <c r="G11" s="1296"/>
      <c r="H11" s="1296"/>
      <c r="I11" s="1296"/>
      <c r="J11" s="1296"/>
      <c r="K11" s="1296"/>
      <c r="L11" s="1296"/>
      <c r="M11" s="1296"/>
      <c r="N11" s="1296"/>
      <c r="O11" s="1296"/>
      <c r="P11" s="1297"/>
      <c r="Q11" s="6"/>
      <c r="R11" s="6"/>
      <c r="S11" s="1295" t="s">
        <v>114</v>
      </c>
      <c r="T11" s="1296"/>
      <c r="U11" s="1296"/>
      <c r="V11" s="1296"/>
      <c r="W11" s="1296"/>
      <c r="X11" s="1296"/>
      <c r="Y11" s="1296"/>
      <c r="Z11" s="1296"/>
      <c r="AA11" s="1296"/>
      <c r="AB11" s="1296"/>
      <c r="AC11" s="1296"/>
      <c r="AD11" s="1296"/>
      <c r="AE11" s="1296"/>
      <c r="AF11" s="1296"/>
      <c r="AG11" s="1296"/>
      <c r="AH11" s="1296"/>
      <c r="AI11" s="1297"/>
      <c r="AJ11" s="5"/>
      <c r="AK11" s="1339" t="s">
        <v>156</v>
      </c>
      <c r="AL11" s="1340"/>
      <c r="AM11" s="1340"/>
      <c r="AN11" s="1340"/>
      <c r="AO11" s="1340"/>
      <c r="AP11" s="1340"/>
      <c r="AQ11" s="1340"/>
      <c r="AR11" s="1340"/>
      <c r="AS11" s="1340"/>
      <c r="AT11" s="1340"/>
      <c r="AU11" s="1340"/>
      <c r="AV11" s="1340"/>
      <c r="AW11" s="1340"/>
      <c r="AX11" s="1340"/>
      <c r="AY11" s="1340"/>
      <c r="AZ11" s="1340"/>
      <c r="BA11" s="1340"/>
      <c r="BB11" s="1340"/>
      <c r="BC11" s="1340"/>
      <c r="BD11" s="1340"/>
      <c r="BE11" s="1340"/>
      <c r="BF11" s="1340"/>
      <c r="BG11" s="1340"/>
      <c r="BH11" s="1340"/>
      <c r="BI11" s="1340"/>
      <c r="BJ11" s="1340"/>
      <c r="BK11" s="1340"/>
      <c r="BL11" s="1340"/>
      <c r="BM11" s="1340"/>
      <c r="BN11" s="1340"/>
      <c r="BO11" s="1341"/>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85" t="s">
        <v>111</v>
      </c>
      <c r="B12" s="1386"/>
      <c r="C12" s="1386"/>
      <c r="D12" s="1386"/>
      <c r="E12" s="1386"/>
      <c r="F12" s="1387"/>
      <c r="G12" s="1048"/>
      <c r="H12" s="1048"/>
      <c r="I12" s="1048"/>
      <c r="J12" s="1048"/>
      <c r="K12" s="1048"/>
      <c r="L12" s="1048"/>
      <c r="M12" s="1048"/>
      <c r="N12" s="1048"/>
      <c r="O12" s="1048"/>
      <c r="P12" s="1049"/>
      <c r="Q12" s="6"/>
      <c r="R12" s="6"/>
      <c r="S12" s="1360" t="s">
        <v>111</v>
      </c>
      <c r="T12" s="1361"/>
      <c r="U12" s="1361"/>
      <c r="V12" s="1361"/>
      <c r="W12" s="1361"/>
      <c r="X12" s="1361"/>
      <c r="Y12" s="1361"/>
      <c r="Z12" s="1048"/>
      <c r="AA12" s="1048"/>
      <c r="AB12" s="1048"/>
      <c r="AC12" s="1048"/>
      <c r="AD12" s="1048"/>
      <c r="AE12" s="1048"/>
      <c r="AF12" s="1048"/>
      <c r="AG12" s="1048"/>
      <c r="AH12" s="1048"/>
      <c r="AI12" s="1049"/>
      <c r="AJ12" s="5"/>
      <c r="AK12" s="1274"/>
      <c r="AL12" s="1275"/>
      <c r="AM12" s="1276"/>
      <c r="AN12" s="1268" t="s">
        <v>1007</v>
      </c>
      <c r="AO12" s="1268"/>
      <c r="AP12" s="1268"/>
      <c r="AQ12" s="1268" t="s">
        <v>98</v>
      </c>
      <c r="AR12" s="1268"/>
      <c r="AS12" s="1268"/>
      <c r="AT12" s="1268"/>
      <c r="AU12" s="1268"/>
      <c r="AV12" s="1268"/>
      <c r="AW12" s="1268"/>
      <c r="AX12" s="1268"/>
      <c r="AY12" s="1315"/>
      <c r="AZ12" s="1268" t="s">
        <v>155</v>
      </c>
      <c r="BA12" s="1268"/>
      <c r="BB12" s="1268"/>
      <c r="BC12" s="1268"/>
      <c r="BD12" s="1268"/>
      <c r="BE12" s="1268"/>
      <c r="BF12" s="1268"/>
      <c r="BG12" s="1268"/>
      <c r="BH12" s="1315" t="s">
        <v>154</v>
      </c>
      <c r="BI12" s="1316"/>
      <c r="BJ12" s="1316"/>
      <c r="BK12" s="1316"/>
      <c r="BL12" s="1316"/>
      <c r="BM12" s="1316"/>
      <c r="BN12" s="1316"/>
      <c r="BO12" s="1317"/>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91" t="s">
        <v>54</v>
      </c>
      <c r="B13" s="1392"/>
      <c r="C13" s="1392"/>
      <c r="D13" s="1392"/>
      <c r="E13" s="1392"/>
      <c r="F13" s="1393"/>
      <c r="G13" s="1032"/>
      <c r="H13" s="1032"/>
      <c r="I13" s="1032"/>
      <c r="J13" s="1032"/>
      <c r="K13" s="1032"/>
      <c r="L13" s="1032"/>
      <c r="M13" s="1032"/>
      <c r="N13" s="1032"/>
      <c r="O13" s="1032"/>
      <c r="P13" s="1033"/>
      <c r="Q13" s="6"/>
      <c r="R13" s="6"/>
      <c r="S13" s="1303" t="s">
        <v>108</v>
      </c>
      <c r="T13" s="1304"/>
      <c r="U13" s="1304"/>
      <c r="V13" s="1304"/>
      <c r="W13" s="1304"/>
      <c r="X13" s="1304"/>
      <c r="Y13" s="1304"/>
      <c r="Z13" s="1032"/>
      <c r="AA13" s="1032"/>
      <c r="AB13" s="1032"/>
      <c r="AC13" s="1032"/>
      <c r="AD13" s="1032"/>
      <c r="AE13" s="1032"/>
      <c r="AF13" s="1032"/>
      <c r="AG13" s="1032"/>
      <c r="AH13" s="1032"/>
      <c r="AI13" s="1033"/>
      <c r="AJ13" s="5"/>
      <c r="AK13" s="1323" t="s">
        <v>152</v>
      </c>
      <c r="AL13" s="1324"/>
      <c r="AM13" s="1324"/>
      <c r="AN13" s="1079"/>
      <c r="AO13" s="1079"/>
      <c r="AP13" s="1079"/>
      <c r="AQ13" s="1072"/>
      <c r="AR13" s="1072"/>
      <c r="AS13" s="1072"/>
      <c r="AT13" s="1337" t="s">
        <v>151</v>
      </c>
      <c r="AU13" s="1337"/>
      <c r="AV13" s="1337"/>
      <c r="AW13" s="1337"/>
      <c r="AX13" s="1337"/>
      <c r="AY13" s="1338"/>
      <c r="AZ13" s="1321"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91" t="s">
        <v>150</v>
      </c>
      <c r="B14" s="1392"/>
      <c r="C14" s="1392"/>
      <c r="D14" s="1392"/>
      <c r="E14" s="1392"/>
      <c r="F14" s="1393"/>
      <c r="G14" s="1032"/>
      <c r="H14" s="1032"/>
      <c r="I14" s="1032"/>
      <c r="J14" s="1032"/>
      <c r="K14" s="1032"/>
      <c r="L14" s="1032"/>
      <c r="M14" s="1032"/>
      <c r="N14" s="1032"/>
      <c r="O14" s="1032"/>
      <c r="P14" s="1033"/>
      <c r="Q14" s="6"/>
      <c r="R14" s="6"/>
      <c r="S14" s="1391" t="s">
        <v>105</v>
      </c>
      <c r="T14" s="1392"/>
      <c r="U14" s="1392"/>
      <c r="V14" s="1392"/>
      <c r="W14" s="1392"/>
      <c r="X14" s="1392"/>
      <c r="Y14" s="1393"/>
      <c r="Z14" s="932"/>
      <c r="AA14" s="932"/>
      <c r="AB14" s="932"/>
      <c r="AC14" s="932"/>
      <c r="AD14" s="932"/>
      <c r="AE14" s="932"/>
      <c r="AF14" s="932"/>
      <c r="AG14" s="932"/>
      <c r="AH14" s="932"/>
      <c r="AI14" s="1080"/>
      <c r="AJ14" s="5"/>
      <c r="AK14" s="1323" t="s">
        <v>51</v>
      </c>
      <c r="AL14" s="1324"/>
      <c r="AM14" s="1324"/>
      <c r="AN14" s="1079"/>
      <c r="AO14" s="1079"/>
      <c r="AP14" s="1079"/>
      <c r="AQ14" s="1072"/>
      <c r="AR14" s="1072"/>
      <c r="AS14" s="1072"/>
      <c r="AT14" s="1072"/>
      <c r="AU14" s="1072"/>
      <c r="AV14" s="1072"/>
      <c r="AW14" s="1072"/>
      <c r="AX14" s="1072"/>
      <c r="AY14" s="1073"/>
      <c r="AZ14" s="1321"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91" t="s">
        <v>149</v>
      </c>
      <c r="B15" s="1392"/>
      <c r="C15" s="1392"/>
      <c r="D15" s="1392"/>
      <c r="E15" s="1392"/>
      <c r="F15" s="1393"/>
      <c r="G15" s="1372" t="s">
        <v>790</v>
      </c>
      <c r="H15" s="1372"/>
      <c r="I15" s="1372"/>
      <c r="J15" s="1372"/>
      <c r="K15" s="1372"/>
      <c r="L15" s="1372"/>
      <c r="M15" s="1372"/>
      <c r="N15" s="1372"/>
      <c r="O15" s="1372"/>
      <c r="P15" s="1373"/>
      <c r="Q15" s="6"/>
      <c r="R15" s="6"/>
      <c r="S15" s="1303" t="s">
        <v>104</v>
      </c>
      <c r="T15" s="1304"/>
      <c r="U15" s="1304"/>
      <c r="V15" s="1304"/>
      <c r="W15" s="1304"/>
      <c r="X15" s="1304"/>
      <c r="Y15" s="1304"/>
      <c r="Z15" s="2165"/>
      <c r="AA15" s="1930"/>
      <c r="AB15" s="1930"/>
      <c r="AC15" s="1930"/>
      <c r="AD15" s="1930"/>
      <c r="AE15" s="1930"/>
      <c r="AF15" s="1930"/>
      <c r="AG15" s="1930"/>
      <c r="AH15" s="1930"/>
      <c r="AI15" s="2166"/>
      <c r="AJ15" s="5"/>
      <c r="AK15" s="1323" t="s">
        <v>50</v>
      </c>
      <c r="AL15" s="1324"/>
      <c r="AM15" s="1324"/>
      <c r="AN15" s="1079"/>
      <c r="AO15" s="1079"/>
      <c r="AP15" s="1079"/>
      <c r="AQ15" s="1072"/>
      <c r="AR15" s="1072"/>
      <c r="AS15" s="1072"/>
      <c r="AT15" s="1337" t="s">
        <v>147</v>
      </c>
      <c r="AU15" s="1337"/>
      <c r="AV15" s="1337"/>
      <c r="AW15" s="1337"/>
      <c r="AX15" s="1337"/>
      <c r="AY15" s="1338"/>
      <c r="AZ15" s="1321"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405" t="s">
        <v>146</v>
      </c>
      <c r="B16" s="1406"/>
      <c r="C16" s="1406"/>
      <c r="D16" s="1406"/>
      <c r="E16" s="1406"/>
      <c r="F16" s="1407"/>
      <c r="G16" s="1020"/>
      <c r="H16" s="1020"/>
      <c r="I16" s="1020"/>
      <c r="J16" s="1020"/>
      <c r="K16" s="1020"/>
      <c r="L16" s="1020"/>
      <c r="M16" s="1020"/>
      <c r="N16" s="1020"/>
      <c r="O16" s="1020"/>
      <c r="P16" s="1174"/>
      <c r="Q16" s="6"/>
      <c r="R16" s="6"/>
      <c r="S16" s="1423"/>
      <c r="T16" s="1424"/>
      <c r="U16" s="1424"/>
      <c r="V16" s="1424"/>
      <c r="W16" s="1424"/>
      <c r="X16" s="1424"/>
      <c r="Y16" s="1424"/>
      <c r="Z16" s="1367" t="s">
        <v>102</v>
      </c>
      <c r="AA16" s="1367"/>
      <c r="AB16" s="1367"/>
      <c r="AC16" s="1367"/>
      <c r="AD16" s="1367"/>
      <c r="AE16" s="1367" t="s">
        <v>101</v>
      </c>
      <c r="AF16" s="1367"/>
      <c r="AG16" s="1367"/>
      <c r="AH16" s="1367"/>
      <c r="AI16" s="1368"/>
      <c r="AJ16" s="5"/>
      <c r="AK16" s="1323" t="s">
        <v>144</v>
      </c>
      <c r="AL16" s="1324"/>
      <c r="AM16" s="1324"/>
      <c r="AN16" s="1395" t="str">
        <f>IFERROR(AVERAGE(AN13:AP15),"")</f>
        <v/>
      </c>
      <c r="AO16" s="1395"/>
      <c r="AP16" s="1395"/>
      <c r="AQ16" s="1319" t="str">
        <f>IFERROR(AVERAGE(AQ13:AS15),"")</f>
        <v/>
      </c>
      <c r="AR16" s="1319"/>
      <c r="AS16" s="1319"/>
      <c r="AT16" s="1072"/>
      <c r="AU16" s="1072"/>
      <c r="AV16" s="1072"/>
      <c r="AW16" s="1072"/>
      <c r="AX16" s="1072"/>
      <c r="AY16" s="1073"/>
      <c r="AZ16" s="1342" t="s">
        <v>143</v>
      </c>
      <c r="BA16" s="1343"/>
      <c r="BB16" s="1343"/>
      <c r="BC16" s="1343"/>
      <c r="BD16" s="1343"/>
      <c r="BE16" s="1343"/>
      <c r="BF16" s="1343"/>
      <c r="BG16" s="1343"/>
      <c r="BH16" s="1343"/>
      <c r="BI16" s="1343"/>
      <c r="BJ16" s="1343"/>
      <c r="BK16" s="1343"/>
      <c r="BL16" s="1343"/>
      <c r="BM16" s="1343"/>
      <c r="BN16" s="1343"/>
      <c r="BO16" s="1344"/>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60" t="s">
        <v>32</v>
      </c>
      <c r="T17" s="1361"/>
      <c r="U17" s="1361"/>
      <c r="V17" s="1361"/>
      <c r="W17" s="1361"/>
      <c r="X17" s="1361"/>
      <c r="Y17" s="1361"/>
      <c r="Z17" s="1048"/>
      <c r="AA17" s="1048"/>
      <c r="AB17" s="1048"/>
      <c r="AC17" s="1048"/>
      <c r="AD17" s="1048"/>
      <c r="AE17" s="1579"/>
      <c r="AF17" s="1048"/>
      <c r="AG17" s="1048"/>
      <c r="AH17" s="1048"/>
      <c r="AI17" s="1049"/>
      <c r="AJ17" s="5"/>
      <c r="AK17" s="1050"/>
      <c r="AL17" s="1051"/>
      <c r="AM17" s="1051"/>
      <c r="AN17" s="1051"/>
      <c r="AO17" s="1051"/>
      <c r="AP17" s="1051"/>
      <c r="AQ17" s="1051"/>
      <c r="AR17" s="1051"/>
      <c r="AS17" s="1052"/>
      <c r="AT17" s="1337" t="s">
        <v>141</v>
      </c>
      <c r="AU17" s="1337"/>
      <c r="AV17" s="1337"/>
      <c r="AW17" s="1337"/>
      <c r="AX17" s="1337"/>
      <c r="AY17" s="1338"/>
      <c r="AZ17" s="1345" t="s">
        <v>140</v>
      </c>
      <c r="BA17" s="1346"/>
      <c r="BB17" s="1346"/>
      <c r="BC17" s="1346"/>
      <c r="BD17" s="1346"/>
      <c r="BE17" s="1346"/>
      <c r="BF17" s="1346"/>
      <c r="BG17" s="1346"/>
      <c r="BH17" s="1346"/>
      <c r="BI17" s="1346"/>
      <c r="BJ17" s="1346"/>
      <c r="BK17" s="1346"/>
      <c r="BL17" s="1346"/>
      <c r="BM17" s="1346"/>
      <c r="BN17" s="1346"/>
      <c r="BO17" s="1347"/>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95" t="s">
        <v>130</v>
      </c>
      <c r="B18" s="1296"/>
      <c r="C18" s="1296"/>
      <c r="D18" s="1296"/>
      <c r="E18" s="1296"/>
      <c r="F18" s="1296"/>
      <c r="G18" s="1296"/>
      <c r="H18" s="1296"/>
      <c r="I18" s="1296"/>
      <c r="J18" s="1296"/>
      <c r="K18" s="1296"/>
      <c r="L18" s="1296"/>
      <c r="M18" s="1296"/>
      <c r="N18" s="1296"/>
      <c r="O18" s="1296"/>
      <c r="P18" s="1296"/>
      <c r="Q18" s="1297"/>
      <c r="R18" s="6"/>
      <c r="S18" s="1303" t="s">
        <v>100</v>
      </c>
      <c r="T18" s="1304"/>
      <c r="U18" s="1304"/>
      <c r="V18" s="1304"/>
      <c r="W18" s="1304"/>
      <c r="X18" s="1304"/>
      <c r="Y18" s="1304"/>
      <c r="Z18" s="926"/>
      <c r="AA18" s="926"/>
      <c r="AB18" s="926"/>
      <c r="AC18" s="926"/>
      <c r="AD18" s="926"/>
      <c r="AE18" s="1299" t="str">
        <f>IFERROR(Z18*Z21/AQ16,"")</f>
        <v/>
      </c>
      <c r="AF18" s="1299"/>
      <c r="AG18" s="1299"/>
      <c r="AH18" s="1299"/>
      <c r="AI18" s="1300"/>
      <c r="AJ18" s="5"/>
      <c r="AK18" s="1053"/>
      <c r="AL18" s="1054"/>
      <c r="AM18" s="1054"/>
      <c r="AN18" s="1054"/>
      <c r="AO18" s="1054"/>
      <c r="AP18" s="1054"/>
      <c r="AQ18" s="1054"/>
      <c r="AR18" s="1054"/>
      <c r="AS18" s="1055"/>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60" t="s">
        <v>126</v>
      </c>
      <c r="B19" s="1361"/>
      <c r="C19" s="1361"/>
      <c r="D19" s="1361"/>
      <c r="E19" s="1361"/>
      <c r="F19" s="1361"/>
      <c r="G19" s="1361"/>
      <c r="H19" s="2160"/>
      <c r="I19" s="2161"/>
      <c r="J19" s="2161"/>
      <c r="K19" s="2161"/>
      <c r="L19" s="2161"/>
      <c r="M19" s="2161"/>
      <c r="N19" s="2161"/>
      <c r="O19" s="2161"/>
      <c r="P19" s="2161"/>
      <c r="Q19" s="2162"/>
      <c r="R19" s="6"/>
      <c r="S19" s="1303" t="s">
        <v>946</v>
      </c>
      <c r="T19" s="1304"/>
      <c r="U19" s="1304"/>
      <c r="V19" s="1304"/>
      <c r="W19" s="1304"/>
      <c r="X19" s="1304"/>
      <c r="Y19" s="1304"/>
      <c r="Z19" s="1298" t="s">
        <v>99</v>
      </c>
      <c r="AA19" s="1299"/>
      <c r="AB19" s="1299"/>
      <c r="AC19" s="1299"/>
      <c r="AD19" s="1299"/>
      <c r="AE19" s="1299" t="str">
        <f>IF(Z15&lt;&gt;"---",IF(Z18*Z15&lt;&gt;0,Z18*Z15, ""),"---")</f>
        <v/>
      </c>
      <c r="AF19" s="1299"/>
      <c r="AG19" s="1299"/>
      <c r="AH19" s="1299"/>
      <c r="AI19" s="130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60" t="s">
        <v>123</v>
      </c>
      <c r="B20" s="1361"/>
      <c r="C20" s="1361"/>
      <c r="D20" s="1361"/>
      <c r="E20" s="1361"/>
      <c r="F20" s="1361"/>
      <c r="G20" s="1361"/>
      <c r="H20" s="1122"/>
      <c r="I20" s="1123"/>
      <c r="J20" s="1123"/>
      <c r="K20" s="1123"/>
      <c r="L20" s="1123"/>
      <c r="M20" s="1123"/>
      <c r="N20" s="1123"/>
      <c r="O20" s="1123"/>
      <c r="P20" s="1123"/>
      <c r="Q20" s="1284"/>
      <c r="R20" s="6"/>
      <c r="S20" s="1303" t="s">
        <v>947</v>
      </c>
      <c r="T20" s="1304"/>
      <c r="U20" s="1304"/>
      <c r="V20" s="1304"/>
      <c r="W20" s="1304"/>
      <c r="X20" s="1304"/>
      <c r="Y20" s="1304"/>
      <c r="Z20" s="1298" t="s">
        <v>99</v>
      </c>
      <c r="AA20" s="1299"/>
      <c r="AB20" s="1299"/>
      <c r="AC20" s="1299"/>
      <c r="AD20" s="1299"/>
      <c r="AE20" s="2167" t="str">
        <f>IF(AT18="Single Phase",AN13,IF(AT18="Three Phase",IF(MOD(AN13,1)=0,AN13&amp;".0",AN13)&amp;", "&amp;IF(MOD(AN14,1)=0,AN14&amp;".0",AN14)&amp;", "&amp;IF(MOD(AN15,1)=0,AN15&amp;".0",AN15),""))</f>
        <v/>
      </c>
      <c r="AF20" s="2168"/>
      <c r="AG20" s="2168"/>
      <c r="AH20" s="2168"/>
      <c r="AI20" s="2169"/>
      <c r="AJ20" s="5"/>
      <c r="AK20" s="1312" t="s">
        <v>137</v>
      </c>
      <c r="AL20" s="1313"/>
      <c r="AM20" s="1313"/>
      <c r="AN20" s="1313"/>
      <c r="AO20" s="1313"/>
      <c r="AP20" s="1313"/>
      <c r="AQ20" s="1313"/>
      <c r="AR20" s="1313"/>
      <c r="AS20" s="1313"/>
      <c r="AT20" s="1313"/>
      <c r="AU20" s="1313"/>
      <c r="AV20" s="1313"/>
      <c r="AW20" s="1314"/>
      <c r="AX20" s="1403"/>
      <c r="AY20" s="1404"/>
      <c r="AZ20" s="1404"/>
      <c r="BA20" s="1404"/>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303" t="s">
        <v>121</v>
      </c>
      <c r="B21" s="1304"/>
      <c r="C21" s="1304"/>
      <c r="D21" s="1304"/>
      <c r="E21" s="1304"/>
      <c r="F21" s="1304"/>
      <c r="G21" s="1304"/>
      <c r="H21" s="1354"/>
      <c r="I21" s="1354"/>
      <c r="J21" s="1354"/>
      <c r="K21" s="1374" t="s">
        <v>116</v>
      </c>
      <c r="L21" s="1408"/>
      <c r="M21" s="1354"/>
      <c r="N21" s="1354"/>
      <c r="O21" s="1354"/>
      <c r="P21" s="1374" t="s">
        <v>115</v>
      </c>
      <c r="Q21" s="1375"/>
      <c r="R21" s="6"/>
      <c r="S21" s="1301" t="s">
        <v>98</v>
      </c>
      <c r="T21" s="1302"/>
      <c r="U21" s="1302"/>
      <c r="V21" s="1302"/>
      <c r="W21" s="1302"/>
      <c r="X21" s="1302"/>
      <c r="Y21" s="1302"/>
      <c r="Z21" s="1020"/>
      <c r="AA21" s="1020"/>
      <c r="AB21" s="1020"/>
      <c r="AC21" s="1020"/>
      <c r="AD21" s="1020"/>
      <c r="AE21" s="1975" t="str">
        <f>IF(AT18="Single Phase",AQ13,IF(AT18="Three Phase",AQ13 &amp;", "&amp; AQ14 &amp; ", " &amp; AQ15,""))</f>
        <v/>
      </c>
      <c r="AF21" s="1697"/>
      <c r="AG21" s="1697"/>
      <c r="AH21" s="1697"/>
      <c r="AI21" s="1722"/>
      <c r="AJ21" s="5"/>
      <c r="AK21" s="1659" t="s">
        <v>135</v>
      </c>
      <c r="AL21" s="1660"/>
      <c r="AM21" s="1660"/>
      <c r="AN21" s="1660"/>
      <c r="AO21" s="1660"/>
      <c r="AP21" s="1660"/>
      <c r="AQ21" s="1660"/>
      <c r="AR21" s="1660"/>
      <c r="AS21" s="1661"/>
      <c r="AT21" s="2185" t="str">
        <f>IFERROR(H21/H23,"")</f>
        <v/>
      </c>
      <c r="AU21" s="2186"/>
      <c r="AV21" s="2186"/>
      <c r="AW21" s="2187"/>
      <c r="AX21" s="1403"/>
      <c r="AY21" s="1404"/>
      <c r="AZ21" s="1404"/>
      <c r="BA21" s="1404"/>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303" t="s">
        <v>118</v>
      </c>
      <c r="B22" s="1304"/>
      <c r="C22" s="1304"/>
      <c r="D22" s="1304"/>
      <c r="E22" s="1304"/>
      <c r="F22" s="1304"/>
      <c r="G22" s="1304"/>
      <c r="H22" s="1122"/>
      <c r="I22" s="1123"/>
      <c r="J22" s="1123"/>
      <c r="K22" s="1123"/>
      <c r="L22" s="1123"/>
      <c r="M22" s="1123"/>
      <c r="N22" s="1123"/>
      <c r="O22" s="1123"/>
      <c r="P22" s="1123"/>
      <c r="Q22" s="1284"/>
      <c r="R22" s="6"/>
      <c r="S22" s="6"/>
      <c r="T22" s="6"/>
      <c r="U22" s="6"/>
      <c r="V22" s="6"/>
      <c r="W22" s="6"/>
      <c r="X22" s="6"/>
      <c r="Y22" s="6"/>
      <c r="Z22" s="6"/>
      <c r="AA22" s="6"/>
      <c r="AB22" s="6"/>
      <c r="AC22" s="6"/>
      <c r="AD22" s="6"/>
      <c r="AE22" s="6"/>
      <c r="AF22" s="6"/>
      <c r="AG22" s="6"/>
      <c r="AH22" s="6"/>
      <c r="AI22" s="6"/>
      <c r="AJ22" s="5"/>
      <c r="AK22" s="1274" t="s">
        <v>134</v>
      </c>
      <c r="AL22" s="1275"/>
      <c r="AM22" s="1275"/>
      <c r="AN22" s="1275"/>
      <c r="AO22" s="1275"/>
      <c r="AP22" s="1275"/>
      <c r="AQ22" s="1275"/>
      <c r="AR22" s="1275"/>
      <c r="AS22" s="1276"/>
      <c r="AT22" s="1335" t="str">
        <f>IFERROR(IF((H21*1.57)+(H23*1.57)+(H26*2)&lt;&gt;0,(H21*1.57)+(H23*1.57)+(H26*2),""),"")</f>
        <v/>
      </c>
      <c r="AU22" s="2154"/>
      <c r="AV22" s="2154"/>
      <c r="AW22" s="52" t="s">
        <v>133</v>
      </c>
      <c r="AX22" s="1403"/>
      <c r="AY22" s="1404"/>
      <c r="AZ22" s="1404"/>
      <c r="BA22" s="1404"/>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303" t="s">
        <v>117</v>
      </c>
      <c r="B23" s="1304"/>
      <c r="C23" s="1304"/>
      <c r="D23" s="1304"/>
      <c r="E23" s="1304"/>
      <c r="F23" s="1304"/>
      <c r="G23" s="1304"/>
      <c r="H23" s="1354"/>
      <c r="I23" s="1354"/>
      <c r="J23" s="1354"/>
      <c r="K23" s="1374" t="s">
        <v>116</v>
      </c>
      <c r="L23" s="1408"/>
      <c r="M23" s="1354"/>
      <c r="N23" s="1354"/>
      <c r="O23" s="1354"/>
      <c r="P23" s="1374" t="s">
        <v>115</v>
      </c>
      <c r="Q23" s="1375"/>
      <c r="R23" s="6"/>
      <c r="S23" s="6"/>
      <c r="T23" s="6"/>
      <c r="U23" s="6"/>
      <c r="V23" s="6"/>
      <c r="W23" s="6"/>
      <c r="X23" s="1432" t="s">
        <v>757</v>
      </c>
      <c r="Y23" s="1433"/>
      <c r="Z23" s="1433"/>
      <c r="AA23" s="1433"/>
      <c r="AB23" s="1433"/>
      <c r="AC23" s="1433"/>
      <c r="AD23" s="1433"/>
      <c r="AE23" s="1433"/>
      <c r="AF23" s="1433"/>
      <c r="AG23" s="1433"/>
      <c r="AH23" s="1433"/>
      <c r="AI23" s="1434"/>
      <c r="AJ23" s="5"/>
      <c r="AK23" s="1274" t="s">
        <v>132</v>
      </c>
      <c r="AL23" s="1275"/>
      <c r="AM23" s="1275"/>
      <c r="AN23" s="1275"/>
      <c r="AO23" s="1275"/>
      <c r="AP23" s="1275"/>
      <c r="AQ23" s="1275"/>
      <c r="AR23" s="1275"/>
      <c r="AS23" s="1276"/>
      <c r="AT23" s="1429" t="e">
        <f>AT21*AE17</f>
        <v>#VALUE!</v>
      </c>
      <c r="AU23" s="1430"/>
      <c r="AV23" s="1430"/>
      <c r="AW23" s="1431"/>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303" t="s">
        <v>112</v>
      </c>
      <c r="B24" s="1304"/>
      <c r="C24" s="1304"/>
      <c r="D24" s="1304"/>
      <c r="E24" s="1304"/>
      <c r="F24" s="1304"/>
      <c r="G24" s="1304"/>
      <c r="H24" s="1122"/>
      <c r="I24" s="1123"/>
      <c r="J24" s="1123"/>
      <c r="K24" s="1123"/>
      <c r="L24" s="1123"/>
      <c r="M24" s="1123"/>
      <c r="N24" s="1123"/>
      <c r="O24" s="1123"/>
      <c r="P24" s="1123"/>
      <c r="Q24" s="1284"/>
      <c r="R24" s="6"/>
      <c r="S24" s="6"/>
      <c r="T24" s="6"/>
      <c r="U24" s="6"/>
      <c r="V24" s="6"/>
      <c r="W24" s="6"/>
      <c r="X24" s="2170"/>
      <c r="Y24" s="2171"/>
      <c r="Z24" s="2171"/>
      <c r="AA24" s="2171"/>
      <c r="AB24" s="2171"/>
      <c r="AC24" s="2171"/>
      <c r="AD24" s="2171"/>
      <c r="AE24" s="2171"/>
      <c r="AF24" s="2172"/>
      <c r="AG24" s="2173"/>
      <c r="AH24" s="2174"/>
      <c r="AI24" s="2175"/>
      <c r="AJ24" s="5"/>
      <c r="AK24" s="1274" t="s">
        <v>129</v>
      </c>
      <c r="AL24" s="1275"/>
      <c r="AM24" s="1275"/>
      <c r="AN24" s="1275"/>
      <c r="AO24" s="1275"/>
      <c r="AP24" s="1275"/>
      <c r="AQ24" s="1275"/>
      <c r="AR24" s="1275"/>
      <c r="AS24" s="1276"/>
      <c r="AT24" s="1429" t="e">
        <f>AT21*AE17*0.92</f>
        <v>#VALUE!</v>
      </c>
      <c r="AU24" s="1430"/>
      <c r="AV24" s="1430"/>
      <c r="AW24" s="1431"/>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303" t="s">
        <v>110</v>
      </c>
      <c r="B25" s="1304"/>
      <c r="C25" s="1304"/>
      <c r="D25" s="1304"/>
      <c r="E25" s="1304"/>
      <c r="F25" s="1304"/>
      <c r="G25" s="1304"/>
      <c r="H25" s="1147"/>
      <c r="I25" s="1148"/>
      <c r="J25" s="1148"/>
      <c r="K25" s="1148"/>
      <c r="L25" s="1305" t="s">
        <v>109</v>
      </c>
      <c r="M25" s="1305"/>
      <c r="N25" s="1149"/>
      <c r="O25" s="1149"/>
      <c r="P25" s="1149"/>
      <c r="Q25" s="1357"/>
      <c r="R25" s="6"/>
      <c r="S25" s="6"/>
      <c r="T25" s="6"/>
      <c r="U25" s="6"/>
      <c r="V25" s="6"/>
      <c r="W25" s="6"/>
      <c r="X25" s="1303" t="s">
        <v>486</v>
      </c>
      <c r="Y25" s="1304"/>
      <c r="Z25" s="1304"/>
      <c r="AA25" s="1304"/>
      <c r="AB25" s="1304"/>
      <c r="AC25" s="1304"/>
      <c r="AD25" s="1304"/>
      <c r="AE25" s="1304"/>
      <c r="AF25" s="2153"/>
      <c r="AG25" s="1133"/>
      <c r="AH25" s="2163" t="s">
        <v>759</v>
      </c>
      <c r="AI25" s="2164"/>
      <c r="AJ25" s="5"/>
      <c r="AK25" s="2176" t="s">
        <v>125</v>
      </c>
      <c r="AL25" s="1343"/>
      <c r="AM25" s="1343"/>
      <c r="AN25" s="1343"/>
      <c r="AO25" s="1343"/>
      <c r="AP25" s="1343"/>
      <c r="AQ25" s="1343"/>
      <c r="AR25" s="1343"/>
      <c r="AS25" s="1343"/>
      <c r="AT25" s="1343"/>
      <c r="AU25" s="1343"/>
      <c r="AV25" s="1343"/>
      <c r="AW25" s="1344"/>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01" t="s">
        <v>107</v>
      </c>
      <c r="B26" s="1302"/>
      <c r="C26" s="1302"/>
      <c r="D26" s="1302"/>
      <c r="E26" s="1302"/>
      <c r="F26" s="1302"/>
      <c r="G26" s="1302"/>
      <c r="H26" s="1038"/>
      <c r="I26" s="1362"/>
      <c r="J26" s="1362"/>
      <c r="K26" s="1362"/>
      <c r="L26" s="1362"/>
      <c r="M26" s="1355" t="s">
        <v>106</v>
      </c>
      <c r="N26" s="1355"/>
      <c r="O26" s="1355"/>
      <c r="P26" s="1355"/>
      <c r="Q26" s="1356"/>
      <c r="R26" s="6"/>
      <c r="S26" s="6"/>
      <c r="T26" s="6"/>
      <c r="U26" s="6"/>
      <c r="V26" s="6"/>
      <c r="W26" s="6"/>
      <c r="X26" s="1301" t="s">
        <v>479</v>
      </c>
      <c r="Y26" s="1302"/>
      <c r="Z26" s="1302"/>
      <c r="AA26" s="1302"/>
      <c r="AB26" s="1302"/>
      <c r="AC26" s="1302"/>
      <c r="AD26" s="1302"/>
      <c r="AE26" s="1302"/>
      <c r="AF26" s="1037"/>
      <c r="AG26" s="1038"/>
      <c r="AH26" s="2156" t="s">
        <v>760</v>
      </c>
      <c r="AI26" s="2157"/>
      <c r="AJ26" s="5"/>
      <c r="AK26" s="2177"/>
      <c r="AL26" s="1349"/>
      <c r="AM26" s="1349"/>
      <c r="AN26" s="1349"/>
      <c r="AO26" s="1349"/>
      <c r="AP26" s="1349"/>
      <c r="AQ26" s="1349"/>
      <c r="AR26" s="1349"/>
      <c r="AS26" s="1349"/>
      <c r="AT26" s="1349"/>
      <c r="AU26" s="1349"/>
      <c r="AV26" s="1349"/>
      <c r="AW26" s="1350"/>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95" t="s">
        <v>758</v>
      </c>
      <c r="B28" s="1296"/>
      <c r="C28" s="1296"/>
      <c r="D28" s="1296"/>
      <c r="E28" s="1296"/>
      <c r="F28" s="1296"/>
      <c r="G28" s="1296"/>
      <c r="H28" s="1296"/>
      <c r="I28" s="1296"/>
      <c r="J28" s="1296"/>
      <c r="K28" s="1296"/>
      <c r="L28" s="1296"/>
      <c r="M28" s="1296"/>
      <c r="N28" s="1296"/>
      <c r="O28" s="1296"/>
      <c r="P28" s="1296"/>
      <c r="Q28" s="1296"/>
      <c r="R28" s="1296"/>
      <c r="S28" s="1296"/>
      <c r="T28" s="1296"/>
      <c r="U28" s="1296"/>
      <c r="V28" s="1297"/>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60"/>
      <c r="B29" s="1361"/>
      <c r="C29" s="1361"/>
      <c r="D29" s="1680" t="s">
        <v>29</v>
      </c>
      <c r="E29" s="1680"/>
      <c r="F29" s="1680"/>
      <c r="G29" s="1680" t="s">
        <v>30</v>
      </c>
      <c r="H29" s="1680"/>
      <c r="I29" s="1680"/>
      <c r="J29" s="1680" t="s">
        <v>31</v>
      </c>
      <c r="K29" s="1680"/>
      <c r="L29" s="1680"/>
      <c r="M29" s="1680" t="s">
        <v>32</v>
      </c>
      <c r="N29" s="1680"/>
      <c r="O29" s="1680"/>
      <c r="P29" s="1680" t="s">
        <v>33</v>
      </c>
      <c r="Q29" s="1680"/>
      <c r="R29" s="2155"/>
      <c r="S29" s="1680" t="s">
        <v>138</v>
      </c>
      <c r="T29" s="1680"/>
      <c r="U29" s="1680"/>
      <c r="V29" s="1693"/>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303" t="s">
        <v>102</v>
      </c>
      <c r="B30" s="1304"/>
      <c r="C30" s="1304"/>
      <c r="D30" s="1032"/>
      <c r="E30" s="1032"/>
      <c r="F30" s="1032"/>
      <c r="G30" s="932"/>
      <c r="H30" s="932"/>
      <c r="I30" s="932"/>
      <c r="J30" s="932"/>
      <c r="K30" s="932"/>
      <c r="L30" s="932"/>
      <c r="M30" s="1032"/>
      <c r="N30" s="1032"/>
      <c r="O30" s="1032"/>
      <c r="P30" s="932"/>
      <c r="Q30" s="932"/>
      <c r="R30" s="1107"/>
      <c r="S30" s="1178"/>
      <c r="T30" s="1032"/>
      <c r="U30" s="1032"/>
      <c r="V30" s="1033"/>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91" t="s">
        <v>92</v>
      </c>
      <c r="AW30" s="1313"/>
      <c r="AX30" s="1313"/>
      <c r="AY30" s="1313"/>
      <c r="AZ30" s="1313"/>
      <c r="BA30" s="1313"/>
      <c r="BB30" s="1313"/>
      <c r="BC30" s="1992"/>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01" t="s">
        <v>101</v>
      </c>
      <c r="B31" s="1302"/>
      <c r="C31" s="1302"/>
      <c r="D31" s="1442" t="str">
        <f>AC53</f>
        <v/>
      </c>
      <c r="E31" s="1442"/>
      <c r="F31" s="1442"/>
      <c r="G31" s="1412">
        <f>AF25+AF26</f>
        <v>0</v>
      </c>
      <c r="H31" s="1412"/>
      <c r="I31" s="1412"/>
      <c r="J31" s="1371"/>
      <c r="K31" s="1371"/>
      <c r="L31" s="1371"/>
      <c r="M31" s="1020"/>
      <c r="N31" s="1020"/>
      <c r="O31" s="1020"/>
      <c r="P31" s="1413" t="str">
        <f>IFERROR(IF($AT$18="Single Phase",(Z14*AN13*AQ13)/(Z18*Z21),IF($AT$18="Three Phase",$AQ$16*$AN$16*$AT$14*$AT$16*1.73/746,"")),"")</f>
        <v/>
      </c>
      <c r="Q31" s="1695"/>
      <c r="R31" s="1696"/>
      <c r="S31" s="2152"/>
      <c r="T31" s="1020"/>
      <c r="U31" s="1020"/>
      <c r="V31" s="1174"/>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11" t="s">
        <v>91</v>
      </c>
      <c r="AW31" s="1311"/>
      <c r="AX31" s="1311"/>
      <c r="AY31" s="1311"/>
      <c r="AZ31" s="1311"/>
      <c r="BA31" s="1311"/>
      <c r="BB31" s="2178"/>
      <c r="BC31" s="2179"/>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82" t="s">
        <v>749</v>
      </c>
      <c r="AL32" s="1983"/>
      <c r="AM32" s="1983"/>
      <c r="AN32" s="1983"/>
      <c r="AO32" s="1983"/>
      <c r="AP32" s="1983"/>
      <c r="AQ32" s="1983"/>
      <c r="AR32" s="1983"/>
      <c r="AS32" s="1984"/>
      <c r="AT32" s="5"/>
      <c r="AU32" s="48"/>
      <c r="AV32" s="1324" t="s">
        <v>90</v>
      </c>
      <c r="AW32" s="1324"/>
      <c r="AX32" s="1324"/>
      <c r="AY32" s="1324"/>
      <c r="AZ32" s="1324"/>
      <c r="BA32" s="1324"/>
      <c r="BB32" s="1997"/>
      <c r="BC32" s="1998"/>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88" t="s">
        <v>60</v>
      </c>
      <c r="B33" s="1585"/>
      <c r="C33" s="1585"/>
      <c r="D33" s="1585"/>
      <c r="E33" s="1585"/>
      <c r="F33" s="1585"/>
      <c r="G33" s="1585"/>
      <c r="H33" s="1584" t="s">
        <v>356</v>
      </c>
      <c r="I33" s="1584"/>
      <c r="J33" s="1584"/>
      <c r="K33" s="1584"/>
      <c r="L33" s="1584"/>
      <c r="M33" s="1584"/>
      <c r="N33" s="1584"/>
      <c r="O33" s="1584"/>
      <c r="P33" s="1584"/>
      <c r="Q33" s="1585" t="s">
        <v>59</v>
      </c>
      <c r="R33" s="1585"/>
      <c r="S33" s="1585"/>
      <c r="T33" s="1584" t="s">
        <v>58</v>
      </c>
      <c r="U33" s="1584"/>
      <c r="V33" s="1584"/>
      <c r="W33" s="1584"/>
      <c r="X33" s="1584"/>
      <c r="Y33" s="1584"/>
      <c r="Z33" s="1584"/>
      <c r="AA33" s="1584"/>
      <c r="AB33" s="1584"/>
      <c r="AC33" s="1585" t="s">
        <v>57</v>
      </c>
      <c r="AD33" s="1585"/>
      <c r="AE33" s="1585"/>
      <c r="AF33" s="1597" t="s">
        <v>39</v>
      </c>
      <c r="AG33" s="1598"/>
      <c r="AH33" s="1598"/>
      <c r="AI33" s="1599"/>
      <c r="AJ33" s="5"/>
      <c r="AK33" s="1985"/>
      <c r="AL33" s="1986"/>
      <c r="AM33" s="1986"/>
      <c r="AN33" s="1986"/>
      <c r="AO33" s="1986"/>
      <c r="AP33" s="1986"/>
      <c r="AQ33" s="1986"/>
      <c r="AR33" s="1986"/>
      <c r="AS33" s="1987"/>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89"/>
      <c r="B34" s="1586"/>
      <c r="C34" s="1586"/>
      <c r="D34" s="1586"/>
      <c r="E34" s="1586"/>
      <c r="F34" s="1586"/>
      <c r="G34" s="1586"/>
      <c r="H34" s="1367" t="s">
        <v>55</v>
      </c>
      <c r="I34" s="1367"/>
      <c r="J34" s="1367"/>
      <c r="K34" s="1367" t="s">
        <v>54</v>
      </c>
      <c r="L34" s="1367"/>
      <c r="M34" s="1367"/>
      <c r="N34" s="1367" t="s">
        <v>653</v>
      </c>
      <c r="O34" s="1367"/>
      <c r="P34" s="1367"/>
      <c r="Q34" s="1586"/>
      <c r="R34" s="1586"/>
      <c r="S34" s="1586"/>
      <c r="T34" s="1367" t="s">
        <v>52</v>
      </c>
      <c r="U34" s="1367"/>
      <c r="V34" s="1367"/>
      <c r="W34" s="1367" t="s">
        <v>51</v>
      </c>
      <c r="X34" s="1367"/>
      <c r="Y34" s="1367"/>
      <c r="Z34" s="1367" t="s">
        <v>50</v>
      </c>
      <c r="AA34" s="1367"/>
      <c r="AB34" s="1367"/>
      <c r="AC34" s="1586"/>
      <c r="AD34" s="1586"/>
      <c r="AE34" s="1586"/>
      <c r="AF34" s="1600"/>
      <c r="AG34" s="1601"/>
      <c r="AH34" s="1601"/>
      <c r="AI34" s="1602"/>
      <c r="AJ34" s="5"/>
      <c r="AK34" s="1988"/>
      <c r="AL34" s="1989"/>
      <c r="AM34" s="1989"/>
      <c r="AN34" s="1989"/>
      <c r="AO34" s="1989"/>
      <c r="AP34" s="1989"/>
      <c r="AQ34" s="1989"/>
      <c r="AR34" s="1989"/>
      <c r="AS34" s="1990"/>
      <c r="AT34" s="5"/>
      <c r="AU34" s="1307" t="s">
        <v>56</v>
      </c>
      <c r="AV34" s="1308"/>
      <c r="AW34" s="1308"/>
      <c r="AX34" s="1308"/>
      <c r="AY34" s="1308"/>
      <c r="AZ34" s="1308"/>
      <c r="BA34" s="1308"/>
      <c r="BB34" s="1308"/>
      <c r="BC34" s="1308"/>
      <c r="BD34" s="1309"/>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2023"/>
      <c r="B35" s="2024"/>
      <c r="C35" s="2024"/>
      <c r="D35" s="2024"/>
      <c r="E35" s="2024"/>
      <c r="F35" s="2024"/>
      <c r="G35" s="2024"/>
      <c r="H35" s="1048"/>
      <c r="I35" s="1048"/>
      <c r="J35" s="1048"/>
      <c r="K35" s="1048"/>
      <c r="L35" s="1048"/>
      <c r="M35" s="1048"/>
      <c r="N35" s="1048"/>
      <c r="O35" s="1048"/>
      <c r="P35" s="1048"/>
      <c r="Q35" s="2143"/>
      <c r="R35" s="1048"/>
      <c r="S35" s="1048"/>
      <c r="T35" s="1583"/>
      <c r="U35" s="1583"/>
      <c r="V35" s="1583"/>
      <c r="W35" s="1583"/>
      <c r="X35" s="1583"/>
      <c r="Y35" s="1583"/>
      <c r="Z35" s="1583"/>
      <c r="AA35" s="1583"/>
      <c r="AB35" s="1583"/>
      <c r="AC35" s="1583"/>
      <c r="AD35" s="1583"/>
      <c r="AE35" s="1583"/>
      <c r="AF35" s="2160"/>
      <c r="AG35" s="2161"/>
      <c r="AH35" s="2161"/>
      <c r="AI35" s="2162"/>
      <c r="AJ35" s="5"/>
      <c r="AK35" s="1606" t="str">
        <f>IFERROR(AN35*(1-$BB$32),"")</f>
        <v/>
      </c>
      <c r="AL35" s="1607"/>
      <c r="AM35" s="1607"/>
      <c r="AN35" s="1607" t="str">
        <f>IFERROR(($AK$53*Q35),"")</f>
        <v/>
      </c>
      <c r="AO35" s="1607"/>
      <c r="AP35" s="1607"/>
      <c r="AQ35" s="1607" t="str">
        <f>IFERROR(AN35*(1+$BB$31),"")</f>
        <v/>
      </c>
      <c r="AR35" s="1607"/>
      <c r="AS35" s="1608"/>
      <c r="AT35" s="5"/>
      <c r="AU35" s="1976" t="str">
        <f t="shared" ref="AU35:AU52" si="0">IF(AC35="","",IF(AC35&lt;Q35-(Q35*$BB$32),"Below "&amp;$BB$32*100&amp;"% by "&amp;Q35-(Q35*$BB$32)-AC35&amp;" CFM",IF(AC35&gt;Q35+(Q35*$BB$31),"Above "&amp;$BB$31*100&amp;"% by "&amp;AC35-Q35-(Q35*$BB$31)&amp;" CFM","")))</f>
        <v/>
      </c>
      <c r="AV35" s="1977"/>
      <c r="AW35" s="1977"/>
      <c r="AX35" s="1977"/>
      <c r="AY35" s="1977"/>
      <c r="AZ35" s="1977"/>
      <c r="BA35" s="1977"/>
      <c r="BB35" s="1977"/>
      <c r="BC35" s="1977"/>
      <c r="BD35" s="1978"/>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77"/>
      <c r="B36" s="1578"/>
      <c r="C36" s="1578"/>
      <c r="D36" s="1578"/>
      <c r="E36" s="1578"/>
      <c r="F36" s="1578"/>
      <c r="G36" s="1578"/>
      <c r="H36" s="1032"/>
      <c r="I36" s="1032"/>
      <c r="J36" s="1032"/>
      <c r="K36" s="1032"/>
      <c r="L36" s="1032"/>
      <c r="M36" s="1032"/>
      <c r="N36" s="1032"/>
      <c r="O36" s="1032"/>
      <c r="P36" s="1032"/>
      <c r="Q36" s="1032"/>
      <c r="R36" s="1032"/>
      <c r="S36" s="1032"/>
      <c r="T36" s="1583"/>
      <c r="U36" s="1583"/>
      <c r="V36" s="1583"/>
      <c r="W36" s="1583"/>
      <c r="X36" s="1583"/>
      <c r="Y36" s="1583"/>
      <c r="Z36" s="1583"/>
      <c r="AA36" s="1583"/>
      <c r="AB36" s="1583"/>
      <c r="AC36" s="1583"/>
      <c r="AD36" s="1583"/>
      <c r="AE36" s="1583"/>
      <c r="AF36" s="1122"/>
      <c r="AG36" s="1123"/>
      <c r="AH36" s="1123"/>
      <c r="AI36" s="1284"/>
      <c r="AJ36" s="5"/>
      <c r="AK36" s="2181" t="str">
        <f>IFERROR(AN36*(1-$BB$32),"")</f>
        <v/>
      </c>
      <c r="AL36" s="2180"/>
      <c r="AM36" s="2180"/>
      <c r="AN36" s="2180" t="str">
        <f>IFERROR(($AK$53*Q36),"")</f>
        <v/>
      </c>
      <c r="AO36" s="2180"/>
      <c r="AP36" s="2180"/>
      <c r="AQ36" s="2180" t="str">
        <f>IFERROR(AN36*(1+$BB$31),"")</f>
        <v/>
      </c>
      <c r="AR36" s="2180"/>
      <c r="AS36" s="2182"/>
      <c r="AT36" s="5"/>
      <c r="AU36" s="1976" t="str">
        <f t="shared" si="0"/>
        <v/>
      </c>
      <c r="AV36" s="1977"/>
      <c r="AW36" s="1977"/>
      <c r="AX36" s="1977"/>
      <c r="AY36" s="1977"/>
      <c r="AZ36" s="1977"/>
      <c r="BA36" s="1977"/>
      <c r="BB36" s="1977"/>
      <c r="BC36" s="1977"/>
      <c r="BD36" s="1978"/>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77"/>
      <c r="B37" s="1578"/>
      <c r="C37" s="1578"/>
      <c r="D37" s="1578"/>
      <c r="E37" s="1578"/>
      <c r="F37" s="1578"/>
      <c r="G37" s="1578"/>
      <c r="H37" s="1048"/>
      <c r="I37" s="1048"/>
      <c r="J37" s="1048"/>
      <c r="K37" s="1048"/>
      <c r="L37" s="1048"/>
      <c r="M37" s="1048"/>
      <c r="N37" s="1032"/>
      <c r="O37" s="1032"/>
      <c r="P37" s="1032"/>
      <c r="Q37" s="1032"/>
      <c r="R37" s="1032"/>
      <c r="S37" s="1032"/>
      <c r="T37" s="1583"/>
      <c r="U37" s="1583"/>
      <c r="V37" s="1583"/>
      <c r="W37" s="1583"/>
      <c r="X37" s="1583"/>
      <c r="Y37" s="1583"/>
      <c r="Z37" s="1583"/>
      <c r="AA37" s="1583"/>
      <c r="AB37" s="1583"/>
      <c r="AC37" s="1583"/>
      <c r="AD37" s="1583"/>
      <c r="AE37" s="1583"/>
      <c r="AF37" s="1122"/>
      <c r="AG37" s="1123"/>
      <c r="AH37" s="1123"/>
      <c r="AI37" s="1284"/>
      <c r="AJ37" s="5"/>
      <c r="AK37" s="2181" t="str">
        <f t="shared" ref="AK37:AK52" si="1">IFERROR(AN37*(1-$BB$32),"")</f>
        <v/>
      </c>
      <c r="AL37" s="2180"/>
      <c r="AM37" s="2180"/>
      <c r="AN37" s="2180" t="str">
        <f t="shared" ref="AN37:AN52" si="2">IFERROR(($AK$53*Q37),"")</f>
        <v/>
      </c>
      <c r="AO37" s="2180"/>
      <c r="AP37" s="2180"/>
      <c r="AQ37" s="2180" t="str">
        <f t="shared" ref="AQ37:AQ52" si="3">IFERROR(AN37*(1+$BB$31),"")</f>
        <v/>
      </c>
      <c r="AR37" s="2180"/>
      <c r="AS37" s="2182"/>
      <c r="AT37" s="5"/>
      <c r="AU37" s="1976" t="str">
        <f t="shared" si="0"/>
        <v/>
      </c>
      <c r="AV37" s="1977"/>
      <c r="AW37" s="1977"/>
      <c r="AX37" s="1977"/>
      <c r="AY37" s="1977"/>
      <c r="AZ37" s="1977"/>
      <c r="BA37" s="1977"/>
      <c r="BB37" s="1977"/>
      <c r="BC37" s="1977"/>
      <c r="BD37" s="1978"/>
      <c r="BE37" s="5"/>
      <c r="BF37" s="897" t="s">
        <v>442</v>
      </c>
      <c r="BG37" s="898"/>
      <c r="BH37" s="898"/>
      <c r="BI37" s="898"/>
      <c r="BJ37" s="898"/>
      <c r="BK37" s="898"/>
      <c r="BL37" s="898"/>
      <c r="BM37" s="898"/>
      <c r="BN37" s="898"/>
      <c r="BO37" s="898"/>
      <c r="BP37" s="898"/>
      <c r="BQ37" s="898"/>
      <c r="BR37" s="898"/>
      <c r="BS37" s="898"/>
      <c r="BT37" s="898"/>
      <c r="BU37" s="898"/>
      <c r="BV37" s="898"/>
      <c r="BW37" s="898"/>
      <c r="BX37" s="898"/>
      <c r="BY37" s="898"/>
      <c r="BZ37" s="898"/>
      <c r="CA37" s="898"/>
      <c r="CB37" s="898"/>
      <c r="CC37" s="898"/>
      <c r="CD37" s="898"/>
      <c r="CE37" s="898"/>
      <c r="CF37" s="898"/>
      <c r="CG37" s="898"/>
      <c r="CH37" s="898"/>
      <c r="CI37" s="898"/>
      <c r="CJ37" s="898"/>
      <c r="CK37" s="899"/>
    </row>
    <row r="38" spans="1:89" s="34" customFormat="1" ht="12" customHeight="1" thickTop="1" x14ac:dyDescent="0.2">
      <c r="A38" s="1577"/>
      <c r="B38" s="1578"/>
      <c r="C38" s="1578"/>
      <c r="D38" s="1578"/>
      <c r="E38" s="1578"/>
      <c r="F38" s="1578"/>
      <c r="G38" s="1578"/>
      <c r="H38" s="1032"/>
      <c r="I38" s="1032"/>
      <c r="J38" s="1032"/>
      <c r="K38" s="1032"/>
      <c r="L38" s="1032"/>
      <c r="M38" s="1032"/>
      <c r="N38" s="1032"/>
      <c r="O38" s="1032"/>
      <c r="P38" s="1032"/>
      <c r="Q38" s="1032"/>
      <c r="R38" s="1032"/>
      <c r="S38" s="1032"/>
      <c r="T38" s="1583"/>
      <c r="U38" s="1583"/>
      <c r="V38" s="1583"/>
      <c r="W38" s="1583"/>
      <c r="X38" s="1583"/>
      <c r="Y38" s="1583"/>
      <c r="Z38" s="1583"/>
      <c r="AA38" s="1583"/>
      <c r="AB38" s="1583"/>
      <c r="AC38" s="1583"/>
      <c r="AD38" s="1583"/>
      <c r="AE38" s="1583"/>
      <c r="AF38" s="1122"/>
      <c r="AG38" s="1123"/>
      <c r="AH38" s="1123"/>
      <c r="AI38" s="1284"/>
      <c r="AJ38" s="5"/>
      <c r="AK38" s="2181" t="str">
        <f t="shared" si="1"/>
        <v/>
      </c>
      <c r="AL38" s="2180"/>
      <c r="AM38" s="2180"/>
      <c r="AN38" s="2180" t="str">
        <f t="shared" si="2"/>
        <v/>
      </c>
      <c r="AO38" s="2180"/>
      <c r="AP38" s="2180"/>
      <c r="AQ38" s="2180" t="str">
        <f t="shared" si="3"/>
        <v/>
      </c>
      <c r="AR38" s="2180"/>
      <c r="AS38" s="2182"/>
      <c r="AT38" s="5"/>
      <c r="AU38" s="1976" t="str">
        <f t="shared" si="0"/>
        <v/>
      </c>
      <c r="AV38" s="1977"/>
      <c r="AW38" s="1977"/>
      <c r="AX38" s="1977"/>
      <c r="AY38" s="1977"/>
      <c r="AZ38" s="1977"/>
      <c r="BA38" s="1977"/>
      <c r="BB38" s="1977"/>
      <c r="BC38" s="1977"/>
      <c r="BD38" s="1978"/>
      <c r="BE38" s="5"/>
      <c r="BF38" s="912"/>
      <c r="BG38" s="914"/>
      <c r="BH38" s="1530">
        <v>1</v>
      </c>
      <c r="BI38" s="1530"/>
      <c r="BJ38" s="2121" t="s">
        <v>355</v>
      </c>
      <c r="BK38" s="1862"/>
      <c r="BL38" s="1862"/>
      <c r="BM38" s="1862"/>
      <c r="BN38" s="1862"/>
      <c r="BO38" s="1862"/>
      <c r="BP38" s="1862"/>
      <c r="BQ38" s="1862"/>
      <c r="BR38" s="1862"/>
      <c r="BS38" s="1862"/>
      <c r="BT38" s="1862"/>
      <c r="BU38" s="1862"/>
      <c r="BV38" s="1862"/>
      <c r="BW38" s="1862"/>
      <c r="BX38" s="1862"/>
      <c r="BY38" s="1862"/>
      <c r="BZ38" s="1862"/>
      <c r="CA38" s="1862"/>
      <c r="CB38" s="1862"/>
      <c r="CC38" s="1862"/>
      <c r="CD38" s="1862"/>
      <c r="CE38" s="1862"/>
      <c r="CF38" s="1862"/>
      <c r="CG38" s="1862"/>
      <c r="CH38" s="1862"/>
      <c r="CI38" s="1862"/>
      <c r="CJ38" s="1862"/>
      <c r="CK38" s="2189"/>
    </row>
    <row r="39" spans="1:89" s="34" customFormat="1" ht="12" customHeight="1" x14ac:dyDescent="0.2">
      <c r="A39" s="1577"/>
      <c r="B39" s="1578"/>
      <c r="C39" s="1578"/>
      <c r="D39" s="1578"/>
      <c r="E39" s="1578"/>
      <c r="F39" s="1578"/>
      <c r="G39" s="1578"/>
      <c r="H39" s="1048"/>
      <c r="I39" s="1048"/>
      <c r="J39" s="1048"/>
      <c r="K39" s="1048"/>
      <c r="L39" s="1048"/>
      <c r="M39" s="1048"/>
      <c r="N39" s="1032"/>
      <c r="O39" s="1032"/>
      <c r="P39" s="1032"/>
      <c r="Q39" s="1032"/>
      <c r="R39" s="1032"/>
      <c r="S39" s="1032"/>
      <c r="T39" s="1583"/>
      <c r="U39" s="1583"/>
      <c r="V39" s="1583"/>
      <c r="W39" s="1583"/>
      <c r="X39" s="1583"/>
      <c r="Y39" s="1583"/>
      <c r="Z39" s="1583"/>
      <c r="AA39" s="1583"/>
      <c r="AB39" s="1583"/>
      <c r="AC39" s="1583"/>
      <c r="AD39" s="1583"/>
      <c r="AE39" s="1583"/>
      <c r="AF39" s="1122"/>
      <c r="AG39" s="1123"/>
      <c r="AH39" s="1123"/>
      <c r="AI39" s="1284"/>
      <c r="AJ39" s="5"/>
      <c r="AK39" s="2181" t="str">
        <f t="shared" si="1"/>
        <v/>
      </c>
      <c r="AL39" s="2180"/>
      <c r="AM39" s="2180"/>
      <c r="AN39" s="2180" t="str">
        <f t="shared" si="2"/>
        <v/>
      </c>
      <c r="AO39" s="2180"/>
      <c r="AP39" s="2180"/>
      <c r="AQ39" s="2180" t="str">
        <f t="shared" si="3"/>
        <v/>
      </c>
      <c r="AR39" s="2180"/>
      <c r="AS39" s="2182"/>
      <c r="AT39" s="5"/>
      <c r="AU39" s="1976" t="str">
        <f t="shared" si="0"/>
        <v/>
      </c>
      <c r="AV39" s="1977"/>
      <c r="AW39" s="1977"/>
      <c r="AX39" s="1977"/>
      <c r="AY39" s="1977"/>
      <c r="AZ39" s="1977"/>
      <c r="BA39" s="1977"/>
      <c r="BB39" s="1977"/>
      <c r="BC39" s="1977"/>
      <c r="BD39" s="1978"/>
      <c r="BE39" s="5"/>
      <c r="BF39" s="1252"/>
      <c r="BG39" s="1253"/>
      <c r="BH39" s="1087">
        <v>2</v>
      </c>
      <c r="BI39" s="1087"/>
      <c r="BJ39" s="2131" t="s">
        <v>354</v>
      </c>
      <c r="BK39" s="1092"/>
      <c r="BL39" s="1092"/>
      <c r="BM39" s="1092"/>
      <c r="BN39" s="1092"/>
      <c r="BO39" s="1092"/>
      <c r="BP39" s="1092"/>
      <c r="BQ39" s="1092"/>
      <c r="BR39" s="1092"/>
      <c r="BS39" s="1092"/>
      <c r="BT39" s="1092"/>
      <c r="BU39" s="1092"/>
      <c r="BV39" s="1092"/>
      <c r="BW39" s="1092"/>
      <c r="BX39" s="1092"/>
      <c r="BY39" s="1092"/>
      <c r="BZ39" s="1092"/>
      <c r="CA39" s="1092"/>
      <c r="CB39" s="1092"/>
      <c r="CC39" s="1092"/>
      <c r="CD39" s="1092"/>
      <c r="CE39" s="1092"/>
      <c r="CF39" s="1092"/>
      <c r="CG39" s="1092"/>
      <c r="CH39" s="1092"/>
      <c r="CI39" s="1092"/>
      <c r="CJ39" s="1092"/>
      <c r="CK39" s="2188"/>
    </row>
    <row r="40" spans="1:89" s="34" customFormat="1" ht="12" customHeight="1" x14ac:dyDescent="0.2">
      <c r="A40" s="1577"/>
      <c r="B40" s="1578"/>
      <c r="C40" s="1578"/>
      <c r="D40" s="1578"/>
      <c r="E40" s="1578"/>
      <c r="F40" s="1578"/>
      <c r="G40" s="1578"/>
      <c r="H40" s="1032"/>
      <c r="I40" s="1032"/>
      <c r="J40" s="1032"/>
      <c r="K40" s="1032"/>
      <c r="L40" s="1032"/>
      <c r="M40" s="1032"/>
      <c r="N40" s="1032"/>
      <c r="O40" s="1032"/>
      <c r="P40" s="1032"/>
      <c r="Q40" s="1032"/>
      <c r="R40" s="1032"/>
      <c r="S40" s="1032"/>
      <c r="T40" s="1583"/>
      <c r="U40" s="1583"/>
      <c r="V40" s="1583"/>
      <c r="W40" s="1583"/>
      <c r="X40" s="1583"/>
      <c r="Y40" s="1583"/>
      <c r="Z40" s="1583"/>
      <c r="AA40" s="1583"/>
      <c r="AB40" s="1583"/>
      <c r="AC40" s="1583"/>
      <c r="AD40" s="1583"/>
      <c r="AE40" s="1583"/>
      <c r="AF40" s="1122"/>
      <c r="AG40" s="1123"/>
      <c r="AH40" s="1123"/>
      <c r="AI40" s="1284"/>
      <c r="AJ40" s="5"/>
      <c r="AK40" s="2181" t="str">
        <f t="shared" si="1"/>
        <v/>
      </c>
      <c r="AL40" s="2180"/>
      <c r="AM40" s="2180"/>
      <c r="AN40" s="2180" t="str">
        <f t="shared" si="2"/>
        <v/>
      </c>
      <c r="AO40" s="2180"/>
      <c r="AP40" s="2180"/>
      <c r="AQ40" s="2180" t="str">
        <f t="shared" si="3"/>
        <v/>
      </c>
      <c r="AR40" s="2180"/>
      <c r="AS40" s="2182"/>
      <c r="AT40" s="5"/>
      <c r="AU40" s="1976" t="str">
        <f t="shared" si="0"/>
        <v/>
      </c>
      <c r="AV40" s="1977"/>
      <c r="AW40" s="1977"/>
      <c r="AX40" s="1977"/>
      <c r="AY40" s="1977"/>
      <c r="AZ40" s="1977"/>
      <c r="BA40" s="1977"/>
      <c r="BB40" s="1977"/>
      <c r="BC40" s="1977"/>
      <c r="BD40" s="1978"/>
      <c r="BE40" s="5"/>
      <c r="BF40" s="1252"/>
      <c r="BG40" s="1253"/>
      <c r="BH40" s="1087">
        <v>3</v>
      </c>
      <c r="BI40" s="1087"/>
      <c r="BJ40" s="2131" t="s">
        <v>353</v>
      </c>
      <c r="BK40" s="1092"/>
      <c r="BL40" s="1092"/>
      <c r="BM40" s="1092"/>
      <c r="BN40" s="1092"/>
      <c r="BO40" s="1092"/>
      <c r="BP40" s="1092"/>
      <c r="BQ40" s="1092"/>
      <c r="BR40" s="1092"/>
      <c r="BS40" s="1092"/>
      <c r="BT40" s="1092"/>
      <c r="BU40" s="1092"/>
      <c r="BV40" s="1092"/>
      <c r="BW40" s="1092"/>
      <c r="BX40" s="1092"/>
      <c r="BY40" s="1092"/>
      <c r="BZ40" s="1092"/>
      <c r="CA40" s="1092"/>
      <c r="CB40" s="1092"/>
      <c r="CC40" s="1092"/>
      <c r="CD40" s="1092"/>
      <c r="CE40" s="1092"/>
      <c r="CF40" s="1092"/>
      <c r="CG40" s="1092"/>
      <c r="CH40" s="1092"/>
      <c r="CI40" s="1092"/>
      <c r="CJ40" s="1092"/>
      <c r="CK40" s="2188"/>
    </row>
    <row r="41" spans="1:89" s="34" customFormat="1" ht="12" customHeight="1" x14ac:dyDescent="0.2">
      <c r="A41" s="1577"/>
      <c r="B41" s="1578"/>
      <c r="C41" s="1578"/>
      <c r="D41" s="1578"/>
      <c r="E41" s="1578"/>
      <c r="F41" s="1578"/>
      <c r="G41" s="1578"/>
      <c r="H41" s="1048"/>
      <c r="I41" s="1048"/>
      <c r="J41" s="1048"/>
      <c r="K41" s="1048"/>
      <c r="L41" s="1048"/>
      <c r="M41" s="1048"/>
      <c r="N41" s="1032"/>
      <c r="O41" s="1032"/>
      <c r="P41" s="1032"/>
      <c r="Q41" s="1032"/>
      <c r="R41" s="1032"/>
      <c r="S41" s="1032"/>
      <c r="T41" s="1583"/>
      <c r="U41" s="1583"/>
      <c r="V41" s="1583"/>
      <c r="W41" s="1583"/>
      <c r="X41" s="1583"/>
      <c r="Y41" s="1583"/>
      <c r="Z41" s="1583"/>
      <c r="AA41" s="1583"/>
      <c r="AB41" s="1583"/>
      <c r="AC41" s="1583"/>
      <c r="AD41" s="1583"/>
      <c r="AE41" s="1583"/>
      <c r="AF41" s="1122"/>
      <c r="AG41" s="1123"/>
      <c r="AH41" s="1123"/>
      <c r="AI41" s="1284"/>
      <c r="AJ41" s="5"/>
      <c r="AK41" s="2181" t="str">
        <f t="shared" si="1"/>
        <v/>
      </c>
      <c r="AL41" s="2180"/>
      <c r="AM41" s="2180"/>
      <c r="AN41" s="2180" t="str">
        <f t="shared" si="2"/>
        <v/>
      </c>
      <c r="AO41" s="2180"/>
      <c r="AP41" s="2180"/>
      <c r="AQ41" s="2180" t="str">
        <f t="shared" si="3"/>
        <v/>
      </c>
      <c r="AR41" s="2180"/>
      <c r="AS41" s="2182"/>
      <c r="AT41" s="5"/>
      <c r="AU41" s="1976" t="str">
        <f t="shared" si="0"/>
        <v/>
      </c>
      <c r="AV41" s="1977"/>
      <c r="AW41" s="1977"/>
      <c r="AX41" s="1977"/>
      <c r="AY41" s="1977"/>
      <c r="AZ41" s="1977"/>
      <c r="BA41" s="1977"/>
      <c r="BB41" s="1977"/>
      <c r="BC41" s="1977"/>
      <c r="BD41" s="1978"/>
      <c r="BE41" s="5"/>
      <c r="BF41" s="1252"/>
      <c r="BG41" s="1253"/>
      <c r="BH41" s="1087">
        <v>4</v>
      </c>
      <c r="BI41" s="1087"/>
      <c r="BJ41" s="2131" t="s">
        <v>212</v>
      </c>
      <c r="BK41" s="1092"/>
      <c r="BL41" s="1092"/>
      <c r="BM41" s="1092"/>
      <c r="BN41" s="1092"/>
      <c r="BO41" s="1092"/>
      <c r="BP41" s="1092"/>
      <c r="BQ41" s="1092"/>
      <c r="BR41" s="1092"/>
      <c r="BS41" s="1092"/>
      <c r="BT41" s="1092"/>
      <c r="BU41" s="1092"/>
      <c r="BV41" s="1092"/>
      <c r="BW41" s="1092"/>
      <c r="BX41" s="1092"/>
      <c r="BY41" s="1092"/>
      <c r="BZ41" s="1092"/>
      <c r="CA41" s="1092"/>
      <c r="CB41" s="1092"/>
      <c r="CC41" s="1092"/>
      <c r="CD41" s="1092"/>
      <c r="CE41" s="1092"/>
      <c r="CF41" s="1092"/>
      <c r="CG41" s="1092"/>
      <c r="CH41" s="1092"/>
      <c r="CI41" s="1092"/>
      <c r="CJ41" s="1092"/>
      <c r="CK41" s="2188"/>
    </row>
    <row r="42" spans="1:89" s="34" customFormat="1" ht="12" customHeight="1" x14ac:dyDescent="0.2">
      <c r="A42" s="1577"/>
      <c r="B42" s="1578"/>
      <c r="C42" s="1578"/>
      <c r="D42" s="1578"/>
      <c r="E42" s="1578"/>
      <c r="F42" s="1578"/>
      <c r="G42" s="1578"/>
      <c r="H42" s="1032"/>
      <c r="I42" s="1032"/>
      <c r="J42" s="1032"/>
      <c r="K42" s="1032"/>
      <c r="L42" s="1032"/>
      <c r="M42" s="1032"/>
      <c r="N42" s="1032"/>
      <c r="O42" s="1032"/>
      <c r="P42" s="1032"/>
      <c r="Q42" s="1032"/>
      <c r="R42" s="1032"/>
      <c r="S42" s="1032"/>
      <c r="T42" s="1583"/>
      <c r="U42" s="1583"/>
      <c r="V42" s="1583"/>
      <c r="W42" s="1583"/>
      <c r="X42" s="1583"/>
      <c r="Y42" s="1583"/>
      <c r="Z42" s="1583"/>
      <c r="AA42" s="1583"/>
      <c r="AB42" s="1583"/>
      <c r="AC42" s="1583"/>
      <c r="AD42" s="1583"/>
      <c r="AE42" s="1583"/>
      <c r="AF42" s="1122"/>
      <c r="AG42" s="1123"/>
      <c r="AH42" s="1123"/>
      <c r="AI42" s="1284"/>
      <c r="AJ42" s="5"/>
      <c r="AK42" s="2181" t="str">
        <f t="shared" si="1"/>
        <v/>
      </c>
      <c r="AL42" s="2180"/>
      <c r="AM42" s="2180"/>
      <c r="AN42" s="2180" t="str">
        <f t="shared" si="2"/>
        <v/>
      </c>
      <c r="AO42" s="2180"/>
      <c r="AP42" s="2180"/>
      <c r="AQ42" s="2180" t="str">
        <f t="shared" si="3"/>
        <v/>
      </c>
      <c r="AR42" s="2180"/>
      <c r="AS42" s="2182"/>
      <c r="AT42" s="5"/>
      <c r="AU42" s="1976" t="str">
        <f t="shared" si="0"/>
        <v/>
      </c>
      <c r="AV42" s="1977"/>
      <c r="AW42" s="1977"/>
      <c r="AX42" s="1977"/>
      <c r="AY42" s="1977"/>
      <c r="AZ42" s="1977"/>
      <c r="BA42" s="1977"/>
      <c r="BB42" s="1977"/>
      <c r="BC42" s="1977"/>
      <c r="BD42" s="1978"/>
      <c r="BE42" s="5"/>
      <c r="BF42" s="1252"/>
      <c r="BG42" s="1253"/>
      <c r="BH42" s="1087">
        <v>5</v>
      </c>
      <c r="BI42" s="1087"/>
      <c r="BJ42" s="2131" t="s">
        <v>210</v>
      </c>
      <c r="BK42" s="1092"/>
      <c r="BL42" s="1092"/>
      <c r="BM42" s="1092"/>
      <c r="BN42" s="1092"/>
      <c r="BO42" s="1092"/>
      <c r="BP42" s="1092"/>
      <c r="BQ42" s="1092"/>
      <c r="BR42" s="1092"/>
      <c r="BS42" s="1092"/>
      <c r="BT42" s="1092"/>
      <c r="BU42" s="1092"/>
      <c r="BV42" s="1092"/>
      <c r="BW42" s="1092"/>
      <c r="BX42" s="1092"/>
      <c r="BY42" s="1092"/>
      <c r="BZ42" s="1092"/>
      <c r="CA42" s="1092"/>
      <c r="CB42" s="1092"/>
      <c r="CC42" s="1092"/>
      <c r="CD42" s="1092"/>
      <c r="CE42" s="1092"/>
      <c r="CF42" s="1092"/>
      <c r="CG42" s="1092"/>
      <c r="CH42" s="1092"/>
      <c r="CI42" s="1092"/>
      <c r="CJ42" s="1092"/>
      <c r="CK42" s="2188"/>
    </row>
    <row r="43" spans="1:89" s="434" customFormat="1" ht="12" customHeight="1" x14ac:dyDescent="0.2">
      <c r="A43" s="1577"/>
      <c r="B43" s="1578"/>
      <c r="C43" s="1578"/>
      <c r="D43" s="1578"/>
      <c r="E43" s="1578"/>
      <c r="F43" s="1578"/>
      <c r="G43" s="1578"/>
      <c r="H43" s="1048"/>
      <c r="I43" s="1048"/>
      <c r="J43" s="1048"/>
      <c r="K43" s="1048"/>
      <c r="L43" s="1048"/>
      <c r="M43" s="1048"/>
      <c r="N43" s="1032"/>
      <c r="O43" s="1032"/>
      <c r="P43" s="1032"/>
      <c r="Q43" s="1032"/>
      <c r="R43" s="1032"/>
      <c r="S43" s="1032"/>
      <c r="T43" s="1583"/>
      <c r="U43" s="1583"/>
      <c r="V43" s="1583"/>
      <c r="W43" s="1583"/>
      <c r="X43" s="1583"/>
      <c r="Y43" s="1583"/>
      <c r="Z43" s="1583"/>
      <c r="AA43" s="1583"/>
      <c r="AB43" s="1583"/>
      <c r="AC43" s="1583"/>
      <c r="AD43" s="1583"/>
      <c r="AE43" s="1583"/>
      <c r="AF43" s="1122"/>
      <c r="AG43" s="1123"/>
      <c r="AH43" s="1123"/>
      <c r="AI43" s="1284"/>
      <c r="AJ43" s="5"/>
      <c r="AK43" s="2181" t="str">
        <f t="shared" si="1"/>
        <v/>
      </c>
      <c r="AL43" s="2180"/>
      <c r="AM43" s="2180"/>
      <c r="AN43" s="2180" t="str">
        <f t="shared" si="2"/>
        <v/>
      </c>
      <c r="AO43" s="2180"/>
      <c r="AP43" s="2180"/>
      <c r="AQ43" s="2180" t="str">
        <f t="shared" si="3"/>
        <v/>
      </c>
      <c r="AR43" s="2180"/>
      <c r="AS43" s="2182"/>
      <c r="AT43" s="5"/>
      <c r="AU43" s="1976" t="str">
        <f t="shared" si="0"/>
        <v/>
      </c>
      <c r="AV43" s="1977"/>
      <c r="AW43" s="1977"/>
      <c r="AX43" s="1977"/>
      <c r="AY43" s="1977"/>
      <c r="AZ43" s="1977"/>
      <c r="BA43" s="1977"/>
      <c r="BB43" s="1977"/>
      <c r="BC43" s="1977"/>
      <c r="BD43" s="1978"/>
      <c r="BE43" s="5"/>
      <c r="BF43" s="1252"/>
      <c r="BG43" s="1253"/>
      <c r="BH43" s="1087">
        <v>6</v>
      </c>
      <c r="BI43" s="1087"/>
      <c r="BJ43" s="2131" t="s">
        <v>352</v>
      </c>
      <c r="BK43" s="1092"/>
      <c r="BL43" s="1092"/>
      <c r="BM43" s="1092"/>
      <c r="BN43" s="1092"/>
      <c r="BO43" s="1092"/>
      <c r="BP43" s="1092"/>
      <c r="BQ43" s="1092"/>
      <c r="BR43" s="1092"/>
      <c r="BS43" s="1092"/>
      <c r="BT43" s="1092"/>
      <c r="BU43" s="1092"/>
      <c r="BV43" s="1092"/>
      <c r="BW43" s="1092"/>
      <c r="BX43" s="1092"/>
      <c r="BY43" s="1092"/>
      <c r="BZ43" s="1092"/>
      <c r="CA43" s="1092"/>
      <c r="CB43" s="1092"/>
      <c r="CC43" s="1092"/>
      <c r="CD43" s="1092"/>
      <c r="CE43" s="1092"/>
      <c r="CF43" s="1092"/>
      <c r="CG43" s="1092"/>
      <c r="CH43" s="1092"/>
      <c r="CI43" s="1092"/>
      <c r="CJ43" s="1092"/>
      <c r="CK43" s="2188"/>
    </row>
    <row r="44" spans="1:89" s="34" customFormat="1" ht="12" customHeight="1" x14ac:dyDescent="0.2">
      <c r="A44" s="1577"/>
      <c r="B44" s="1578"/>
      <c r="C44" s="1578"/>
      <c r="D44" s="1578"/>
      <c r="E44" s="1578"/>
      <c r="F44" s="1578"/>
      <c r="G44" s="1578"/>
      <c r="H44" s="1032"/>
      <c r="I44" s="1032"/>
      <c r="J44" s="1032"/>
      <c r="K44" s="1032"/>
      <c r="L44" s="1032"/>
      <c r="M44" s="1032"/>
      <c r="N44" s="1032"/>
      <c r="O44" s="1032"/>
      <c r="P44" s="1032"/>
      <c r="Q44" s="1032"/>
      <c r="R44" s="1032"/>
      <c r="S44" s="1032"/>
      <c r="T44" s="1583"/>
      <c r="U44" s="1583"/>
      <c r="V44" s="1583"/>
      <c r="W44" s="1583"/>
      <c r="X44" s="1583"/>
      <c r="Y44" s="1583"/>
      <c r="Z44" s="1583"/>
      <c r="AA44" s="1583"/>
      <c r="AB44" s="1583"/>
      <c r="AC44" s="1583"/>
      <c r="AD44" s="1583"/>
      <c r="AE44" s="1583"/>
      <c r="AF44" s="1122"/>
      <c r="AG44" s="1123"/>
      <c r="AH44" s="1123"/>
      <c r="AI44" s="1284"/>
      <c r="AJ44" s="5"/>
      <c r="AK44" s="2181" t="str">
        <f t="shared" si="1"/>
        <v/>
      </c>
      <c r="AL44" s="2180"/>
      <c r="AM44" s="2180"/>
      <c r="AN44" s="2180" t="str">
        <f t="shared" si="2"/>
        <v/>
      </c>
      <c r="AO44" s="2180"/>
      <c r="AP44" s="2180"/>
      <c r="AQ44" s="2180" t="str">
        <f t="shared" si="3"/>
        <v/>
      </c>
      <c r="AR44" s="2180"/>
      <c r="AS44" s="2182"/>
      <c r="AT44" s="5"/>
      <c r="AU44" s="1976" t="str">
        <f t="shared" si="0"/>
        <v/>
      </c>
      <c r="AV44" s="1977"/>
      <c r="AW44" s="1977"/>
      <c r="AX44" s="1977"/>
      <c r="AY44" s="1977"/>
      <c r="AZ44" s="1977"/>
      <c r="BA44" s="1977"/>
      <c r="BB44" s="1977"/>
      <c r="BC44" s="1977"/>
      <c r="BD44" s="1978"/>
      <c r="BE44" s="5"/>
      <c r="BF44" s="1252"/>
      <c r="BG44" s="1253"/>
      <c r="BH44" s="1087">
        <v>7</v>
      </c>
      <c r="BI44" s="1087"/>
      <c r="BJ44" s="2131" t="s">
        <v>351</v>
      </c>
      <c r="BK44" s="1092"/>
      <c r="BL44" s="1092"/>
      <c r="BM44" s="1092"/>
      <c r="BN44" s="1092"/>
      <c r="BO44" s="1092"/>
      <c r="BP44" s="1092"/>
      <c r="BQ44" s="1092"/>
      <c r="BR44" s="1092"/>
      <c r="BS44" s="1092"/>
      <c r="BT44" s="1092"/>
      <c r="BU44" s="1092"/>
      <c r="BV44" s="1092"/>
      <c r="BW44" s="1092"/>
      <c r="BX44" s="1092"/>
      <c r="BY44" s="1092"/>
      <c r="BZ44" s="1092"/>
      <c r="CA44" s="1092"/>
      <c r="CB44" s="1092"/>
      <c r="CC44" s="1092"/>
      <c r="CD44" s="1092"/>
      <c r="CE44" s="1092"/>
      <c r="CF44" s="1092"/>
      <c r="CG44" s="1092"/>
      <c r="CH44" s="1092"/>
      <c r="CI44" s="1092"/>
      <c r="CJ44" s="1092"/>
      <c r="CK44" s="2188"/>
    </row>
    <row r="45" spans="1:89" s="34" customFormat="1" ht="12" customHeight="1" x14ac:dyDescent="0.2">
      <c r="A45" s="1577"/>
      <c r="B45" s="1578"/>
      <c r="C45" s="1578"/>
      <c r="D45" s="1578"/>
      <c r="E45" s="1578"/>
      <c r="F45" s="1578"/>
      <c r="G45" s="1578"/>
      <c r="H45" s="1048"/>
      <c r="I45" s="1048"/>
      <c r="J45" s="1048"/>
      <c r="K45" s="1048"/>
      <c r="L45" s="1048"/>
      <c r="M45" s="1048"/>
      <c r="N45" s="1032"/>
      <c r="O45" s="1032"/>
      <c r="P45" s="1032"/>
      <c r="Q45" s="1032"/>
      <c r="R45" s="1032"/>
      <c r="S45" s="1032"/>
      <c r="T45" s="1583"/>
      <c r="U45" s="1583"/>
      <c r="V45" s="1583"/>
      <c r="W45" s="1583"/>
      <c r="X45" s="1583"/>
      <c r="Y45" s="1583"/>
      <c r="Z45" s="1583"/>
      <c r="AA45" s="1583"/>
      <c r="AB45" s="1583"/>
      <c r="AC45" s="1583"/>
      <c r="AD45" s="1583"/>
      <c r="AE45" s="1583"/>
      <c r="AF45" s="1122"/>
      <c r="AG45" s="1123"/>
      <c r="AH45" s="1123"/>
      <c r="AI45" s="1284"/>
      <c r="AJ45" s="5"/>
      <c r="AK45" s="2181" t="str">
        <f t="shared" si="1"/>
        <v/>
      </c>
      <c r="AL45" s="2180"/>
      <c r="AM45" s="2180"/>
      <c r="AN45" s="2180" t="str">
        <f t="shared" si="2"/>
        <v/>
      </c>
      <c r="AO45" s="2180"/>
      <c r="AP45" s="2180"/>
      <c r="AQ45" s="2180" t="str">
        <f t="shared" si="3"/>
        <v/>
      </c>
      <c r="AR45" s="2180"/>
      <c r="AS45" s="2182"/>
      <c r="AT45" s="5"/>
      <c r="AU45" s="1976" t="str">
        <f t="shared" si="0"/>
        <v/>
      </c>
      <c r="AV45" s="1977"/>
      <c r="AW45" s="1977"/>
      <c r="AX45" s="1977"/>
      <c r="AY45" s="1977"/>
      <c r="AZ45" s="1977"/>
      <c r="BA45" s="1977"/>
      <c r="BB45" s="1977"/>
      <c r="BC45" s="1977"/>
      <c r="BD45" s="1978"/>
      <c r="BE45" s="5"/>
      <c r="BF45" s="1252"/>
      <c r="BG45" s="1253"/>
      <c r="BH45" s="1087">
        <v>8</v>
      </c>
      <c r="BI45" s="1087"/>
      <c r="BJ45" s="2131" t="s">
        <v>209</v>
      </c>
      <c r="BK45" s="1092"/>
      <c r="BL45" s="1092"/>
      <c r="BM45" s="1092"/>
      <c r="BN45" s="1092"/>
      <c r="BO45" s="1092"/>
      <c r="BP45" s="1092"/>
      <c r="BQ45" s="1092"/>
      <c r="BR45" s="1092"/>
      <c r="BS45" s="1092"/>
      <c r="BT45" s="1092"/>
      <c r="BU45" s="1092"/>
      <c r="BV45" s="1092"/>
      <c r="BW45" s="1092"/>
      <c r="BX45" s="1092"/>
      <c r="BY45" s="1092"/>
      <c r="BZ45" s="1092"/>
      <c r="CA45" s="1092"/>
      <c r="CB45" s="1092"/>
      <c r="CC45" s="1092"/>
      <c r="CD45" s="1092"/>
      <c r="CE45" s="1092"/>
      <c r="CF45" s="1092"/>
      <c r="CG45" s="1092"/>
      <c r="CH45" s="1092"/>
      <c r="CI45" s="1092"/>
      <c r="CJ45" s="1092"/>
      <c r="CK45" s="2188"/>
    </row>
    <row r="46" spans="1:89" s="34" customFormat="1" ht="12" customHeight="1" x14ac:dyDescent="0.2">
      <c r="A46" s="1577"/>
      <c r="B46" s="1578"/>
      <c r="C46" s="1578"/>
      <c r="D46" s="1578"/>
      <c r="E46" s="1578"/>
      <c r="F46" s="1578"/>
      <c r="G46" s="1578"/>
      <c r="H46" s="1032"/>
      <c r="I46" s="1032"/>
      <c r="J46" s="1032"/>
      <c r="K46" s="1032"/>
      <c r="L46" s="1032"/>
      <c r="M46" s="1032"/>
      <c r="N46" s="1032"/>
      <c r="O46" s="1032"/>
      <c r="P46" s="1032"/>
      <c r="Q46" s="1032"/>
      <c r="R46" s="1032"/>
      <c r="S46" s="1032"/>
      <c r="T46" s="1583"/>
      <c r="U46" s="1583"/>
      <c r="V46" s="1583"/>
      <c r="W46" s="1583"/>
      <c r="X46" s="1583"/>
      <c r="Y46" s="1583"/>
      <c r="Z46" s="1583"/>
      <c r="AA46" s="1583"/>
      <c r="AB46" s="1583"/>
      <c r="AC46" s="1583"/>
      <c r="AD46" s="1583"/>
      <c r="AE46" s="1583"/>
      <c r="AF46" s="1122"/>
      <c r="AG46" s="1123"/>
      <c r="AH46" s="1123"/>
      <c r="AI46" s="1284"/>
      <c r="AJ46" s="5"/>
      <c r="AK46" s="2181" t="str">
        <f t="shared" si="1"/>
        <v/>
      </c>
      <c r="AL46" s="2180"/>
      <c r="AM46" s="2180"/>
      <c r="AN46" s="2180" t="str">
        <f t="shared" si="2"/>
        <v/>
      </c>
      <c r="AO46" s="2180"/>
      <c r="AP46" s="2180"/>
      <c r="AQ46" s="2180" t="str">
        <f t="shared" si="3"/>
        <v/>
      </c>
      <c r="AR46" s="2180"/>
      <c r="AS46" s="2182"/>
      <c r="AT46" s="5"/>
      <c r="AU46" s="1976" t="str">
        <f t="shared" si="0"/>
        <v/>
      </c>
      <c r="AV46" s="1977"/>
      <c r="AW46" s="1977"/>
      <c r="AX46" s="1977"/>
      <c r="AY46" s="1977"/>
      <c r="AZ46" s="1977"/>
      <c r="BA46" s="1977"/>
      <c r="BB46" s="1977"/>
      <c r="BC46" s="1977"/>
      <c r="BD46" s="1978"/>
      <c r="BE46" s="5"/>
      <c r="BF46" s="1252"/>
      <c r="BG46" s="1253"/>
      <c r="BH46" s="1087">
        <v>9</v>
      </c>
      <c r="BI46" s="1087"/>
      <c r="BJ46" s="2131" t="s">
        <v>208</v>
      </c>
      <c r="BK46" s="1092"/>
      <c r="BL46" s="1092"/>
      <c r="BM46" s="1092"/>
      <c r="BN46" s="1092"/>
      <c r="BO46" s="1092"/>
      <c r="BP46" s="1092"/>
      <c r="BQ46" s="1092"/>
      <c r="BR46" s="1092"/>
      <c r="BS46" s="1092"/>
      <c r="BT46" s="1092"/>
      <c r="BU46" s="1092"/>
      <c r="BV46" s="1092"/>
      <c r="BW46" s="1092"/>
      <c r="BX46" s="1092"/>
      <c r="BY46" s="1092"/>
      <c r="BZ46" s="1092"/>
      <c r="CA46" s="1092"/>
      <c r="CB46" s="1092"/>
      <c r="CC46" s="1092"/>
      <c r="CD46" s="1092"/>
      <c r="CE46" s="1092"/>
      <c r="CF46" s="1092"/>
      <c r="CG46" s="1092"/>
      <c r="CH46" s="1092"/>
      <c r="CI46" s="1092"/>
      <c r="CJ46" s="1092"/>
      <c r="CK46" s="2188"/>
    </row>
    <row r="47" spans="1:89" s="34" customFormat="1" ht="12" customHeight="1" x14ac:dyDescent="0.2">
      <c r="A47" s="1577"/>
      <c r="B47" s="1578"/>
      <c r="C47" s="1578"/>
      <c r="D47" s="1578"/>
      <c r="E47" s="1578"/>
      <c r="F47" s="1578"/>
      <c r="G47" s="1578"/>
      <c r="H47" s="1048"/>
      <c r="I47" s="1048"/>
      <c r="J47" s="1048"/>
      <c r="K47" s="1048"/>
      <c r="L47" s="1048"/>
      <c r="M47" s="1048"/>
      <c r="N47" s="1032"/>
      <c r="O47" s="1032"/>
      <c r="P47" s="1032"/>
      <c r="Q47" s="925"/>
      <c r="R47" s="925"/>
      <c r="S47" s="925"/>
      <c r="T47" s="1583"/>
      <c r="U47" s="1583"/>
      <c r="V47" s="1583"/>
      <c r="W47" s="1583"/>
      <c r="X47" s="1583"/>
      <c r="Y47" s="1583"/>
      <c r="Z47" s="1583"/>
      <c r="AA47" s="1583"/>
      <c r="AB47" s="1583"/>
      <c r="AC47" s="1583"/>
      <c r="AD47" s="1583"/>
      <c r="AE47" s="1583"/>
      <c r="AF47" s="1122"/>
      <c r="AG47" s="1123"/>
      <c r="AH47" s="1123"/>
      <c r="AI47" s="1284"/>
      <c r="AJ47" s="5"/>
      <c r="AK47" s="2181" t="str">
        <f t="shared" si="1"/>
        <v/>
      </c>
      <c r="AL47" s="2180"/>
      <c r="AM47" s="2180"/>
      <c r="AN47" s="2180" t="str">
        <f t="shared" si="2"/>
        <v/>
      </c>
      <c r="AO47" s="2180"/>
      <c r="AP47" s="2180"/>
      <c r="AQ47" s="2180" t="str">
        <f t="shared" si="3"/>
        <v/>
      </c>
      <c r="AR47" s="2180"/>
      <c r="AS47" s="2182"/>
      <c r="AT47" s="5"/>
      <c r="AU47" s="1976" t="str">
        <f t="shared" si="0"/>
        <v/>
      </c>
      <c r="AV47" s="1977"/>
      <c r="AW47" s="1977"/>
      <c r="AX47" s="1977"/>
      <c r="AY47" s="1977"/>
      <c r="AZ47" s="1977"/>
      <c r="BA47" s="1977"/>
      <c r="BB47" s="1977"/>
      <c r="BC47" s="1977"/>
      <c r="BD47" s="1978"/>
      <c r="BE47" s="5"/>
      <c r="BF47" s="1252"/>
      <c r="BG47" s="1253"/>
      <c r="BH47" s="1087">
        <v>10</v>
      </c>
      <c r="BI47" s="1087"/>
      <c r="BJ47" s="2131" t="s">
        <v>207</v>
      </c>
      <c r="BK47" s="1092"/>
      <c r="BL47" s="1092"/>
      <c r="BM47" s="1092"/>
      <c r="BN47" s="1092"/>
      <c r="BO47" s="1092"/>
      <c r="BP47" s="1092"/>
      <c r="BQ47" s="1092"/>
      <c r="BR47" s="1092"/>
      <c r="BS47" s="1092"/>
      <c r="BT47" s="1092"/>
      <c r="BU47" s="1092"/>
      <c r="BV47" s="1092"/>
      <c r="BW47" s="1092"/>
      <c r="BX47" s="1092"/>
      <c r="BY47" s="1092"/>
      <c r="BZ47" s="1092"/>
      <c r="CA47" s="1092"/>
      <c r="CB47" s="1092"/>
      <c r="CC47" s="1092"/>
      <c r="CD47" s="1092"/>
      <c r="CE47" s="1092"/>
      <c r="CF47" s="1092"/>
      <c r="CG47" s="1092"/>
      <c r="CH47" s="1092"/>
      <c r="CI47" s="1092"/>
      <c r="CJ47" s="1092"/>
      <c r="CK47" s="2188"/>
    </row>
    <row r="48" spans="1:89" s="34" customFormat="1" ht="12" customHeight="1" x14ac:dyDescent="0.2">
      <c r="A48" s="1577"/>
      <c r="B48" s="1578"/>
      <c r="C48" s="1578"/>
      <c r="D48" s="1578"/>
      <c r="E48" s="1578"/>
      <c r="F48" s="1578"/>
      <c r="G48" s="1578"/>
      <c r="H48" s="1032"/>
      <c r="I48" s="1032"/>
      <c r="J48" s="1032"/>
      <c r="K48" s="1032"/>
      <c r="L48" s="1032"/>
      <c r="M48" s="1032"/>
      <c r="N48" s="1032"/>
      <c r="O48" s="1032"/>
      <c r="P48" s="1032"/>
      <c r="Q48" s="1032"/>
      <c r="R48" s="1032"/>
      <c r="S48" s="1032"/>
      <c r="T48" s="1583"/>
      <c r="U48" s="1583"/>
      <c r="V48" s="1583"/>
      <c r="W48" s="1583"/>
      <c r="X48" s="1583"/>
      <c r="Y48" s="1583"/>
      <c r="Z48" s="1583"/>
      <c r="AA48" s="1583"/>
      <c r="AB48" s="1583"/>
      <c r="AC48" s="1583"/>
      <c r="AD48" s="1583"/>
      <c r="AE48" s="1583"/>
      <c r="AF48" s="1122"/>
      <c r="AG48" s="1123"/>
      <c r="AH48" s="1123"/>
      <c r="AI48" s="1284"/>
      <c r="AJ48" s="5"/>
      <c r="AK48" s="2181" t="str">
        <f t="shared" si="1"/>
        <v/>
      </c>
      <c r="AL48" s="2180"/>
      <c r="AM48" s="2180"/>
      <c r="AN48" s="2180" t="str">
        <f t="shared" si="2"/>
        <v/>
      </c>
      <c r="AO48" s="2180"/>
      <c r="AP48" s="2180"/>
      <c r="AQ48" s="2180" t="str">
        <f t="shared" si="3"/>
        <v/>
      </c>
      <c r="AR48" s="2180"/>
      <c r="AS48" s="2182"/>
      <c r="AT48" s="5"/>
      <c r="AU48" s="1976" t="str">
        <f t="shared" si="0"/>
        <v/>
      </c>
      <c r="AV48" s="1977"/>
      <c r="AW48" s="1977"/>
      <c r="AX48" s="1977"/>
      <c r="AY48" s="1977"/>
      <c r="AZ48" s="1977"/>
      <c r="BA48" s="1977"/>
      <c r="BB48" s="1977"/>
      <c r="BC48" s="1977"/>
      <c r="BD48" s="1978"/>
      <c r="BE48" s="5"/>
      <c r="BF48" s="1252"/>
      <c r="BG48" s="1253"/>
      <c r="BH48" s="1087">
        <v>11</v>
      </c>
      <c r="BI48" s="1087"/>
      <c r="BJ48" s="2131" t="s">
        <v>205</v>
      </c>
      <c r="BK48" s="1092"/>
      <c r="BL48" s="1092"/>
      <c r="BM48" s="1092"/>
      <c r="BN48" s="1092"/>
      <c r="BO48" s="1092"/>
      <c r="BP48" s="1092"/>
      <c r="BQ48" s="1092"/>
      <c r="BR48" s="1092"/>
      <c r="BS48" s="1092"/>
      <c r="BT48" s="1092"/>
      <c r="BU48" s="1092"/>
      <c r="BV48" s="1092"/>
      <c r="BW48" s="1092"/>
      <c r="BX48" s="1092"/>
      <c r="BY48" s="1092"/>
      <c r="BZ48" s="1092"/>
      <c r="CA48" s="1092"/>
      <c r="CB48" s="1092"/>
      <c r="CC48" s="1092"/>
      <c r="CD48" s="1092"/>
      <c r="CE48" s="1092"/>
      <c r="CF48" s="1092"/>
      <c r="CG48" s="1092"/>
      <c r="CH48" s="1092"/>
      <c r="CI48" s="1092"/>
      <c r="CJ48" s="1092"/>
      <c r="CK48" s="2188"/>
    </row>
    <row r="49" spans="1:89" s="34" customFormat="1" ht="12" customHeight="1" x14ac:dyDescent="0.2">
      <c r="A49" s="1577"/>
      <c r="B49" s="1578"/>
      <c r="C49" s="1578"/>
      <c r="D49" s="1578"/>
      <c r="E49" s="1578"/>
      <c r="F49" s="1578"/>
      <c r="G49" s="1578"/>
      <c r="H49" s="1048"/>
      <c r="I49" s="1048"/>
      <c r="J49" s="1048"/>
      <c r="K49" s="1048"/>
      <c r="L49" s="1048"/>
      <c r="M49" s="1048"/>
      <c r="N49" s="1032"/>
      <c r="O49" s="1032"/>
      <c r="P49" s="1032"/>
      <c r="Q49" s="1032"/>
      <c r="R49" s="1032"/>
      <c r="S49" s="1032"/>
      <c r="T49" s="1583"/>
      <c r="U49" s="1583"/>
      <c r="V49" s="1583"/>
      <c r="W49" s="1583"/>
      <c r="X49" s="1583"/>
      <c r="Y49" s="1583"/>
      <c r="Z49" s="1583"/>
      <c r="AA49" s="1583"/>
      <c r="AB49" s="1583"/>
      <c r="AC49" s="1583"/>
      <c r="AD49" s="1583"/>
      <c r="AE49" s="1583"/>
      <c r="AF49" s="1122"/>
      <c r="AG49" s="1123"/>
      <c r="AH49" s="1123"/>
      <c r="AI49" s="1284"/>
      <c r="AJ49" s="5"/>
      <c r="AK49" s="2181" t="str">
        <f t="shared" si="1"/>
        <v/>
      </c>
      <c r="AL49" s="2180"/>
      <c r="AM49" s="2180"/>
      <c r="AN49" s="2180" t="str">
        <f t="shared" si="2"/>
        <v/>
      </c>
      <c r="AO49" s="2180"/>
      <c r="AP49" s="2180"/>
      <c r="AQ49" s="2180" t="str">
        <f t="shared" si="3"/>
        <v/>
      </c>
      <c r="AR49" s="2180"/>
      <c r="AS49" s="2182"/>
      <c r="AT49" s="5"/>
      <c r="AU49" s="1976" t="str">
        <f t="shared" si="0"/>
        <v/>
      </c>
      <c r="AV49" s="1977"/>
      <c r="AW49" s="1977"/>
      <c r="AX49" s="1977"/>
      <c r="AY49" s="1977"/>
      <c r="AZ49" s="1977"/>
      <c r="BA49" s="1977"/>
      <c r="BB49" s="1977"/>
      <c r="BC49" s="1977"/>
      <c r="BD49" s="1978"/>
      <c r="BE49" s="5"/>
      <c r="BF49" s="1252"/>
      <c r="BG49" s="1253"/>
      <c r="BH49" s="1087">
        <v>12</v>
      </c>
      <c r="BI49" s="1087"/>
      <c r="BJ49" s="2131" t="s">
        <v>204</v>
      </c>
      <c r="BK49" s="1092"/>
      <c r="BL49" s="1092"/>
      <c r="BM49" s="1092"/>
      <c r="BN49" s="1092"/>
      <c r="BO49" s="1092"/>
      <c r="BP49" s="1092"/>
      <c r="BQ49" s="1092"/>
      <c r="BR49" s="1092"/>
      <c r="BS49" s="1092"/>
      <c r="BT49" s="1092"/>
      <c r="BU49" s="1092"/>
      <c r="BV49" s="1092"/>
      <c r="BW49" s="1092"/>
      <c r="BX49" s="1092"/>
      <c r="BY49" s="1092"/>
      <c r="BZ49" s="1092"/>
      <c r="CA49" s="1092"/>
      <c r="CB49" s="1092"/>
      <c r="CC49" s="1092"/>
      <c r="CD49" s="1092"/>
      <c r="CE49" s="1092"/>
      <c r="CF49" s="1092"/>
      <c r="CG49" s="1092"/>
      <c r="CH49" s="1092"/>
      <c r="CI49" s="1092"/>
      <c r="CJ49" s="1092"/>
      <c r="CK49" s="2188"/>
    </row>
    <row r="50" spans="1:89" s="34" customFormat="1" ht="12" customHeight="1" x14ac:dyDescent="0.2">
      <c r="A50" s="1577"/>
      <c r="B50" s="1578"/>
      <c r="C50" s="1578"/>
      <c r="D50" s="1578"/>
      <c r="E50" s="1578"/>
      <c r="F50" s="1578"/>
      <c r="G50" s="1578"/>
      <c r="H50" s="1032"/>
      <c r="I50" s="1032"/>
      <c r="J50" s="1032"/>
      <c r="K50" s="1032"/>
      <c r="L50" s="1032"/>
      <c r="M50" s="1032"/>
      <c r="N50" s="1032"/>
      <c r="O50" s="1032"/>
      <c r="P50" s="1032"/>
      <c r="Q50" s="1032"/>
      <c r="R50" s="1032"/>
      <c r="S50" s="1032"/>
      <c r="T50" s="1583"/>
      <c r="U50" s="1583"/>
      <c r="V50" s="1583"/>
      <c r="W50" s="1583"/>
      <c r="X50" s="1583"/>
      <c r="Y50" s="1583"/>
      <c r="Z50" s="1583"/>
      <c r="AA50" s="1583"/>
      <c r="AB50" s="1583"/>
      <c r="AC50" s="1583"/>
      <c r="AD50" s="1583"/>
      <c r="AE50" s="1583"/>
      <c r="AF50" s="1122"/>
      <c r="AG50" s="1123"/>
      <c r="AH50" s="1123"/>
      <c r="AI50" s="1284"/>
      <c r="AJ50" s="5"/>
      <c r="AK50" s="2181" t="str">
        <f t="shared" si="1"/>
        <v/>
      </c>
      <c r="AL50" s="2180"/>
      <c r="AM50" s="2180"/>
      <c r="AN50" s="2180" t="str">
        <f t="shared" si="2"/>
        <v/>
      </c>
      <c r="AO50" s="2180"/>
      <c r="AP50" s="2180"/>
      <c r="AQ50" s="2180" t="str">
        <f t="shared" si="3"/>
        <v/>
      </c>
      <c r="AR50" s="2180"/>
      <c r="AS50" s="2182"/>
      <c r="AT50" s="5"/>
      <c r="AU50" s="1976" t="str">
        <f t="shared" si="0"/>
        <v/>
      </c>
      <c r="AV50" s="1977"/>
      <c r="AW50" s="1977"/>
      <c r="AX50" s="1977"/>
      <c r="AY50" s="1977"/>
      <c r="AZ50" s="1977"/>
      <c r="BA50" s="1977"/>
      <c r="BB50" s="1977"/>
      <c r="BC50" s="1977"/>
      <c r="BD50" s="1978"/>
      <c r="BE50" s="5"/>
      <c r="BF50" s="1252"/>
      <c r="BG50" s="1253"/>
      <c r="BH50" s="1087">
        <v>13</v>
      </c>
      <c r="BI50" s="1087"/>
      <c r="BJ50" s="2131" t="s">
        <v>350</v>
      </c>
      <c r="BK50" s="1092"/>
      <c r="BL50" s="1092"/>
      <c r="BM50" s="1092"/>
      <c r="BN50" s="1092"/>
      <c r="BO50" s="1092"/>
      <c r="BP50" s="1092"/>
      <c r="BQ50" s="1092"/>
      <c r="BR50" s="1092"/>
      <c r="BS50" s="1092"/>
      <c r="BT50" s="1092"/>
      <c r="BU50" s="1092"/>
      <c r="BV50" s="1092"/>
      <c r="BW50" s="1092"/>
      <c r="BX50" s="1092"/>
      <c r="BY50" s="1092"/>
      <c r="BZ50" s="1092"/>
      <c r="CA50" s="1092"/>
      <c r="CB50" s="1092"/>
      <c r="CC50" s="1092"/>
      <c r="CD50" s="1092"/>
      <c r="CE50" s="1092"/>
      <c r="CF50" s="1092"/>
      <c r="CG50" s="1092"/>
      <c r="CH50" s="1092"/>
      <c r="CI50" s="1092"/>
      <c r="CJ50" s="1092"/>
      <c r="CK50" s="2188"/>
    </row>
    <row r="51" spans="1:89" s="230" customFormat="1" ht="12" customHeight="1" thickBot="1" x14ac:dyDescent="0.25">
      <c r="A51" s="1577"/>
      <c r="B51" s="1578"/>
      <c r="C51" s="1578"/>
      <c r="D51" s="1578"/>
      <c r="E51" s="1578"/>
      <c r="F51" s="1578"/>
      <c r="G51" s="1578"/>
      <c r="H51" s="1048"/>
      <c r="I51" s="1048"/>
      <c r="J51" s="1048"/>
      <c r="K51" s="1048"/>
      <c r="L51" s="1048"/>
      <c r="M51" s="1048"/>
      <c r="N51" s="1032"/>
      <c r="O51" s="1032"/>
      <c r="P51" s="1032"/>
      <c r="Q51" s="1032"/>
      <c r="R51" s="1032"/>
      <c r="S51" s="1032"/>
      <c r="T51" s="1583"/>
      <c r="U51" s="1583"/>
      <c r="V51" s="1583"/>
      <c r="W51" s="1583"/>
      <c r="X51" s="1583"/>
      <c r="Y51" s="1583"/>
      <c r="Z51" s="1583"/>
      <c r="AA51" s="1583"/>
      <c r="AB51" s="1583"/>
      <c r="AC51" s="1583"/>
      <c r="AD51" s="1583"/>
      <c r="AE51" s="1583"/>
      <c r="AF51" s="1122"/>
      <c r="AG51" s="1123"/>
      <c r="AH51" s="1123"/>
      <c r="AI51" s="1284"/>
      <c r="AJ51" s="5"/>
      <c r="AK51" s="2181" t="str">
        <f t="shared" si="1"/>
        <v/>
      </c>
      <c r="AL51" s="2180"/>
      <c r="AM51" s="2180"/>
      <c r="AN51" s="2180" t="str">
        <f t="shared" si="2"/>
        <v/>
      </c>
      <c r="AO51" s="2180"/>
      <c r="AP51" s="2180"/>
      <c r="AQ51" s="2180" t="str">
        <f t="shared" si="3"/>
        <v/>
      </c>
      <c r="AR51" s="2180"/>
      <c r="AS51" s="2182"/>
      <c r="AT51" s="5"/>
      <c r="AU51" s="1976" t="str">
        <f t="shared" si="0"/>
        <v/>
      </c>
      <c r="AV51" s="1977"/>
      <c r="AW51" s="1977"/>
      <c r="AX51" s="1977"/>
      <c r="AY51" s="1977"/>
      <c r="AZ51" s="1977"/>
      <c r="BA51" s="1977"/>
      <c r="BB51" s="1977"/>
      <c r="BC51" s="1977"/>
      <c r="BD51" s="1978"/>
      <c r="BE51" s="5"/>
      <c r="BF51" s="2021"/>
      <c r="BG51" s="1615"/>
      <c r="BH51" s="1560">
        <v>14</v>
      </c>
      <c r="BI51" s="1560"/>
      <c r="BJ51" s="1277" t="s">
        <v>196</v>
      </c>
      <c r="BK51" s="1278"/>
      <c r="BL51" s="1278"/>
      <c r="BM51" s="1278"/>
      <c r="BN51" s="1278"/>
      <c r="BO51" s="1278"/>
      <c r="BP51" s="1278"/>
      <c r="BQ51" s="1278"/>
      <c r="BR51" s="1278"/>
      <c r="BS51" s="1278"/>
      <c r="BT51" s="1278"/>
      <c r="BU51" s="1278"/>
      <c r="BV51" s="1278"/>
      <c r="BW51" s="1278"/>
      <c r="BX51" s="1278"/>
      <c r="BY51" s="1278"/>
      <c r="BZ51" s="1278"/>
      <c r="CA51" s="1278"/>
      <c r="CB51" s="1278"/>
      <c r="CC51" s="1278"/>
      <c r="CD51" s="1278"/>
      <c r="CE51" s="1278"/>
      <c r="CF51" s="1278"/>
      <c r="CG51" s="1278"/>
      <c r="CH51" s="1278"/>
      <c r="CI51" s="1278"/>
      <c r="CJ51" s="1278"/>
      <c r="CK51" s="1279"/>
    </row>
    <row r="52" spans="1:89" s="374" customFormat="1" ht="12" customHeight="1" x14ac:dyDescent="0.2">
      <c r="A52" s="1577"/>
      <c r="B52" s="1578"/>
      <c r="C52" s="1578"/>
      <c r="D52" s="1578"/>
      <c r="E52" s="1578"/>
      <c r="F52" s="1578"/>
      <c r="G52" s="1578"/>
      <c r="H52" s="1032"/>
      <c r="I52" s="1032"/>
      <c r="J52" s="1032"/>
      <c r="K52" s="1032"/>
      <c r="L52" s="1032"/>
      <c r="M52" s="1032"/>
      <c r="N52" s="1032"/>
      <c r="O52" s="1032"/>
      <c r="P52" s="1032"/>
      <c r="Q52" s="1077"/>
      <c r="R52" s="1077"/>
      <c r="S52" s="1077"/>
      <c r="T52" s="1583"/>
      <c r="U52" s="1583"/>
      <c r="V52" s="1583"/>
      <c r="W52" s="1583"/>
      <c r="X52" s="1583"/>
      <c r="Y52" s="1583"/>
      <c r="Z52" s="1583"/>
      <c r="AA52" s="1583"/>
      <c r="AB52" s="1583"/>
      <c r="AC52" s="1583"/>
      <c r="AD52" s="1583"/>
      <c r="AE52" s="1583"/>
      <c r="AF52" s="2183"/>
      <c r="AG52" s="944"/>
      <c r="AH52" s="944"/>
      <c r="AI52" s="2184"/>
      <c r="AJ52" s="5"/>
      <c r="AK52" s="2181" t="str">
        <f t="shared" si="1"/>
        <v/>
      </c>
      <c r="AL52" s="2180"/>
      <c r="AM52" s="2180"/>
      <c r="AN52" s="2180" t="str">
        <f t="shared" si="2"/>
        <v/>
      </c>
      <c r="AO52" s="2180"/>
      <c r="AP52" s="2180"/>
      <c r="AQ52" s="2180" t="str">
        <f t="shared" si="3"/>
        <v/>
      </c>
      <c r="AR52" s="2180"/>
      <c r="AS52" s="2182"/>
      <c r="AT52" s="5"/>
      <c r="AU52" s="1976" t="str">
        <f t="shared" si="0"/>
        <v/>
      </c>
      <c r="AV52" s="1977"/>
      <c r="AW52" s="1977"/>
      <c r="AX52" s="1977"/>
      <c r="AY52" s="1977"/>
      <c r="AZ52" s="1977"/>
      <c r="BA52" s="1977"/>
      <c r="BB52" s="1977"/>
      <c r="BC52" s="1977"/>
      <c r="BD52" s="1978"/>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92" t="s">
        <v>40</v>
      </c>
      <c r="B53" s="1593"/>
      <c r="C53" s="1593"/>
      <c r="D53" s="1593"/>
      <c r="E53" s="1593"/>
      <c r="F53" s="1593"/>
      <c r="G53" s="1593"/>
      <c r="H53" s="1593"/>
      <c r="I53" s="1593"/>
      <c r="J53" s="1593"/>
      <c r="K53" s="1593"/>
      <c r="L53" s="1593"/>
      <c r="M53" s="1593"/>
      <c r="N53" s="1593"/>
      <c r="O53" s="1593"/>
      <c r="P53" s="1593"/>
      <c r="Q53" s="1442" t="str">
        <f>IF(SUM(Q35:S52)&lt;&gt;0,SUM(Q35:S52),"")</f>
        <v/>
      </c>
      <c r="R53" s="1442"/>
      <c r="S53" s="1442"/>
      <c r="T53" s="1442" t="str">
        <f>IF(SUM(T35:V52)&lt;&gt;0,SUM(T35:V52),"")</f>
        <v/>
      </c>
      <c r="U53" s="1442"/>
      <c r="V53" s="1442"/>
      <c r="W53" s="1442" t="str">
        <f>IF(SUM(W35:Y52)&lt;&gt;0,SUM(W35:Y52),"")</f>
        <v/>
      </c>
      <c r="X53" s="1442"/>
      <c r="Y53" s="1442"/>
      <c r="Z53" s="1442" t="str">
        <f>IF(SUM(Z35:AB52)&lt;&gt;0,SUM(Z35:AB52),"")</f>
        <v/>
      </c>
      <c r="AA53" s="1442"/>
      <c r="AB53" s="1442"/>
      <c r="AC53" s="1442" t="str">
        <f>IF(SUM(AC35:AE52)&lt;&gt;0,SUM(AC35:AE52),"")</f>
        <v/>
      </c>
      <c r="AD53" s="1442"/>
      <c r="AE53" s="1442"/>
      <c r="AF53" s="2158"/>
      <c r="AG53" s="2158"/>
      <c r="AH53" s="2158"/>
      <c r="AI53" s="2159"/>
      <c r="AJ53" s="5"/>
      <c r="AK53" s="1642" t="str">
        <f>IFERROR((T53/Q53),"")</f>
        <v/>
      </c>
      <c r="AL53" s="1643"/>
      <c r="AM53" s="1643"/>
      <c r="AN53" s="1643"/>
      <c r="AO53" s="1643"/>
      <c r="AP53" s="1643"/>
      <c r="AQ53" s="1643"/>
      <c r="AR53" s="1643"/>
      <c r="AS53" s="1644"/>
      <c r="AT53" s="5"/>
      <c r="AU53" s="1979" t="str">
        <f>IFERROR(IF(AC53="","",IF(AC53&lt;Q53-(Q53*$BB$32),"Below "&amp;$BB$32*100&amp;"% by "&amp;Q53-(Q53*$BB$32)-AC53&amp;" CFM",IF(AC53&gt;Q53+(Q53*$BB$31),"Above "&amp;$BB$31*100&amp;"% by "&amp;AC53-Q53-(Q53*$BB$31)&amp;" CFM",""))),"")</f>
        <v/>
      </c>
      <c r="AV53" s="1980"/>
      <c r="AW53" s="1980"/>
      <c r="AX53" s="1980"/>
      <c r="AY53" s="1980"/>
      <c r="AZ53" s="1980"/>
      <c r="BA53" s="1980"/>
      <c r="BB53" s="1980"/>
      <c r="BC53" s="1980"/>
      <c r="BD53" s="1981"/>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312" t="s">
        <v>696</v>
      </c>
      <c r="AV55" s="1313"/>
      <c r="AW55" s="1313"/>
      <c r="AX55" s="1313"/>
      <c r="AY55" s="1313"/>
      <c r="AZ55" s="1313"/>
      <c r="BA55" s="1313"/>
      <c r="BB55" s="1313"/>
      <c r="BC55" s="1313"/>
      <c r="BD55" s="1313"/>
      <c r="BE55" s="1313"/>
      <c r="BF55" s="1313"/>
      <c r="BG55" s="1313"/>
      <c r="BH55" s="1313"/>
      <c r="BI55" s="1314"/>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912"/>
      <c r="AV56" s="913"/>
      <c r="AW56" s="913"/>
      <c r="AX56" s="913"/>
      <c r="AY56" s="914"/>
      <c r="AZ56" s="915"/>
      <c r="BA56" s="913"/>
      <c r="BB56" s="913"/>
      <c r="BC56" s="913"/>
      <c r="BD56" s="914"/>
      <c r="BE56" s="915"/>
      <c r="BF56" s="913"/>
      <c r="BG56" s="913"/>
      <c r="BH56" s="913"/>
      <c r="BI56" s="916"/>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893"/>
      <c r="AV57" s="877"/>
      <c r="AW57" s="877"/>
      <c r="AX57" s="877"/>
      <c r="AY57" s="878"/>
      <c r="AZ57" s="876"/>
      <c r="BA57" s="877"/>
      <c r="BB57" s="877"/>
      <c r="BC57" s="877"/>
      <c r="BD57" s="878"/>
      <c r="BE57" s="876"/>
      <c r="BF57" s="877"/>
      <c r="BG57" s="877"/>
      <c r="BH57" s="877"/>
      <c r="BI57" s="87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893"/>
      <c r="AV58" s="877"/>
      <c r="AW58" s="877"/>
      <c r="AX58" s="877"/>
      <c r="AY58" s="878"/>
      <c r="AZ58" s="876"/>
      <c r="BA58" s="877"/>
      <c r="BB58" s="877"/>
      <c r="BC58" s="877"/>
      <c r="BD58" s="878"/>
      <c r="BE58" s="876"/>
      <c r="BF58" s="877"/>
      <c r="BG58" s="877"/>
      <c r="BH58" s="877"/>
      <c r="BI58" s="87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893"/>
      <c r="AV59" s="877"/>
      <c r="AW59" s="877"/>
      <c r="AX59" s="877"/>
      <c r="AY59" s="878"/>
      <c r="AZ59" s="876"/>
      <c r="BA59" s="877"/>
      <c r="BB59" s="877"/>
      <c r="BC59" s="877"/>
      <c r="BD59" s="878"/>
      <c r="BE59" s="876"/>
      <c r="BF59" s="877"/>
      <c r="BG59" s="877"/>
      <c r="BH59" s="877"/>
      <c r="BI59" s="87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893"/>
      <c r="AV60" s="877"/>
      <c r="AW60" s="877"/>
      <c r="AX60" s="877"/>
      <c r="AY60" s="878"/>
      <c r="AZ60" s="876"/>
      <c r="BA60" s="877"/>
      <c r="BB60" s="877"/>
      <c r="BC60" s="877"/>
      <c r="BD60" s="878"/>
      <c r="BE60" s="876"/>
      <c r="BF60" s="877"/>
      <c r="BG60" s="877"/>
      <c r="BH60" s="877"/>
      <c r="BI60" s="87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7"/>
      <c r="AV61" s="930"/>
      <c r="AW61" s="930"/>
      <c r="AX61" s="930"/>
      <c r="AY61" s="938"/>
      <c r="AZ61" s="929"/>
      <c r="BA61" s="930"/>
      <c r="BB61" s="930"/>
      <c r="BC61" s="930"/>
      <c r="BD61" s="938"/>
      <c r="BE61" s="929"/>
      <c r="BF61" s="930"/>
      <c r="BG61" s="930"/>
      <c r="BH61" s="930"/>
      <c r="BI61" s="931"/>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6" priority="69">
      <formula>$H$19="Direct Drive"</formula>
    </cfRule>
  </conditionalFormatting>
  <conditionalFormatting sqref="AK21:AS24">
    <cfRule type="expression" dxfId="1445" priority="68">
      <formula>$H$19="Direct Drive"</formula>
    </cfRule>
  </conditionalFormatting>
  <conditionalFormatting sqref="AT21:AW23">
    <cfRule type="expression" dxfId="1444" priority="67">
      <formula>$H$19="Direct Drive"</formula>
    </cfRule>
  </conditionalFormatting>
  <conditionalFormatting sqref="A20:Q26">
    <cfRule type="expression" dxfId="1443" priority="65">
      <formula>$H$19="Direct Drive"</formula>
    </cfRule>
  </conditionalFormatting>
  <conditionalFormatting sqref="A22:G22 A24:G24 A21:O21 A23:O23 A25:M25 A20:G20">
    <cfRule type="expression" dxfId="1442" priority="64">
      <formula>$H$19="Direct Drive"</formula>
    </cfRule>
  </conditionalFormatting>
  <conditionalFormatting sqref="A26:G26">
    <cfRule type="expression" dxfId="1441" priority="63">
      <formula>$H$19="Direct Drive"</formula>
    </cfRule>
  </conditionalFormatting>
  <conditionalFormatting sqref="H20:Q20 P21:Q21 H22:Q22 P23:Q23 H24:Q24 N25:Q25">
    <cfRule type="expression" dxfId="1440" priority="62">
      <formula>$H$19="Direct Drive"</formula>
    </cfRule>
  </conditionalFormatting>
  <conditionalFormatting sqref="AU35:BD53">
    <cfRule type="notContainsBlanks" dxfId="1439"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8" priority="66">
      <formula>LEN(TRIM(D7))=0</formula>
    </cfRule>
  </conditionalFormatting>
  <conditionalFormatting sqref="A35:S52">
    <cfRule type="notContainsBlanks" dxfId="1437" priority="73">
      <formula>LEN(TRIM(A35))&gt;0</formula>
    </cfRule>
    <cfRule type="expression" dxfId="1436" priority="74">
      <formula>NOT(ISBLANK($H35))</formula>
    </cfRule>
  </conditionalFormatting>
  <conditionalFormatting sqref="Q53:AE53 AT23:AW23 AT22:AV22 AT21:AW21 P31:R31 AE18:AI21">
    <cfRule type="containsText" dxfId="1435" priority="70" operator="containsText" text="CALC.">
      <formula>NOT(ISERROR(SEARCH("CALC.",P18)))</formula>
    </cfRule>
  </conditionalFormatting>
  <conditionalFormatting sqref="Z15:AI15">
    <cfRule type="containsBlanks" dxfId="1434" priority="54">
      <formula>LEN(TRIM(Z15))=0</formula>
    </cfRule>
  </conditionalFormatting>
  <conditionalFormatting sqref="T35:AC52">
    <cfRule type="notContainsBlanks" dxfId="1433" priority="48">
      <formula>LEN(TRIM(T35))&gt;0</formula>
    </cfRule>
    <cfRule type="expression" dxfId="1432" priority="49">
      <formula>NOT(ISBLANK($H35))</formula>
    </cfRule>
  </conditionalFormatting>
  <conditionalFormatting sqref="T35:AB52">
    <cfRule type="expression" dxfId="1431" priority="47">
      <formula>$AC35&lt;&gt;""</formula>
    </cfRule>
  </conditionalFormatting>
  <conditionalFormatting sqref="BF38:BJ39 BF40:BI51">
    <cfRule type="expression" dxfId="1430" priority="33">
      <formula>NOT(ISBLANK($AV38))</formula>
    </cfRule>
  </conditionalFormatting>
  <conditionalFormatting sqref="BJ51">
    <cfRule type="expression" dxfId="1429" priority="21">
      <formula>NOT(ISBLANK($AV51))</formula>
    </cfRule>
  </conditionalFormatting>
  <conditionalFormatting sqref="BJ40">
    <cfRule type="expression" dxfId="1428" priority="32">
      <formula>NOT(ISBLANK($AV40))</formula>
    </cfRule>
  </conditionalFormatting>
  <conditionalFormatting sqref="BJ41">
    <cfRule type="expression" dxfId="1427" priority="31">
      <formula>NOT(ISBLANK($AV41))</formula>
    </cfRule>
  </conditionalFormatting>
  <conditionalFormatting sqref="BJ42">
    <cfRule type="expression" dxfId="1426" priority="30">
      <formula>NOT(ISBLANK($AV42))</formula>
    </cfRule>
  </conditionalFormatting>
  <conditionalFormatting sqref="BJ43">
    <cfRule type="expression" dxfId="1425" priority="29">
      <formula>NOT(ISBLANK($AV43))</formula>
    </cfRule>
  </conditionalFormatting>
  <conditionalFormatting sqref="BJ44">
    <cfRule type="expression" dxfId="1424" priority="28">
      <formula>NOT(ISBLANK($AV44))</formula>
    </cfRule>
  </conditionalFormatting>
  <conditionalFormatting sqref="BJ45">
    <cfRule type="expression" dxfId="1423" priority="27">
      <formula>NOT(ISBLANK($AV45))</formula>
    </cfRule>
  </conditionalFormatting>
  <conditionalFormatting sqref="BJ46">
    <cfRule type="expression" dxfId="1422" priority="26">
      <formula>NOT(ISBLANK($AV46))</formula>
    </cfRule>
  </conditionalFormatting>
  <conditionalFormatting sqref="BJ47">
    <cfRule type="expression" dxfId="1421" priority="25">
      <formula>NOT(ISBLANK($AV47))</formula>
    </cfRule>
  </conditionalFormatting>
  <conditionalFormatting sqref="BJ48">
    <cfRule type="expression" dxfId="1420" priority="24">
      <formula>NOT(ISBLANK($AV48))</formula>
    </cfRule>
  </conditionalFormatting>
  <conditionalFormatting sqref="BJ49">
    <cfRule type="expression" dxfId="1419" priority="23">
      <formula>NOT(ISBLANK($AV49))</formula>
    </cfRule>
  </conditionalFormatting>
  <conditionalFormatting sqref="BJ50">
    <cfRule type="expression" dxfId="1418" priority="22">
      <formula>NOT(ISBLANK($AV50))</formula>
    </cfRule>
  </conditionalFormatting>
  <conditionalFormatting sqref="CL38:XFD51">
    <cfRule type="expression" dxfId="1417" priority="61280">
      <formula>NOT(ISBLANK($BF38))</formula>
    </cfRule>
  </conditionalFormatting>
  <conditionalFormatting sqref="P31:R31">
    <cfRule type="expression" dxfId="1416" priority="20">
      <formula>$P$31&gt;$Z$14</formula>
    </cfRule>
  </conditionalFormatting>
  <conditionalFormatting sqref="AF26:AG26">
    <cfRule type="containsBlanks" dxfId="1415" priority="16">
      <formula>LEN(TRIM(AF26))=0</formula>
    </cfRule>
  </conditionalFormatting>
  <conditionalFormatting sqref="AH25:AH26">
    <cfRule type="containsBlanks" dxfId="1414" priority="15">
      <formula>LEN(TRIM(AH25))=0</formula>
    </cfRule>
  </conditionalFormatting>
  <conditionalFormatting sqref="AZ13:BO15">
    <cfRule type="notContainsBlanks" dxfId="1413" priority="13">
      <formula>LEN(TRIM(AZ13))&gt;0</formula>
    </cfRule>
  </conditionalFormatting>
  <conditionalFormatting sqref="AN13:AS15 AT14 AT16 AT18">
    <cfRule type="containsBlanks" dxfId="1412" priority="14">
      <formula>LEN(TRIM(AN13))=0</formula>
    </cfRule>
  </conditionalFormatting>
  <conditionalFormatting sqref="AN16:AS16">
    <cfRule type="containsText" dxfId="1411" priority="12" operator="containsText" text="CALC.">
      <formula>NOT(ISERROR(SEARCH("CALC.",AN16)))</formula>
    </cfRule>
  </conditionalFormatting>
  <conditionalFormatting sqref="AK14:AS16 AZ12:BO18 AT13:AY16">
    <cfRule type="expression" dxfId="1410" priority="11">
      <formula>$AT$18="Single Phase"</formula>
    </cfRule>
  </conditionalFormatting>
  <conditionalFormatting sqref="X24">
    <cfRule type="containsBlanks" dxfId="1409" priority="8">
      <formula>LEN(TRIM(X24))=0</formula>
    </cfRule>
  </conditionalFormatting>
  <conditionalFormatting sqref="AF24:AH24">
    <cfRule type="containsBlanks" dxfId="1408" priority="10">
      <formula>LEN(TRIM(AF24))=0</formula>
    </cfRule>
  </conditionalFormatting>
  <conditionalFormatting sqref="AF24:AI24">
    <cfRule type="expression" dxfId="1407" priority="9">
      <formula>$X$40="FIXED SPEED"</formula>
    </cfRule>
  </conditionalFormatting>
  <conditionalFormatting sqref="AT24:AW24">
    <cfRule type="expression" dxfId="1406" priority="2">
      <formula>$H$19="Direct Drive"</formula>
    </cfRule>
  </conditionalFormatting>
  <conditionalFormatting sqref="AT24:AW24">
    <cfRule type="expression" dxfId="1405" priority="1">
      <formula>$H$19="Direct Drive"</formula>
    </cfRule>
  </conditionalFormatting>
  <conditionalFormatting sqref="AT24:AW24">
    <cfRule type="containsText" dxfId="1404"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90" t="s">
        <v>49</v>
      </c>
      <c r="AK1" s="2190"/>
      <c r="AL1" s="2190"/>
      <c r="AM1" s="2190"/>
      <c r="AN1" s="2190"/>
      <c r="AO1" s="2190"/>
      <c r="AP1" s="2190"/>
      <c r="AQ1" s="2190"/>
      <c r="AR1" s="2190"/>
      <c r="AS1" s="2190"/>
      <c r="AT1" s="2190"/>
      <c r="AU1" s="2190"/>
      <c r="AV1" s="2190"/>
      <c r="AW1" s="2190"/>
      <c r="AX1" s="2190"/>
      <c r="AY1" s="2190"/>
      <c r="AZ1" s="2190"/>
      <c r="BA1" s="2190"/>
      <c r="BB1" s="2190"/>
      <c r="BC1" s="2190"/>
      <c r="BD1" s="2190"/>
      <c r="BE1" s="2190"/>
      <c r="BF1" s="2190"/>
      <c r="BG1" s="2190"/>
      <c r="BH1" s="2190"/>
      <c r="BI1" s="2190"/>
      <c r="BJ1" s="2190"/>
      <c r="BK1" s="2190"/>
      <c r="BL1" s="2190"/>
      <c r="BM1" s="2190"/>
      <c r="BN1" s="2190"/>
      <c r="BO1" s="2190"/>
      <c r="BP1" s="2190"/>
      <c r="BQ1" s="2190"/>
      <c r="BR1" s="2190"/>
      <c r="BS1" s="219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8"/>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8" t="s">
        <v>61</v>
      </c>
      <c r="B9" s="1378"/>
      <c r="C9" s="1378"/>
      <c r="D9" s="1378"/>
      <c r="E9" s="1378"/>
      <c r="F9" s="947"/>
      <c r="G9" s="947"/>
      <c r="H9" s="947"/>
      <c r="I9" s="947"/>
      <c r="J9" s="947"/>
      <c r="K9" s="947"/>
      <c r="L9" s="947"/>
      <c r="M9" s="947"/>
      <c r="N9" s="947"/>
      <c r="O9" s="947"/>
      <c r="P9" s="947"/>
      <c r="Q9" s="6"/>
      <c r="R9" s="6"/>
      <c r="S9" s="6"/>
      <c r="T9" s="1378" t="s">
        <v>46</v>
      </c>
      <c r="U9" s="1378"/>
      <c r="V9" s="1378"/>
      <c r="W9" s="1378"/>
      <c r="X9" s="1378"/>
      <c r="Y9" s="947"/>
      <c r="Z9" s="947"/>
      <c r="AA9" s="947"/>
      <c r="AB9" s="947"/>
      <c r="AC9" s="947"/>
      <c r="AD9" s="947"/>
      <c r="AE9" s="947"/>
      <c r="AF9" s="947"/>
      <c r="AG9" s="947"/>
      <c r="AH9" s="947"/>
      <c r="AI9" s="947"/>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95" t="s">
        <v>158</v>
      </c>
      <c r="B11" s="1296"/>
      <c r="C11" s="1296"/>
      <c r="D11" s="1296"/>
      <c r="E11" s="1296"/>
      <c r="F11" s="1296"/>
      <c r="G11" s="1296"/>
      <c r="H11" s="1296"/>
      <c r="I11" s="1296"/>
      <c r="J11" s="1296"/>
      <c r="K11" s="1296"/>
      <c r="L11" s="1296"/>
      <c r="M11" s="1296"/>
      <c r="N11" s="1296"/>
      <c r="O11" s="1296"/>
      <c r="P11" s="1297"/>
      <c r="Q11" s="6"/>
      <c r="R11" s="6"/>
      <c r="S11" s="1295" t="s">
        <v>114</v>
      </c>
      <c r="T11" s="1296"/>
      <c r="U11" s="1296"/>
      <c r="V11" s="1296"/>
      <c r="W11" s="1296"/>
      <c r="X11" s="1296"/>
      <c r="Y11" s="1296"/>
      <c r="Z11" s="1296"/>
      <c r="AA11" s="1296"/>
      <c r="AB11" s="1296"/>
      <c r="AC11" s="1296"/>
      <c r="AD11" s="1296"/>
      <c r="AE11" s="1296"/>
      <c r="AF11" s="1296"/>
      <c r="AG11" s="1296"/>
      <c r="AH11" s="1296"/>
      <c r="AI11" s="1297"/>
      <c r="AJ11" s="5"/>
      <c r="AK11" s="1312" t="s">
        <v>1008</v>
      </c>
      <c r="AL11" s="1313"/>
      <c r="AM11" s="1313"/>
      <c r="AN11" s="1313"/>
      <c r="AO11" s="1313"/>
      <c r="AP11" s="1313"/>
      <c r="AQ11" s="1313"/>
      <c r="AR11" s="1313"/>
      <c r="AS11" s="1313"/>
      <c r="AT11" s="1313"/>
      <c r="AU11" s="1313"/>
      <c r="AV11" s="1313"/>
      <c r="AW11" s="1313"/>
      <c r="AX11" s="1313"/>
      <c r="AY11" s="1313"/>
      <c r="AZ11" s="1313"/>
      <c r="BA11" s="1313"/>
      <c r="BB11" s="1313"/>
      <c r="BC11" s="1313"/>
      <c r="BD11" s="1313"/>
      <c r="BE11" s="1313"/>
      <c r="BF11" s="1313"/>
      <c r="BG11" s="1313"/>
      <c r="BH11" s="1313"/>
      <c r="BI11" s="1313"/>
      <c r="BJ11" s="1313"/>
      <c r="BK11" s="1313"/>
      <c r="BL11" s="1313"/>
      <c r="BM11" s="1313"/>
      <c r="BN11" s="1313"/>
      <c r="BO11" s="1314"/>
      <c r="BP11" s="5"/>
      <c r="BQ11" s="5"/>
      <c r="BR11" s="5"/>
      <c r="BS11" s="5"/>
    </row>
    <row r="12" spans="1:71" ht="12.75" customHeight="1" thickTop="1" x14ac:dyDescent="0.2">
      <c r="A12" s="1385" t="s">
        <v>111</v>
      </c>
      <c r="B12" s="1386"/>
      <c r="C12" s="1386"/>
      <c r="D12" s="1386"/>
      <c r="E12" s="1386"/>
      <c r="F12" s="1387"/>
      <c r="G12" s="1048"/>
      <c r="H12" s="1048"/>
      <c r="I12" s="1048"/>
      <c r="J12" s="1048"/>
      <c r="K12" s="1048"/>
      <c r="L12" s="1048"/>
      <c r="M12" s="1048"/>
      <c r="N12" s="1048"/>
      <c r="O12" s="1048"/>
      <c r="P12" s="1049"/>
      <c r="Q12" s="6"/>
      <c r="R12" s="6"/>
      <c r="S12" s="1360" t="s">
        <v>111</v>
      </c>
      <c r="T12" s="1361"/>
      <c r="U12" s="1361"/>
      <c r="V12" s="1361"/>
      <c r="W12" s="1361"/>
      <c r="X12" s="1361"/>
      <c r="Y12" s="1361"/>
      <c r="Z12" s="1048"/>
      <c r="AA12" s="1048"/>
      <c r="AB12" s="1048"/>
      <c r="AC12" s="1048"/>
      <c r="AD12" s="1048"/>
      <c r="AE12" s="1048"/>
      <c r="AF12" s="1048"/>
      <c r="AG12" s="1048"/>
      <c r="AH12" s="1048"/>
      <c r="AI12" s="1049"/>
      <c r="AJ12" s="5"/>
      <c r="AK12" s="1690"/>
      <c r="AL12" s="1691"/>
      <c r="AM12" s="1692"/>
      <c r="AN12" s="1266" t="s">
        <v>1007</v>
      </c>
      <c r="AO12" s="1266"/>
      <c r="AP12" s="1266"/>
      <c r="AQ12" s="1266" t="s">
        <v>98</v>
      </c>
      <c r="AR12" s="1266"/>
      <c r="AS12" s="1266"/>
      <c r="AT12" s="2069"/>
      <c r="AU12" s="2069"/>
      <c r="AV12" s="2069"/>
      <c r="AW12" s="2069"/>
      <c r="AX12" s="2069"/>
      <c r="AY12" s="2070"/>
      <c r="AZ12" s="1266" t="s">
        <v>155</v>
      </c>
      <c r="BA12" s="1266"/>
      <c r="BB12" s="1266"/>
      <c r="BC12" s="1266"/>
      <c r="BD12" s="1266"/>
      <c r="BE12" s="1266"/>
      <c r="BF12" s="1266"/>
      <c r="BG12" s="1266"/>
      <c r="BH12" s="2071" t="s">
        <v>154</v>
      </c>
      <c r="BI12" s="2072"/>
      <c r="BJ12" s="2072"/>
      <c r="BK12" s="2072"/>
      <c r="BL12" s="2072"/>
      <c r="BM12" s="2072"/>
      <c r="BN12" s="2072"/>
      <c r="BO12" s="2073"/>
      <c r="BP12" s="5"/>
      <c r="BQ12" s="5"/>
      <c r="BR12" s="5"/>
      <c r="BS12" s="5"/>
    </row>
    <row r="13" spans="1:71" ht="12" customHeight="1" x14ac:dyDescent="0.2">
      <c r="A13" s="1391" t="s">
        <v>54</v>
      </c>
      <c r="B13" s="1392"/>
      <c r="C13" s="1392"/>
      <c r="D13" s="1392"/>
      <c r="E13" s="1392"/>
      <c r="F13" s="1393"/>
      <c r="G13" s="1032"/>
      <c r="H13" s="1032"/>
      <c r="I13" s="1032"/>
      <c r="J13" s="1032"/>
      <c r="K13" s="1032"/>
      <c r="L13" s="1032"/>
      <c r="M13" s="1032"/>
      <c r="N13" s="1032"/>
      <c r="O13" s="1032"/>
      <c r="P13" s="1033"/>
      <c r="Q13" s="6"/>
      <c r="R13" s="6"/>
      <c r="S13" s="1303" t="s">
        <v>108</v>
      </c>
      <c r="T13" s="1304"/>
      <c r="U13" s="1304"/>
      <c r="V13" s="1304"/>
      <c r="W13" s="1304"/>
      <c r="X13" s="1304"/>
      <c r="Y13" s="1304"/>
      <c r="Z13" s="1032"/>
      <c r="AA13" s="1032"/>
      <c r="AB13" s="1032"/>
      <c r="AC13" s="1032"/>
      <c r="AD13" s="1032"/>
      <c r="AE13" s="1032"/>
      <c r="AF13" s="1032"/>
      <c r="AG13" s="1032"/>
      <c r="AH13" s="1032"/>
      <c r="AI13" s="1033"/>
      <c r="AJ13" s="5"/>
      <c r="AK13" s="1323" t="s">
        <v>152</v>
      </c>
      <c r="AL13" s="1324"/>
      <c r="AM13" s="1324"/>
      <c r="AN13" s="1079"/>
      <c r="AO13" s="1079"/>
      <c r="AP13" s="1079"/>
      <c r="AQ13" s="1072"/>
      <c r="AR13" s="1072"/>
      <c r="AS13" s="1073"/>
      <c r="AT13" s="2074"/>
      <c r="AU13" s="2075"/>
      <c r="AV13" s="2075"/>
      <c r="AW13" s="2075"/>
      <c r="AX13" s="2075"/>
      <c r="AY13" s="2076"/>
      <c r="AZ13" s="2068" t="str">
        <f>IF(AN13="","",IF(100*(ABS(AN13-$AN$16)/$AN$16)&gt;10,"T1 Exceeds 10% by "&amp;ROUND(100*(ABS(AN13-$AN$16)/$AN$16)-10,1)&amp;"%",""))</f>
        <v/>
      </c>
      <c r="BA13" s="1321"/>
      <c r="BB13" s="1321"/>
      <c r="BC13" s="1321"/>
      <c r="BD13" s="1321"/>
      <c r="BE13" s="1321"/>
      <c r="BF13" s="1321"/>
      <c r="BG13" s="1321"/>
      <c r="BH13" s="1321" t="str">
        <f>IF(AQ13="","",IF(100*(ABS(AQ13-$AQ$16)/$AQ$16)&gt;2,"T1 Exceeds 2% by "&amp;ROUND(100*(ABS(AQ13-$AQ$16)/$AQ$16)-2,1)&amp;"%",""))</f>
        <v/>
      </c>
      <c r="BI13" s="1321"/>
      <c r="BJ13" s="1321"/>
      <c r="BK13" s="1321"/>
      <c r="BL13" s="1321"/>
      <c r="BM13" s="1321"/>
      <c r="BN13" s="1321"/>
      <c r="BO13" s="1322"/>
      <c r="BP13" s="5"/>
      <c r="BQ13" s="5"/>
      <c r="BR13" s="5"/>
      <c r="BS13" s="5"/>
    </row>
    <row r="14" spans="1:71" ht="12" customHeight="1" x14ac:dyDescent="0.2">
      <c r="A14" s="1391" t="s">
        <v>150</v>
      </c>
      <c r="B14" s="1392"/>
      <c r="C14" s="1392"/>
      <c r="D14" s="1392"/>
      <c r="E14" s="1392"/>
      <c r="F14" s="1393"/>
      <c r="G14" s="1032"/>
      <c r="H14" s="1032"/>
      <c r="I14" s="1032"/>
      <c r="J14" s="1032"/>
      <c r="K14" s="1032"/>
      <c r="L14" s="1032"/>
      <c r="M14" s="1032"/>
      <c r="N14" s="1032"/>
      <c r="O14" s="1032"/>
      <c r="P14" s="1033"/>
      <c r="Q14" s="6"/>
      <c r="R14" s="6"/>
      <c r="S14" s="1391" t="s">
        <v>105</v>
      </c>
      <c r="T14" s="1392"/>
      <c r="U14" s="1392"/>
      <c r="V14" s="1392"/>
      <c r="W14" s="1392"/>
      <c r="X14" s="1392"/>
      <c r="Y14" s="1393"/>
      <c r="Z14" s="932"/>
      <c r="AA14" s="932"/>
      <c r="AB14" s="932"/>
      <c r="AC14" s="932"/>
      <c r="AD14" s="932"/>
      <c r="AE14" s="932"/>
      <c r="AF14" s="932"/>
      <c r="AG14" s="932"/>
      <c r="AH14" s="932"/>
      <c r="AI14" s="1080"/>
      <c r="AJ14" s="5"/>
      <c r="AK14" s="1323" t="s">
        <v>51</v>
      </c>
      <c r="AL14" s="1324"/>
      <c r="AM14" s="1324"/>
      <c r="AN14" s="1079"/>
      <c r="AO14" s="1079"/>
      <c r="AP14" s="1079"/>
      <c r="AQ14" s="1072"/>
      <c r="AR14" s="1072"/>
      <c r="AS14" s="1073"/>
      <c r="AT14" s="2077"/>
      <c r="AU14" s="2078"/>
      <c r="AV14" s="2078"/>
      <c r="AW14" s="2078"/>
      <c r="AX14" s="2078"/>
      <c r="AY14" s="2079"/>
      <c r="AZ14" s="2068" t="str">
        <f>IF(AN14="","",IF(100*(ABS(AN14-$AN$16)/$AN$16)&gt;10,"T2 Exceeds 10% by "&amp;ROUND(100*(ABS(AN14-$AN$16)/$AN$16)-10,1)&amp;"%",""))</f>
        <v/>
      </c>
      <c r="BA14" s="1321"/>
      <c r="BB14" s="1321"/>
      <c r="BC14" s="1321"/>
      <c r="BD14" s="1321"/>
      <c r="BE14" s="1321"/>
      <c r="BF14" s="1321"/>
      <c r="BG14" s="1321"/>
      <c r="BH14" s="1321" t="str">
        <f>IF(AQ14="","",IF(100*(ABS(AQ14-$AQ$16)/$AQ$16)&gt;2,"T2 Exceeds 2% by "&amp;ROUND(100*(ABS(AQ14-$AQ$16)/$AQ$16)-2,1)&amp;"%",""))</f>
        <v/>
      </c>
      <c r="BI14" s="1321"/>
      <c r="BJ14" s="1321"/>
      <c r="BK14" s="1321"/>
      <c r="BL14" s="1321"/>
      <c r="BM14" s="1321"/>
      <c r="BN14" s="1321"/>
      <c r="BO14" s="1322"/>
      <c r="BP14" s="5"/>
      <c r="BQ14" s="5"/>
      <c r="BR14" s="5"/>
      <c r="BS14" s="5"/>
    </row>
    <row r="15" spans="1:71" ht="12" customHeight="1" x14ac:dyDescent="0.2">
      <c r="A15" s="1303" t="s">
        <v>149</v>
      </c>
      <c r="B15" s="1304"/>
      <c r="C15" s="1304"/>
      <c r="D15" s="1304"/>
      <c r="E15" s="1304"/>
      <c r="F15" s="1304"/>
      <c r="G15" s="1372" t="s">
        <v>148</v>
      </c>
      <c r="H15" s="1372"/>
      <c r="I15" s="1372"/>
      <c r="J15" s="1372"/>
      <c r="K15" s="1372"/>
      <c r="L15" s="1372"/>
      <c r="M15" s="1372"/>
      <c r="N15" s="1372"/>
      <c r="O15" s="1372"/>
      <c r="P15" s="1373"/>
      <c r="Q15" s="6"/>
      <c r="R15" s="6"/>
      <c r="S15" s="1303" t="s">
        <v>104</v>
      </c>
      <c r="T15" s="1304"/>
      <c r="U15" s="1304"/>
      <c r="V15" s="1304"/>
      <c r="W15" s="1304"/>
      <c r="X15" s="1304"/>
      <c r="Y15" s="1304"/>
      <c r="Z15" s="1076"/>
      <c r="AA15" s="1077"/>
      <c r="AB15" s="1077"/>
      <c r="AC15" s="1077"/>
      <c r="AD15" s="1077"/>
      <c r="AE15" s="1077"/>
      <c r="AF15" s="1077"/>
      <c r="AG15" s="1077"/>
      <c r="AH15" s="1077"/>
      <c r="AI15" s="1078"/>
      <c r="AJ15" s="5"/>
      <c r="AK15" s="1323" t="s">
        <v>50</v>
      </c>
      <c r="AL15" s="1324"/>
      <c r="AM15" s="1324"/>
      <c r="AN15" s="1079"/>
      <c r="AO15" s="1079"/>
      <c r="AP15" s="1079"/>
      <c r="AQ15" s="1072"/>
      <c r="AR15" s="1072"/>
      <c r="AS15" s="1073"/>
      <c r="AT15" s="2080"/>
      <c r="AU15" s="2081"/>
      <c r="AV15" s="2081"/>
      <c r="AW15" s="2081"/>
      <c r="AX15" s="2081"/>
      <c r="AY15" s="2082"/>
      <c r="AZ15" s="2068" t="str">
        <f>IF(AN15="","",IF(100*(ABS(AN15-$AN$16)/$AN$16)&gt;10,"T3 Exceeds 10% by "&amp;ROUND(100*(ABS(AN15-$AN$16)/$AN$16)-10,1)&amp;"%",""))</f>
        <v/>
      </c>
      <c r="BA15" s="1321"/>
      <c r="BB15" s="1321"/>
      <c r="BC15" s="1321"/>
      <c r="BD15" s="1321"/>
      <c r="BE15" s="1321"/>
      <c r="BF15" s="1321"/>
      <c r="BG15" s="1321"/>
      <c r="BH15" s="1321" t="str">
        <f>IF(AQ15="","",IF(100*(ABS(AQ15-$AQ$16)/$AQ$16)&gt;2,"T3 Exceeds 2% by "&amp;ROUND(100*(ABS(AQ15-$AQ$16)/$AQ$16)-2,1)&amp;"%",""))</f>
        <v/>
      </c>
      <c r="BI15" s="1321"/>
      <c r="BJ15" s="1321"/>
      <c r="BK15" s="1321"/>
      <c r="BL15" s="1321"/>
      <c r="BM15" s="1321"/>
      <c r="BN15" s="1321"/>
      <c r="BO15" s="1322"/>
      <c r="BP15" s="5"/>
      <c r="BQ15" s="5"/>
      <c r="BR15" s="5"/>
      <c r="BS15" s="5"/>
    </row>
    <row r="16" spans="1:71" ht="12" customHeight="1" thickBot="1" x14ac:dyDescent="0.25">
      <c r="A16" s="1301" t="s">
        <v>146</v>
      </c>
      <c r="B16" s="1302"/>
      <c r="C16" s="1302"/>
      <c r="D16" s="1302"/>
      <c r="E16" s="1302"/>
      <c r="F16" s="1302"/>
      <c r="G16" s="1020"/>
      <c r="H16" s="1020"/>
      <c r="I16" s="1020"/>
      <c r="J16" s="1020"/>
      <c r="K16" s="1020"/>
      <c r="L16" s="1020"/>
      <c r="M16" s="1020"/>
      <c r="N16" s="1020"/>
      <c r="O16" s="1020"/>
      <c r="P16" s="1174"/>
      <c r="Q16" s="6"/>
      <c r="R16" s="6"/>
      <c r="S16" s="1423"/>
      <c r="T16" s="1424"/>
      <c r="U16" s="1424"/>
      <c r="V16" s="1424"/>
      <c r="W16" s="1424"/>
      <c r="X16" s="1424"/>
      <c r="Y16" s="1424"/>
      <c r="Z16" s="1367" t="s">
        <v>102</v>
      </c>
      <c r="AA16" s="1367"/>
      <c r="AB16" s="1367"/>
      <c r="AC16" s="1367"/>
      <c r="AD16" s="1367"/>
      <c r="AE16" s="1367" t="s">
        <v>101</v>
      </c>
      <c r="AF16" s="1367"/>
      <c r="AG16" s="1367"/>
      <c r="AH16" s="1367"/>
      <c r="AI16" s="1368"/>
      <c r="AJ16" s="5"/>
      <c r="AK16" s="1323" t="s">
        <v>144</v>
      </c>
      <c r="AL16" s="1324"/>
      <c r="AM16" s="1324"/>
      <c r="AN16" s="1395" t="str">
        <f>IFERROR(AVERAGE(AN13:AP15),"")</f>
        <v/>
      </c>
      <c r="AO16" s="1395"/>
      <c r="AP16" s="1395"/>
      <c r="AQ16" s="1319" t="str">
        <f>IFERROR(AVERAGE(AQ13:AS15),"")</f>
        <v/>
      </c>
      <c r="AR16" s="1319"/>
      <c r="AS16" s="1429"/>
      <c r="AT16" s="2085"/>
      <c r="AU16" s="2086"/>
      <c r="AV16" s="2086"/>
      <c r="AW16" s="2086"/>
      <c r="AX16" s="2086"/>
      <c r="AY16" s="2087"/>
      <c r="AZ16" s="1343" t="s">
        <v>143</v>
      </c>
      <c r="BA16" s="1343"/>
      <c r="BB16" s="1343"/>
      <c r="BC16" s="1343"/>
      <c r="BD16" s="1343"/>
      <c r="BE16" s="1343"/>
      <c r="BF16" s="1343"/>
      <c r="BG16" s="1343"/>
      <c r="BH16" s="1343"/>
      <c r="BI16" s="1343"/>
      <c r="BJ16" s="1343"/>
      <c r="BK16" s="1343"/>
      <c r="BL16" s="1343"/>
      <c r="BM16" s="1343"/>
      <c r="BN16" s="1343"/>
      <c r="BO16" s="1344"/>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60" t="s">
        <v>32</v>
      </c>
      <c r="T17" s="1361"/>
      <c r="U17" s="1361"/>
      <c r="V17" s="1361"/>
      <c r="W17" s="1361"/>
      <c r="X17" s="1361"/>
      <c r="Y17" s="1361"/>
      <c r="Z17" s="1048"/>
      <c r="AA17" s="1048"/>
      <c r="AB17" s="1048"/>
      <c r="AC17" s="1048"/>
      <c r="AD17" s="1048"/>
      <c r="AE17" s="1048"/>
      <c r="AF17" s="1048"/>
      <c r="AG17" s="1048"/>
      <c r="AH17" s="1048"/>
      <c r="AI17" s="1049"/>
      <c r="AJ17" s="5"/>
      <c r="AK17" s="2055"/>
      <c r="AL17" s="2056"/>
      <c r="AM17" s="2056"/>
      <c r="AN17" s="2056"/>
      <c r="AO17" s="2056"/>
      <c r="AP17" s="2056"/>
      <c r="AQ17" s="2056"/>
      <c r="AR17" s="2056"/>
      <c r="AS17" s="2057"/>
      <c r="AT17" s="1783" t="s">
        <v>141</v>
      </c>
      <c r="AU17" s="1783"/>
      <c r="AV17" s="1783"/>
      <c r="AW17" s="1783"/>
      <c r="AX17" s="1783"/>
      <c r="AY17" s="2061"/>
      <c r="AZ17" s="1345" t="s">
        <v>140</v>
      </c>
      <c r="BA17" s="1346"/>
      <c r="BB17" s="1346"/>
      <c r="BC17" s="1346"/>
      <c r="BD17" s="1346"/>
      <c r="BE17" s="1346"/>
      <c r="BF17" s="1346"/>
      <c r="BG17" s="1346"/>
      <c r="BH17" s="1346"/>
      <c r="BI17" s="1346"/>
      <c r="BJ17" s="1346"/>
      <c r="BK17" s="1346"/>
      <c r="BL17" s="1346"/>
      <c r="BM17" s="1346"/>
      <c r="BN17" s="1346"/>
      <c r="BO17" s="1347"/>
      <c r="BP17" s="5"/>
      <c r="BQ17" s="5"/>
      <c r="BR17" s="5"/>
      <c r="BS17" s="5"/>
    </row>
    <row r="18" spans="1:73" ht="12" customHeight="1" thickBot="1" x14ac:dyDescent="0.25">
      <c r="A18" s="1295" t="s">
        <v>758</v>
      </c>
      <c r="B18" s="1296"/>
      <c r="C18" s="1296"/>
      <c r="D18" s="1296"/>
      <c r="E18" s="1296"/>
      <c r="F18" s="1296"/>
      <c r="G18" s="1296"/>
      <c r="H18" s="1296"/>
      <c r="I18" s="1296"/>
      <c r="J18" s="1296"/>
      <c r="K18" s="1297"/>
      <c r="L18" s="6"/>
      <c r="M18" s="6"/>
      <c r="N18" s="6"/>
      <c r="O18" s="6"/>
      <c r="P18" s="6"/>
      <c r="Q18" s="6"/>
      <c r="R18" s="6"/>
      <c r="S18" s="1303" t="s">
        <v>100</v>
      </c>
      <c r="T18" s="1304"/>
      <c r="U18" s="1304"/>
      <c r="V18" s="1304"/>
      <c r="W18" s="1304"/>
      <c r="X18" s="1304"/>
      <c r="Y18" s="1304"/>
      <c r="Z18" s="926"/>
      <c r="AA18" s="926"/>
      <c r="AB18" s="926"/>
      <c r="AC18" s="926"/>
      <c r="AD18" s="926"/>
      <c r="AE18" s="1298" t="s">
        <v>99</v>
      </c>
      <c r="AF18" s="1299"/>
      <c r="AG18" s="1299"/>
      <c r="AH18" s="1299"/>
      <c r="AI18" s="1300"/>
      <c r="AJ18" s="5"/>
      <c r="AK18" s="2058"/>
      <c r="AL18" s="2059"/>
      <c r="AM18" s="2059"/>
      <c r="AN18" s="2059"/>
      <c r="AO18" s="2059"/>
      <c r="AP18" s="2059"/>
      <c r="AQ18" s="2059"/>
      <c r="AR18" s="2059"/>
      <c r="AS18" s="2060"/>
      <c r="AT18" s="1042"/>
      <c r="AU18" s="1043"/>
      <c r="AV18" s="1043"/>
      <c r="AW18" s="1043"/>
      <c r="AX18" s="1043"/>
      <c r="AY18" s="1044"/>
      <c r="AZ18" s="1348"/>
      <c r="BA18" s="1349"/>
      <c r="BB18" s="1349"/>
      <c r="BC18" s="1349"/>
      <c r="BD18" s="1349"/>
      <c r="BE18" s="1349"/>
      <c r="BF18" s="1349"/>
      <c r="BG18" s="1349"/>
      <c r="BH18" s="1349"/>
      <c r="BI18" s="1349"/>
      <c r="BJ18" s="1349"/>
      <c r="BK18" s="1349"/>
      <c r="BL18" s="1349"/>
      <c r="BM18" s="1349"/>
      <c r="BN18" s="1349"/>
      <c r="BO18" s="1350"/>
      <c r="BP18" s="5"/>
      <c r="BQ18" s="5"/>
      <c r="BR18" s="5"/>
      <c r="BS18" s="5"/>
    </row>
    <row r="19" spans="1:73" ht="12" customHeight="1" thickTop="1" x14ac:dyDescent="0.2">
      <c r="A19" s="2191"/>
      <c r="B19" s="2192"/>
      <c r="C19" s="2192"/>
      <c r="D19" s="2192"/>
      <c r="E19" s="2192"/>
      <c r="F19" s="2193"/>
      <c r="G19" s="1680" t="s">
        <v>29</v>
      </c>
      <c r="H19" s="1680"/>
      <c r="I19" s="1680"/>
      <c r="J19" s="1680"/>
      <c r="K19" s="1693"/>
      <c r="L19" s="6"/>
      <c r="M19" s="6"/>
      <c r="N19" s="6"/>
      <c r="O19" s="6"/>
      <c r="P19" s="6"/>
      <c r="Q19" s="6"/>
      <c r="R19" s="6"/>
      <c r="S19" s="1303" t="s">
        <v>946</v>
      </c>
      <c r="T19" s="1304"/>
      <c r="U19" s="1304"/>
      <c r="V19" s="1304"/>
      <c r="W19" s="1304"/>
      <c r="X19" s="1304"/>
      <c r="Y19" s="1304"/>
      <c r="Z19" s="1298" t="s">
        <v>99</v>
      </c>
      <c r="AA19" s="1299"/>
      <c r="AB19" s="1299"/>
      <c r="AC19" s="1299"/>
      <c r="AD19" s="1299"/>
      <c r="AE19" s="1299" t="str">
        <f>IF(Z15&lt;&gt;"---",IF(Z18*Z15&lt;&gt;0,Z18*Z15, ""),"---")</f>
        <v/>
      </c>
      <c r="AF19" s="1299"/>
      <c r="AG19" s="1299"/>
      <c r="AH19" s="1299"/>
      <c r="AI19" s="130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03" t="s">
        <v>102</v>
      </c>
      <c r="B20" s="1304"/>
      <c r="C20" s="1304"/>
      <c r="D20" s="1304"/>
      <c r="E20" s="1304"/>
      <c r="F20" s="1304"/>
      <c r="G20" s="1032"/>
      <c r="H20" s="1032"/>
      <c r="I20" s="1032"/>
      <c r="J20" s="1032"/>
      <c r="K20" s="1033"/>
      <c r="L20" s="6"/>
      <c r="M20" s="6"/>
      <c r="N20" s="6"/>
      <c r="O20" s="6"/>
      <c r="P20" s="6"/>
      <c r="Q20" s="6"/>
      <c r="R20" s="6"/>
      <c r="S20" s="1303" t="s">
        <v>947</v>
      </c>
      <c r="T20" s="1304"/>
      <c r="U20" s="1304"/>
      <c r="V20" s="1304"/>
      <c r="W20" s="1304"/>
      <c r="X20" s="1304"/>
      <c r="Y20" s="1304"/>
      <c r="Z20" s="1298" t="s">
        <v>99</v>
      </c>
      <c r="AA20" s="1299"/>
      <c r="AB20" s="1299"/>
      <c r="AC20" s="1299"/>
      <c r="AD20" s="1299"/>
      <c r="AE20" s="2167" t="str">
        <f>IF(AT18="Single Phase",AN13,IF(AT18="Three Phase",IF(MOD(AN13,1)=0,AN13&amp;".0",AN13)&amp;", "&amp;IF(MOD(AN14,1)=0,AN14&amp;".0",AN14)&amp;", "&amp;IF(MOD(AN15,1)=0,AN15&amp;".0",AN15),""))</f>
        <v/>
      </c>
      <c r="AF20" s="2168"/>
      <c r="AG20" s="2168"/>
      <c r="AH20" s="2168"/>
      <c r="AI20" s="216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01" t="s">
        <v>101</v>
      </c>
      <c r="B21" s="1302"/>
      <c r="C21" s="1302"/>
      <c r="D21" s="1302"/>
      <c r="E21" s="1302"/>
      <c r="F21" s="1302"/>
      <c r="G21" s="1020"/>
      <c r="H21" s="1020"/>
      <c r="I21" s="1020"/>
      <c r="J21" s="1020"/>
      <c r="K21" s="1174"/>
      <c r="L21" s="6"/>
      <c r="M21" s="6"/>
      <c r="N21" s="6"/>
      <c r="O21" s="6"/>
      <c r="P21" s="6"/>
      <c r="Q21" s="6"/>
      <c r="R21" s="6"/>
      <c r="S21" s="1301" t="s">
        <v>98</v>
      </c>
      <c r="T21" s="1302"/>
      <c r="U21" s="1302"/>
      <c r="V21" s="1302"/>
      <c r="W21" s="1302"/>
      <c r="X21" s="1302"/>
      <c r="Y21" s="1302"/>
      <c r="Z21" s="1020"/>
      <c r="AA21" s="1020"/>
      <c r="AB21" s="1020"/>
      <c r="AC21" s="1020"/>
      <c r="AD21" s="1020"/>
      <c r="AE21" s="1975" t="str">
        <f>IF(AT18="Single Phase",AQ13,IF(AT18="Three Phase",AQ13 &amp;", "&amp; AQ14 &amp; ", " &amp; AQ15,""))</f>
        <v/>
      </c>
      <c r="AF21" s="1697"/>
      <c r="AG21" s="1697"/>
      <c r="AH21" s="1697"/>
      <c r="AI21" s="1722"/>
      <c r="AJ21" s="5"/>
      <c r="AK21" s="1312" t="s">
        <v>696</v>
      </c>
      <c r="AL21" s="1313"/>
      <c r="AM21" s="1313"/>
      <c r="AN21" s="1313"/>
      <c r="AO21" s="1313"/>
      <c r="AP21" s="1313"/>
      <c r="AQ21" s="1313"/>
      <c r="AR21" s="1313"/>
      <c r="AS21" s="1313"/>
      <c r="AT21" s="1313"/>
      <c r="AU21" s="1313"/>
      <c r="AV21" s="1313"/>
      <c r="AW21" s="1313"/>
      <c r="AX21" s="1313"/>
      <c r="AY21" s="1314"/>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12"/>
      <c r="AL22" s="913"/>
      <c r="AM22" s="913"/>
      <c r="AN22" s="913"/>
      <c r="AO22" s="914"/>
      <c r="AP22" s="915"/>
      <c r="AQ22" s="913"/>
      <c r="AR22" s="913"/>
      <c r="AS22" s="913"/>
      <c r="AT22" s="914"/>
      <c r="AU22" s="915"/>
      <c r="AV22" s="913"/>
      <c r="AW22" s="913"/>
      <c r="AX22" s="913"/>
      <c r="AY22" s="916"/>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32" t="s">
        <v>366</v>
      </c>
      <c r="U23" s="1433"/>
      <c r="V23" s="1433"/>
      <c r="W23" s="1433"/>
      <c r="X23" s="1433"/>
      <c r="Y23" s="1433"/>
      <c r="Z23" s="1433"/>
      <c r="AA23" s="1433"/>
      <c r="AB23" s="1433"/>
      <c r="AC23" s="1433"/>
      <c r="AD23" s="1433"/>
      <c r="AE23" s="1433"/>
      <c r="AF23" s="1433"/>
      <c r="AG23" s="1433"/>
      <c r="AH23" s="1433"/>
      <c r="AI23" s="1434"/>
      <c r="AJ23" s="5"/>
      <c r="AK23" s="893"/>
      <c r="AL23" s="877"/>
      <c r="AM23" s="877"/>
      <c r="AN23" s="877"/>
      <c r="AO23" s="878"/>
      <c r="AP23" s="876"/>
      <c r="AQ23" s="877"/>
      <c r="AR23" s="877"/>
      <c r="AS23" s="877"/>
      <c r="AT23" s="878"/>
      <c r="AU23" s="876"/>
      <c r="AV23" s="877"/>
      <c r="AW23" s="877"/>
      <c r="AX23" s="877"/>
      <c r="AY23" s="87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48" t="s">
        <v>365</v>
      </c>
      <c r="U24" s="2049"/>
      <c r="V24" s="2049"/>
      <c r="W24" s="2049"/>
      <c r="X24" s="2049"/>
      <c r="Y24" s="2049"/>
      <c r="Z24" s="2049"/>
      <c r="AA24" s="2049"/>
      <c r="AB24" s="2049"/>
      <c r="AC24" s="2049"/>
      <c r="AD24" s="2049"/>
      <c r="AE24" s="2052"/>
      <c r="AF24" s="2053"/>
      <c r="AG24" s="2053"/>
      <c r="AH24" s="2050" t="str">
        <f>IF(ISNUMBER(AE24),"%","")</f>
        <v/>
      </c>
      <c r="AI24" s="2051"/>
      <c r="AJ24" s="5"/>
      <c r="AK24" s="893"/>
      <c r="AL24" s="877"/>
      <c r="AM24" s="877"/>
      <c r="AN24" s="877"/>
      <c r="AO24" s="878"/>
      <c r="AP24" s="876"/>
      <c r="AQ24" s="877"/>
      <c r="AR24" s="877"/>
      <c r="AS24" s="877"/>
      <c r="AT24" s="878"/>
      <c r="AU24" s="876"/>
      <c r="AV24" s="877"/>
      <c r="AW24" s="877"/>
      <c r="AX24" s="877"/>
      <c r="AY24" s="879"/>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893"/>
      <c r="AL25" s="877"/>
      <c r="AM25" s="877"/>
      <c r="AN25" s="877"/>
      <c r="AO25" s="878"/>
      <c r="AP25" s="876"/>
      <c r="AQ25" s="877"/>
      <c r="AR25" s="877"/>
      <c r="AS25" s="877"/>
      <c r="AT25" s="878"/>
      <c r="AU25" s="876"/>
      <c r="AV25" s="877"/>
      <c r="AW25" s="877"/>
      <c r="AX25" s="877"/>
      <c r="AY25" s="879"/>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893"/>
      <c r="AL26" s="877"/>
      <c r="AM26" s="877"/>
      <c r="AN26" s="877"/>
      <c r="AO26" s="878"/>
      <c r="AP26" s="876"/>
      <c r="AQ26" s="877"/>
      <c r="AR26" s="877"/>
      <c r="AS26" s="877"/>
      <c r="AT26" s="878"/>
      <c r="AU26" s="876"/>
      <c r="AV26" s="877"/>
      <c r="AW26" s="877"/>
      <c r="AX26" s="877"/>
      <c r="AY26" s="879"/>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7"/>
      <c r="AL27" s="930"/>
      <c r="AM27" s="930"/>
      <c r="AN27" s="930"/>
      <c r="AO27" s="938"/>
      <c r="AP27" s="929"/>
      <c r="AQ27" s="930"/>
      <c r="AR27" s="930"/>
      <c r="AS27" s="930"/>
      <c r="AT27" s="938"/>
      <c r="AU27" s="929"/>
      <c r="AV27" s="930"/>
      <c r="AW27" s="930"/>
      <c r="AX27" s="930"/>
      <c r="AY27" s="931"/>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3" priority="34">
      <formula>LEN(TRIM(E7))=0</formula>
    </cfRule>
  </conditionalFormatting>
  <conditionalFormatting sqref="AE18:AI18 AE20:AI21">
    <cfRule type="containsText" dxfId="1402" priority="33" operator="containsText" text="CALC.">
      <formula>NOT(ISERROR(SEARCH("CALC.",AE18)))</formula>
    </cfRule>
  </conditionalFormatting>
  <conditionalFormatting sqref="AE19:AI19">
    <cfRule type="containsText" dxfId="1401" priority="23" operator="containsText" text="CALC.">
      <formula>NOT(ISERROR(SEARCH("CALC.",AE19)))</formula>
    </cfRule>
  </conditionalFormatting>
  <conditionalFormatting sqref="Z15:AI15">
    <cfRule type="containsBlanks" dxfId="1400" priority="22">
      <formula>LEN(TRIM(Z15))=0</formula>
    </cfRule>
  </conditionalFormatting>
  <conditionalFormatting sqref="AZ13:BO15">
    <cfRule type="notContainsBlanks" dxfId="1399" priority="11">
      <formula>LEN(TRIM(AZ13))&gt;0</formula>
    </cfRule>
  </conditionalFormatting>
  <conditionalFormatting sqref="AN13:AS15 AT18">
    <cfRule type="containsBlanks" dxfId="1398" priority="10">
      <formula>LEN(TRIM(AN13))=0</formula>
    </cfRule>
  </conditionalFormatting>
  <conditionalFormatting sqref="AN16:AS16">
    <cfRule type="containsText" dxfId="1397" priority="9" operator="containsText" text="CALC.">
      <formula>NOT(ISERROR(SEARCH("CALC.",AN16)))</formula>
    </cfRule>
  </conditionalFormatting>
  <conditionalFormatting sqref="AK14:AS16 AZ12:BO18">
    <cfRule type="expression" dxfId="1396" priority="8">
      <formula>$AT$18="Single Phase"</formula>
    </cfRule>
  </conditionalFormatting>
  <conditionalFormatting sqref="G20:G21">
    <cfRule type="containsBlanks" dxfId="1395" priority="3">
      <formula>LEN(TRIM(G20))=0</formula>
    </cfRule>
  </conditionalFormatting>
  <conditionalFormatting sqref="AE24 AH24">
    <cfRule type="containsBlanks" dxfId="1394" priority="2">
      <formula>LEN(TRIM(AE24))=0</formula>
    </cfRule>
  </conditionalFormatting>
  <conditionalFormatting sqref="AH24:AI24">
    <cfRule type="expression" dxfId="1393"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5" t="s">
        <v>49</v>
      </c>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8" t="s">
        <v>337</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5"/>
      <c r="AK7" s="1312" t="s">
        <v>696</v>
      </c>
      <c r="AL7" s="1313"/>
      <c r="AM7" s="1313"/>
      <c r="AN7" s="1313"/>
      <c r="AO7" s="1313"/>
      <c r="AP7" s="1313"/>
      <c r="AQ7" s="1313"/>
      <c r="AR7" s="1313"/>
      <c r="AS7" s="1313"/>
      <c r="AT7" s="1313"/>
      <c r="AU7" s="1313"/>
      <c r="AV7" s="1313"/>
      <c r="AW7" s="1313"/>
      <c r="AX7" s="1313"/>
      <c r="AY7" s="1314"/>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1378"/>
      <c r="B9" s="1378"/>
      <c r="C9" s="1378"/>
      <c r="D9" s="1378"/>
      <c r="E9" s="1378"/>
      <c r="F9" s="290"/>
      <c r="G9" s="290"/>
      <c r="H9" s="290"/>
      <c r="I9" s="290"/>
      <c r="J9" s="290"/>
      <c r="K9" s="290"/>
      <c r="L9" s="290"/>
      <c r="M9" s="290"/>
      <c r="N9" s="290"/>
      <c r="O9" s="290"/>
      <c r="P9" s="290"/>
      <c r="Q9" s="6"/>
      <c r="R9" s="6"/>
      <c r="S9" s="6"/>
      <c r="T9" s="1378" t="s">
        <v>46</v>
      </c>
      <c r="U9" s="1378"/>
      <c r="V9" s="1378"/>
      <c r="W9" s="1378"/>
      <c r="X9" s="1378"/>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32" t="s">
        <v>158</v>
      </c>
      <c r="H11" s="1433"/>
      <c r="I11" s="1433"/>
      <c r="J11" s="1433"/>
      <c r="K11" s="1433"/>
      <c r="L11" s="1433"/>
      <c r="M11" s="1433"/>
      <c r="N11" s="1433"/>
      <c r="O11" s="1433"/>
      <c r="P11" s="1433"/>
      <c r="Q11" s="1433"/>
      <c r="R11" s="1433"/>
      <c r="S11" s="1433"/>
      <c r="T11" s="1433"/>
      <c r="U11" s="1433"/>
      <c r="V11" s="1433"/>
      <c r="W11" s="1433"/>
      <c r="X11" s="1433"/>
      <c r="Y11" s="1433"/>
      <c r="Z11" s="1433"/>
      <c r="AA11" s="1433"/>
      <c r="AB11" s="1434"/>
      <c r="AC11" s="6"/>
      <c r="AD11" s="6"/>
      <c r="AE11" s="6"/>
      <c r="AF11" s="6"/>
      <c r="AG11" s="6"/>
      <c r="AH11" s="6"/>
      <c r="AI11" s="6"/>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60" t="s">
        <v>111</v>
      </c>
      <c r="H12" s="1361"/>
      <c r="I12" s="1361"/>
      <c r="J12" s="1361"/>
      <c r="K12" s="1361"/>
      <c r="L12" s="1361"/>
      <c r="M12" s="1048"/>
      <c r="N12" s="1048"/>
      <c r="O12" s="1048"/>
      <c r="P12" s="1048"/>
      <c r="Q12" s="1048"/>
      <c r="R12" s="1048"/>
      <c r="S12" s="1048"/>
      <c r="T12" s="1048"/>
      <c r="U12" s="1048"/>
      <c r="V12" s="1048"/>
      <c r="W12" s="1048"/>
      <c r="X12" s="1048"/>
      <c r="Y12" s="1048"/>
      <c r="Z12" s="1048"/>
      <c r="AA12" s="1048"/>
      <c r="AB12" s="1049"/>
      <c r="AC12" s="6"/>
      <c r="AD12" s="6"/>
      <c r="AE12" s="6"/>
      <c r="AF12" s="6"/>
      <c r="AG12" s="6"/>
      <c r="AH12" s="6"/>
      <c r="AI12" s="6"/>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03" t="s">
        <v>54</v>
      </c>
      <c r="H13" s="1304"/>
      <c r="I13" s="1304"/>
      <c r="J13" s="1304"/>
      <c r="K13" s="1304"/>
      <c r="L13" s="1304"/>
      <c r="M13" s="1372" t="s">
        <v>938</v>
      </c>
      <c r="N13" s="1372"/>
      <c r="O13" s="1372"/>
      <c r="P13" s="1372"/>
      <c r="Q13" s="1372"/>
      <c r="R13" s="1372"/>
      <c r="S13" s="1372"/>
      <c r="T13" s="1372"/>
      <c r="U13" s="1372"/>
      <c r="V13" s="1372"/>
      <c r="W13" s="1372"/>
      <c r="X13" s="1372"/>
      <c r="Y13" s="1372"/>
      <c r="Z13" s="1372"/>
      <c r="AA13" s="1372"/>
      <c r="AB13" s="1373"/>
      <c r="AC13" s="6"/>
      <c r="AD13" s="6"/>
      <c r="AE13" s="6"/>
      <c r="AF13" s="6"/>
      <c r="AG13" s="6"/>
      <c r="AH13" s="6"/>
      <c r="AI13" s="6"/>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03" t="s">
        <v>150</v>
      </c>
      <c r="H14" s="1304"/>
      <c r="I14" s="1304"/>
      <c r="J14" s="1304"/>
      <c r="K14" s="1304"/>
      <c r="L14" s="1304"/>
      <c r="M14" s="1032"/>
      <c r="N14" s="1032"/>
      <c r="O14" s="1032"/>
      <c r="P14" s="1032"/>
      <c r="Q14" s="1032"/>
      <c r="R14" s="1032"/>
      <c r="S14" s="1032"/>
      <c r="T14" s="1032"/>
      <c r="U14" s="1032"/>
      <c r="V14" s="1032"/>
      <c r="W14" s="1032"/>
      <c r="X14" s="1032"/>
      <c r="Y14" s="1032"/>
      <c r="Z14" s="1032"/>
      <c r="AA14" s="1032"/>
      <c r="AB14" s="1033"/>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03" t="s">
        <v>149</v>
      </c>
      <c r="H15" s="1304"/>
      <c r="I15" s="1304"/>
      <c r="J15" s="1304"/>
      <c r="K15" s="1304"/>
      <c r="L15" s="1304"/>
      <c r="M15" s="1372" t="s">
        <v>695</v>
      </c>
      <c r="N15" s="1372"/>
      <c r="O15" s="1372"/>
      <c r="P15" s="1372"/>
      <c r="Q15" s="1372"/>
      <c r="R15" s="1372"/>
      <c r="S15" s="1372"/>
      <c r="T15" s="1372"/>
      <c r="U15" s="1372"/>
      <c r="V15" s="1372"/>
      <c r="W15" s="1372"/>
      <c r="X15" s="1372"/>
      <c r="Y15" s="1372"/>
      <c r="Z15" s="1372"/>
      <c r="AA15" s="1372"/>
      <c r="AB15" s="137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4" t="s">
        <v>146</v>
      </c>
      <c r="H16" s="2205"/>
      <c r="I16" s="2205"/>
      <c r="J16" s="2205"/>
      <c r="K16" s="2205"/>
      <c r="L16" s="2205"/>
      <c r="M16" s="1077"/>
      <c r="N16" s="1077"/>
      <c r="O16" s="1077"/>
      <c r="P16" s="1077"/>
      <c r="Q16" s="1077"/>
      <c r="R16" s="1077"/>
      <c r="S16" s="1077"/>
      <c r="T16" s="1077"/>
      <c r="U16" s="1077"/>
      <c r="V16" s="1077"/>
      <c r="W16" s="1077"/>
      <c r="X16" s="1077"/>
      <c r="Y16" s="1077"/>
      <c r="Z16" s="1077"/>
      <c r="AA16" s="1077"/>
      <c r="AB16" s="107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95" t="s">
        <v>884</v>
      </c>
      <c r="K18" s="1296"/>
      <c r="L18" s="1296"/>
      <c r="M18" s="1296"/>
      <c r="N18" s="1296"/>
      <c r="O18" s="1296"/>
      <c r="P18" s="1296"/>
      <c r="Q18" s="1296"/>
      <c r="R18" s="1296"/>
      <c r="S18" s="1296"/>
      <c r="T18" s="1296"/>
      <c r="U18" s="1296"/>
      <c r="V18" s="1296"/>
      <c r="W18" s="1296"/>
      <c r="X18" s="1296"/>
      <c r="Y18" s="1297"/>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09" t="s">
        <v>102</v>
      </c>
      <c r="Q19" s="2210"/>
      <c r="R19" s="2210"/>
      <c r="S19" s="2210"/>
      <c r="T19" s="1761"/>
      <c r="U19" s="2209" t="s">
        <v>101</v>
      </c>
      <c r="V19" s="2210"/>
      <c r="W19" s="2210"/>
      <c r="X19" s="2210"/>
      <c r="Y19" s="2211"/>
      <c r="Z19" s="6"/>
      <c r="AA19" s="6"/>
      <c r="AB19" s="6"/>
      <c r="AC19" s="6"/>
      <c r="AD19" s="6"/>
      <c r="AE19" s="6"/>
      <c r="AF19" s="6"/>
      <c r="AG19" s="6"/>
      <c r="AH19" s="6"/>
      <c r="AI19" s="6"/>
      <c r="AJ19" s="5"/>
      <c r="AK19" s="1307" t="s">
        <v>332</v>
      </c>
      <c r="AL19" s="1308"/>
      <c r="AM19" s="1308"/>
      <c r="AN19" s="1308"/>
      <c r="AO19" s="1308"/>
      <c r="AP19" s="1308"/>
      <c r="AQ19" s="1308"/>
      <c r="AR19" s="1308"/>
      <c r="AS19" s="1308"/>
      <c r="AT19" s="1309"/>
      <c r="AU19" s="5"/>
      <c r="AV19" s="1307" t="s">
        <v>331</v>
      </c>
      <c r="AW19" s="1308"/>
      <c r="AX19" s="1308"/>
      <c r="AY19" s="1308"/>
      <c r="AZ19" s="1308"/>
      <c r="BA19" s="1308"/>
      <c r="BB19" s="1308"/>
      <c r="BC19" s="1308"/>
      <c r="BD19" s="1308"/>
      <c r="BE19" s="1308"/>
      <c r="BF19" s="1308"/>
      <c r="BG19" s="1309"/>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405" t="s">
        <v>333</v>
      </c>
      <c r="K20" s="1406"/>
      <c r="L20" s="1406"/>
      <c r="M20" s="1406"/>
      <c r="N20" s="1406"/>
      <c r="O20" s="1407"/>
      <c r="P20" s="967"/>
      <c r="Q20" s="968"/>
      <c r="R20" s="968"/>
      <c r="S20" s="968"/>
      <c r="T20" s="969"/>
      <c r="U20" s="967"/>
      <c r="V20" s="968"/>
      <c r="W20" s="968"/>
      <c r="X20" s="968"/>
      <c r="Y20" s="2206"/>
      <c r="Z20" s="6"/>
      <c r="AA20" s="6"/>
      <c r="AB20" s="6"/>
      <c r="AC20" s="6"/>
      <c r="AD20" s="6"/>
      <c r="AE20" s="6"/>
      <c r="AF20" s="6"/>
      <c r="AG20" s="6"/>
      <c r="AH20" s="6"/>
      <c r="AI20" s="6"/>
      <c r="AJ20" s="5"/>
      <c r="AK20" s="1274" t="s">
        <v>327</v>
      </c>
      <c r="AL20" s="1275"/>
      <c r="AM20" s="1275"/>
      <c r="AN20" s="1275"/>
      <c r="AO20" s="1276"/>
      <c r="AP20" s="2226"/>
      <c r="AQ20" s="2227"/>
      <c r="AR20" s="2227"/>
      <c r="AS20" s="2213" t="s">
        <v>315</v>
      </c>
      <c r="AT20" s="2214"/>
      <c r="AU20" s="5"/>
      <c r="AV20" s="1265"/>
      <c r="AW20" s="1266"/>
      <c r="AX20" s="1266"/>
      <c r="AY20" s="1266"/>
      <c r="AZ20" s="1266" t="s">
        <v>326</v>
      </c>
      <c r="BA20" s="1266"/>
      <c r="BB20" s="1266"/>
      <c r="BC20" s="1266"/>
      <c r="BD20" s="1266" t="s">
        <v>325</v>
      </c>
      <c r="BE20" s="1266"/>
      <c r="BF20" s="1266"/>
      <c r="BG20" s="2224"/>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07"/>
      <c r="K21" s="2207"/>
      <c r="L21" s="2207"/>
      <c r="M21" s="2207"/>
      <c r="N21" s="2207"/>
      <c r="O21" s="2207"/>
      <c r="P21" s="2208"/>
      <c r="Q21" s="2208"/>
      <c r="R21" s="2208"/>
      <c r="S21" s="2208"/>
      <c r="T21" s="2208"/>
      <c r="U21" s="2208"/>
      <c r="V21" s="2208"/>
      <c r="W21" s="2208"/>
      <c r="X21" s="2208"/>
      <c r="Y21" s="2208"/>
      <c r="Z21" s="6"/>
      <c r="AA21" s="6"/>
      <c r="AB21" s="6"/>
      <c r="AC21" s="6"/>
      <c r="AD21" s="6"/>
      <c r="AE21" s="6"/>
      <c r="AF21" s="6"/>
      <c r="AG21" s="6"/>
      <c r="AH21" s="6"/>
      <c r="AI21" s="6"/>
      <c r="AJ21" s="5"/>
      <c r="AK21" s="1274" t="s">
        <v>323</v>
      </c>
      <c r="AL21" s="1275"/>
      <c r="AM21" s="1275"/>
      <c r="AN21" s="1275"/>
      <c r="AO21" s="1276"/>
      <c r="AP21" s="2226"/>
      <c r="AQ21" s="2227"/>
      <c r="AR21" s="2227"/>
      <c r="AS21" s="2213" t="s">
        <v>315</v>
      </c>
      <c r="AT21" s="2214"/>
      <c r="AU21" s="5"/>
      <c r="AV21" s="1323" t="s">
        <v>102</v>
      </c>
      <c r="AW21" s="1324"/>
      <c r="AX21" s="1324"/>
      <c r="AY21" s="1324"/>
      <c r="AZ21" s="1319" t="str">
        <f>IF(500*P27*(P24-P25)/1000&lt;&gt;0,500*P27*(P24-P25)/1000,"")</f>
        <v/>
      </c>
      <c r="BA21" s="1319"/>
      <c r="BB21" s="1319"/>
      <c r="BC21" s="1319"/>
      <c r="BD21" s="1319" t="str">
        <f>IFERROR(AZ21/12,"")</f>
        <v/>
      </c>
      <c r="BE21" s="1319"/>
      <c r="BF21" s="1319"/>
      <c r="BG21" s="1320"/>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95" t="s">
        <v>376</v>
      </c>
      <c r="K22" s="1296"/>
      <c r="L22" s="1296"/>
      <c r="M22" s="1296"/>
      <c r="N22" s="1296"/>
      <c r="O22" s="1296"/>
      <c r="P22" s="1296"/>
      <c r="Q22" s="1296"/>
      <c r="R22" s="1296"/>
      <c r="S22" s="1296"/>
      <c r="T22" s="1296"/>
      <c r="U22" s="1296"/>
      <c r="V22" s="1296"/>
      <c r="W22" s="1296"/>
      <c r="X22" s="1296"/>
      <c r="Y22" s="1297"/>
      <c r="Z22" s="6"/>
      <c r="AA22" s="6"/>
      <c r="AB22" s="6"/>
      <c r="AC22" s="6"/>
      <c r="AD22" s="6"/>
      <c r="AE22" s="6"/>
      <c r="AF22" s="6"/>
      <c r="AG22" s="6"/>
      <c r="AH22" s="6"/>
      <c r="AI22" s="6"/>
      <c r="AJ22" s="5"/>
      <c r="AK22" s="1274" t="s">
        <v>320</v>
      </c>
      <c r="AL22" s="1275"/>
      <c r="AM22" s="1275"/>
      <c r="AN22" s="1275"/>
      <c r="AO22" s="1276"/>
      <c r="AP22" s="2221" t="str">
        <f>IF(AP21-AP20&lt;&gt;0,AP21-AP20,"")</f>
        <v/>
      </c>
      <c r="AQ22" s="2222"/>
      <c r="AR22" s="2222"/>
      <c r="AS22" s="2213" t="s">
        <v>315</v>
      </c>
      <c r="AT22" s="2214"/>
      <c r="AU22" s="5"/>
      <c r="AV22" s="2215" t="s">
        <v>101</v>
      </c>
      <c r="AW22" s="2216"/>
      <c r="AX22" s="2216"/>
      <c r="AY22" s="2216"/>
      <c r="AZ22" s="2223" t="e">
        <f>IF(500*U27*(U24-U25)/1000&lt;&gt;0,500*U27*(U24-U25)/1000,"")</f>
        <v>#VALUE!</v>
      </c>
      <c r="BA22" s="2223"/>
      <c r="BB22" s="2223"/>
      <c r="BC22" s="2223"/>
      <c r="BD22" s="2223" t="str">
        <f>IFERROR(AZ22/12,"")</f>
        <v/>
      </c>
      <c r="BE22" s="2223"/>
      <c r="BF22" s="2223"/>
      <c r="BG22" s="2225"/>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80" t="s">
        <v>102</v>
      </c>
      <c r="Q23" s="1680"/>
      <c r="R23" s="1680"/>
      <c r="S23" s="1680"/>
      <c r="T23" s="1680"/>
      <c r="U23" s="1680" t="s">
        <v>101</v>
      </c>
      <c r="V23" s="1680"/>
      <c r="W23" s="1680"/>
      <c r="X23" s="1680"/>
      <c r="Y23" s="1693"/>
      <c r="Z23" s="6"/>
      <c r="AA23" s="6"/>
      <c r="AB23" s="6"/>
      <c r="AC23" s="6"/>
      <c r="AD23" s="6"/>
      <c r="AE23" s="6"/>
      <c r="AF23" s="6"/>
      <c r="AG23" s="6"/>
      <c r="AH23" s="6"/>
      <c r="AI23" s="6"/>
      <c r="AJ23" s="5"/>
      <c r="AK23" s="2215" t="s">
        <v>320</v>
      </c>
      <c r="AL23" s="2216"/>
      <c r="AM23" s="2216"/>
      <c r="AN23" s="2216"/>
      <c r="AO23" s="2216"/>
      <c r="AP23" s="2217" t="str">
        <f>IFERROR(AP22*2.31,"")</f>
        <v/>
      </c>
      <c r="AQ23" s="2217"/>
      <c r="AR23" s="2218"/>
      <c r="AS23" s="2219" t="s">
        <v>319</v>
      </c>
      <c r="AT23" s="222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91" t="s">
        <v>324</v>
      </c>
      <c r="K24" s="1392"/>
      <c r="L24" s="1392"/>
      <c r="M24" s="1392"/>
      <c r="N24" s="1392"/>
      <c r="O24" s="1393"/>
      <c r="P24" s="926"/>
      <c r="Q24" s="926"/>
      <c r="R24" s="926"/>
      <c r="S24" s="926"/>
      <c r="T24" s="926"/>
      <c r="U24" s="926"/>
      <c r="V24" s="926"/>
      <c r="W24" s="926"/>
      <c r="X24" s="926"/>
      <c r="Y24" s="2212"/>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03" t="s">
        <v>322</v>
      </c>
      <c r="K25" s="1304"/>
      <c r="L25" s="1304"/>
      <c r="M25" s="1304"/>
      <c r="N25" s="1304"/>
      <c r="O25" s="1304"/>
      <c r="P25" s="926"/>
      <c r="Q25" s="926"/>
      <c r="R25" s="926"/>
      <c r="S25" s="926"/>
      <c r="T25" s="926"/>
      <c r="U25" s="926"/>
      <c r="V25" s="926"/>
      <c r="W25" s="926"/>
      <c r="X25" s="926"/>
      <c r="Y25" s="2212"/>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91" t="s">
        <v>321</v>
      </c>
      <c r="K26" s="1392"/>
      <c r="L26" s="1392"/>
      <c r="M26" s="1392"/>
      <c r="N26" s="1392"/>
      <c r="O26" s="1393"/>
      <c r="P26" s="926"/>
      <c r="Q26" s="926"/>
      <c r="R26" s="926"/>
      <c r="S26" s="926"/>
      <c r="T26" s="926"/>
      <c r="U26" s="926"/>
      <c r="V26" s="926"/>
      <c r="W26" s="926"/>
      <c r="X26" s="926"/>
      <c r="Y26" s="2212"/>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01" t="s">
        <v>287</v>
      </c>
      <c r="K27" s="1302"/>
      <c r="L27" s="1302"/>
      <c r="M27" s="1302"/>
      <c r="N27" s="1302"/>
      <c r="O27" s="1302"/>
      <c r="P27" s="1531"/>
      <c r="Q27" s="1531"/>
      <c r="R27" s="1531"/>
      <c r="S27" s="1531"/>
      <c r="T27" s="1531"/>
      <c r="U27" s="1441" t="str">
        <f>IFERROR(SQRT(U26/P26)*P27,"")</f>
        <v/>
      </c>
      <c r="V27" s="1441"/>
      <c r="W27" s="1441"/>
      <c r="X27" s="1441"/>
      <c r="Y27" s="2054"/>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92"/>
      <c r="K28" s="1392"/>
      <c r="L28" s="1392"/>
      <c r="M28" s="1392"/>
      <c r="N28" s="1392"/>
      <c r="O28" s="1392"/>
      <c r="P28" s="1392"/>
      <c r="Q28" s="1392"/>
      <c r="R28" s="1392"/>
      <c r="S28" s="1392"/>
      <c r="T28" s="1392"/>
      <c r="U28" s="998"/>
      <c r="V28" s="998"/>
      <c r="W28" s="998"/>
      <c r="X28" s="2203"/>
      <c r="Y28" s="2203"/>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432" t="s">
        <v>317</v>
      </c>
      <c r="J29" s="1433"/>
      <c r="K29" s="1433"/>
      <c r="L29" s="1433"/>
      <c r="M29" s="1433"/>
      <c r="N29" s="1433"/>
      <c r="O29" s="1433"/>
      <c r="P29" s="1433"/>
      <c r="Q29" s="1433"/>
      <c r="R29" s="1433"/>
      <c r="S29" s="1433"/>
      <c r="T29" s="1433"/>
      <c r="U29" s="1433"/>
      <c r="V29" s="1433"/>
      <c r="W29" s="1433"/>
      <c r="X29" s="1433"/>
      <c r="Y29" s="1433"/>
      <c r="Z29" s="1434"/>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60" t="s">
        <v>1009</v>
      </c>
      <c r="J30" s="1361"/>
      <c r="K30" s="1361"/>
      <c r="L30" s="1361"/>
      <c r="M30" s="1361"/>
      <c r="N30" s="1361"/>
      <c r="O30" s="1361"/>
      <c r="P30" s="1361"/>
      <c r="Q30" s="1361"/>
      <c r="R30" s="1361"/>
      <c r="S30" s="1361"/>
      <c r="T30" s="1361"/>
      <c r="U30" s="1361"/>
      <c r="V30" s="2200"/>
      <c r="W30" s="2200"/>
      <c r="X30" s="2200"/>
      <c r="Y30" s="2201" t="s">
        <v>312</v>
      </c>
      <c r="Z30" s="2202"/>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60" t="s">
        <v>886</v>
      </c>
      <c r="J31" s="1361"/>
      <c r="K31" s="1361"/>
      <c r="L31" s="1361"/>
      <c r="M31" s="1361"/>
      <c r="N31" s="1361"/>
      <c r="O31" s="1361"/>
      <c r="P31" s="1361"/>
      <c r="Q31" s="1361"/>
      <c r="R31" s="1361"/>
      <c r="S31" s="1361"/>
      <c r="T31" s="1361"/>
      <c r="U31" s="1361"/>
      <c r="V31" s="2200"/>
      <c r="W31" s="2200"/>
      <c r="X31" s="2200"/>
      <c r="Y31" s="2201" t="s">
        <v>315</v>
      </c>
      <c r="Z31" s="2202"/>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03" t="s">
        <v>316</v>
      </c>
      <c r="J32" s="1304"/>
      <c r="K32" s="1304"/>
      <c r="L32" s="1304"/>
      <c r="M32" s="1304"/>
      <c r="N32" s="1304"/>
      <c r="O32" s="1304"/>
      <c r="P32" s="1304"/>
      <c r="Q32" s="1304"/>
      <c r="R32" s="1304"/>
      <c r="S32" s="1304"/>
      <c r="T32" s="1304"/>
      <c r="U32" s="1304"/>
      <c r="V32" s="1024"/>
      <c r="W32" s="1024"/>
      <c r="X32" s="1024"/>
      <c r="Y32" s="2194" t="s">
        <v>315</v>
      </c>
      <c r="Z32" s="2164"/>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03" t="s">
        <v>314</v>
      </c>
      <c r="J33" s="1304"/>
      <c r="K33" s="1304"/>
      <c r="L33" s="1304"/>
      <c r="M33" s="1304"/>
      <c r="N33" s="1304"/>
      <c r="O33" s="1304"/>
      <c r="P33" s="1304"/>
      <c r="Q33" s="1304"/>
      <c r="R33" s="1304"/>
      <c r="S33" s="1304"/>
      <c r="T33" s="1304"/>
      <c r="U33" s="1304"/>
      <c r="V33" s="1024"/>
      <c r="W33" s="1024"/>
      <c r="X33" s="1024"/>
      <c r="Y33" s="2194" t="s">
        <v>312</v>
      </c>
      <c r="Z33" s="2164"/>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01" t="s">
        <v>890</v>
      </c>
      <c r="J34" s="1302"/>
      <c r="K34" s="1302"/>
      <c r="L34" s="1302"/>
      <c r="M34" s="1302"/>
      <c r="N34" s="1302"/>
      <c r="O34" s="1302"/>
      <c r="P34" s="1302"/>
      <c r="Q34" s="1302"/>
      <c r="R34" s="1302"/>
      <c r="S34" s="1302"/>
      <c r="T34" s="1302"/>
      <c r="U34" s="1302"/>
      <c r="V34" s="2195"/>
      <c r="W34" s="2195"/>
      <c r="X34" s="2196" t="s">
        <v>313</v>
      </c>
      <c r="Y34" s="2196" t="s">
        <v>312</v>
      </c>
      <c r="Z34" s="215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97"/>
      <c r="J35" s="2197"/>
      <c r="K35" s="2197"/>
      <c r="L35" s="2197"/>
      <c r="M35" s="2197"/>
      <c r="N35" s="2197"/>
      <c r="O35" s="2197"/>
      <c r="P35" s="2197"/>
      <c r="Q35" s="2197"/>
      <c r="R35" s="2197"/>
      <c r="S35" s="2197"/>
      <c r="T35" s="2197"/>
      <c r="U35" s="2197"/>
      <c r="V35" s="2198"/>
      <c r="W35" s="2198"/>
      <c r="X35" s="2199"/>
      <c r="Y35" s="2199"/>
      <c r="Z35" s="2199"/>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64"/>
      <c r="C48" s="964"/>
      <c r="D48" s="964"/>
      <c r="E48" s="964"/>
      <c r="F48" s="964"/>
      <c r="G48" s="964"/>
      <c r="H48" s="964"/>
      <c r="I48" s="964"/>
      <c r="J48" s="964"/>
      <c r="K48" s="964"/>
      <c r="L48" s="964"/>
      <c r="M48" s="964"/>
      <c r="N48" s="964"/>
      <c r="O48" s="964"/>
      <c r="P48" s="964"/>
      <c r="Q48" s="964"/>
      <c r="R48" s="964"/>
      <c r="S48" s="964"/>
      <c r="T48" s="964"/>
      <c r="U48" s="964"/>
      <c r="V48" s="964"/>
      <c r="W48" s="964"/>
      <c r="X48" s="964"/>
      <c r="Y48" s="964"/>
      <c r="Z48" s="964"/>
      <c r="AA48" s="964"/>
      <c r="AB48" s="964"/>
      <c r="AC48" s="964"/>
      <c r="AD48" s="964"/>
      <c r="AE48" s="964"/>
      <c r="AF48" s="964"/>
      <c r="AG48" s="964"/>
      <c r="AH48" s="964"/>
      <c r="AI48" s="964"/>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64"/>
      <c r="C49" s="964"/>
      <c r="D49" s="964"/>
      <c r="E49" s="964"/>
      <c r="F49" s="964"/>
      <c r="G49" s="964"/>
      <c r="H49" s="964"/>
      <c r="I49" s="964"/>
      <c r="J49" s="964"/>
      <c r="K49" s="964"/>
      <c r="L49" s="964"/>
      <c r="M49" s="964"/>
      <c r="N49" s="964"/>
      <c r="O49" s="964"/>
      <c r="P49" s="964"/>
      <c r="Q49" s="964"/>
      <c r="R49" s="964"/>
      <c r="S49" s="964"/>
      <c r="T49" s="964"/>
      <c r="U49" s="964"/>
      <c r="V49" s="964"/>
      <c r="W49" s="964"/>
      <c r="X49" s="964"/>
      <c r="Y49" s="964"/>
      <c r="Z49" s="964"/>
      <c r="AA49" s="964"/>
      <c r="AB49" s="964"/>
      <c r="AC49" s="964"/>
      <c r="AD49" s="964"/>
      <c r="AE49" s="964"/>
      <c r="AF49" s="964"/>
      <c r="AG49" s="964"/>
      <c r="AH49" s="964"/>
      <c r="AI49" s="964"/>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64"/>
      <c r="C50" s="964"/>
      <c r="D50" s="964"/>
      <c r="E50" s="964"/>
      <c r="F50" s="964"/>
      <c r="G50" s="964"/>
      <c r="H50" s="964"/>
      <c r="I50" s="964"/>
      <c r="J50" s="964"/>
      <c r="K50" s="964"/>
      <c r="L50" s="964"/>
      <c r="M50" s="964"/>
      <c r="N50" s="964"/>
      <c r="O50" s="964"/>
      <c r="P50" s="964"/>
      <c r="Q50" s="964"/>
      <c r="R50" s="964"/>
      <c r="S50" s="964"/>
      <c r="T50" s="964"/>
      <c r="U50" s="964"/>
      <c r="V50" s="964"/>
      <c r="W50" s="964"/>
      <c r="X50" s="964"/>
      <c r="Y50" s="964"/>
      <c r="Z50" s="964"/>
      <c r="AA50" s="964"/>
      <c r="AB50" s="964"/>
      <c r="AC50" s="964"/>
      <c r="AD50" s="964"/>
      <c r="AE50" s="964"/>
      <c r="AF50" s="964"/>
      <c r="AG50" s="964"/>
      <c r="AH50" s="964"/>
      <c r="AI50" s="964"/>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92" priority="18">
      <formula>LEN(TRIM(E62))=0</formula>
    </cfRule>
  </conditionalFormatting>
  <conditionalFormatting sqref="V34:W34">
    <cfRule type="containsBlanks" dxfId="1391" priority="1">
      <formula>LEN(TRIM(V34))=0</formula>
    </cfRule>
  </conditionalFormatting>
  <conditionalFormatting sqref="F7:P7 Y9:AI9 Y7:AI7 AP20:AR21">
    <cfRule type="containsBlanks" dxfId="1390" priority="10">
      <formula>LEN(TRIM(F7))=0</formula>
    </cfRule>
  </conditionalFormatting>
  <conditionalFormatting sqref="AP22:AR23 AZ21:BG22">
    <cfRule type="containsText" dxfId="1389" priority="9" operator="containsText" text="CALC.">
      <formula>NOT(ISERROR(SEARCH("CALC.",AP21)))</formula>
    </cfRule>
  </conditionalFormatting>
  <conditionalFormatting sqref="M16:AB16 M14:AB14 M12:AB12">
    <cfRule type="containsBlanks" dxfId="1388" priority="8">
      <formula>LEN(TRIM(M12))=0</formula>
    </cfRule>
  </conditionalFormatting>
  <conditionalFormatting sqref="P20:Y20">
    <cfRule type="containsBlanks" dxfId="1387" priority="7">
      <formula>LEN(TRIM(P20))=0</formula>
    </cfRule>
  </conditionalFormatting>
  <conditionalFormatting sqref="P26:T27 P24:Y25">
    <cfRule type="containsBlanks" dxfId="1386" priority="6">
      <formula>LEN(TRIM(P24))=0</formula>
    </cfRule>
  </conditionalFormatting>
  <conditionalFormatting sqref="U27:Y27">
    <cfRule type="containsText" dxfId="1385" priority="5" operator="containsText" text="CALC.">
      <formula>NOT(ISERROR(SEARCH("CALC.",U27)))</formula>
    </cfRule>
  </conditionalFormatting>
  <conditionalFormatting sqref="V31:X33">
    <cfRule type="containsBlanks" dxfId="1384" priority="4">
      <formula>LEN(TRIM(V31))=0</formula>
    </cfRule>
  </conditionalFormatting>
  <conditionalFormatting sqref="V30:X30">
    <cfRule type="containsBlanks" dxfId="1383" priority="3">
      <formula>LEN(TRIM(V30))=0</formula>
    </cfRule>
  </conditionalFormatting>
  <conditionalFormatting sqref="U26:Y26">
    <cfRule type="containsBlanks" dxfId="1382"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55" t="s">
        <v>49</v>
      </c>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58" t="s">
        <v>335</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5"/>
      <c r="AK7" s="1312" t="s">
        <v>696</v>
      </c>
      <c r="AL7" s="1313"/>
      <c r="AM7" s="1313"/>
      <c r="AN7" s="1313"/>
      <c r="AO7" s="1313"/>
      <c r="AP7" s="1313"/>
      <c r="AQ7" s="1313"/>
      <c r="AR7" s="1313"/>
      <c r="AS7" s="1313"/>
      <c r="AT7" s="1313"/>
      <c r="AU7" s="1313"/>
      <c r="AV7" s="1313"/>
      <c r="AW7" s="1313"/>
      <c r="AX7" s="1313"/>
      <c r="AY7" s="1314"/>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1378"/>
      <c r="B9" s="1378"/>
      <c r="C9" s="1378"/>
      <c r="D9" s="1378"/>
      <c r="E9" s="1378"/>
      <c r="F9" s="290"/>
      <c r="G9" s="290"/>
      <c r="H9" s="290"/>
      <c r="I9" s="290"/>
      <c r="J9" s="290"/>
      <c r="K9" s="290"/>
      <c r="L9" s="290"/>
      <c r="M9" s="290"/>
      <c r="N9" s="290"/>
      <c r="O9" s="290"/>
      <c r="P9" s="290"/>
      <c r="Q9" s="6"/>
      <c r="R9" s="6"/>
      <c r="S9" s="6"/>
      <c r="T9" s="1378" t="s">
        <v>46</v>
      </c>
      <c r="U9" s="1378"/>
      <c r="V9" s="1378"/>
      <c r="W9" s="1378"/>
      <c r="X9" s="1378"/>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32" t="s">
        <v>158</v>
      </c>
      <c r="H11" s="1433"/>
      <c r="I11" s="1433"/>
      <c r="J11" s="1433"/>
      <c r="K11" s="1433"/>
      <c r="L11" s="1433"/>
      <c r="M11" s="1433"/>
      <c r="N11" s="1433"/>
      <c r="O11" s="1433"/>
      <c r="P11" s="1433"/>
      <c r="Q11" s="1433"/>
      <c r="R11" s="1433"/>
      <c r="S11" s="1433"/>
      <c r="T11" s="1433"/>
      <c r="U11" s="1433"/>
      <c r="V11" s="1433"/>
      <c r="W11" s="1433"/>
      <c r="X11" s="1433"/>
      <c r="Y11" s="1433"/>
      <c r="Z11" s="1433"/>
      <c r="AA11" s="1433"/>
      <c r="AB11" s="1434"/>
      <c r="AC11" s="6"/>
      <c r="AD11" s="6"/>
      <c r="AE11" s="6"/>
      <c r="AF11" s="6"/>
      <c r="AG11" s="6"/>
      <c r="AH11" s="6"/>
      <c r="AI11" s="6"/>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60" t="s">
        <v>111</v>
      </c>
      <c r="H12" s="1361"/>
      <c r="I12" s="1361"/>
      <c r="J12" s="1361"/>
      <c r="K12" s="1361"/>
      <c r="L12" s="1361"/>
      <c r="M12" s="1048"/>
      <c r="N12" s="1048"/>
      <c r="O12" s="1048"/>
      <c r="P12" s="1048"/>
      <c r="Q12" s="1048"/>
      <c r="R12" s="1048"/>
      <c r="S12" s="1048"/>
      <c r="T12" s="1048"/>
      <c r="U12" s="1048"/>
      <c r="V12" s="1048"/>
      <c r="W12" s="1048"/>
      <c r="X12" s="1048"/>
      <c r="Y12" s="1048"/>
      <c r="Z12" s="1048"/>
      <c r="AA12" s="1048"/>
      <c r="AB12" s="1049"/>
      <c r="AC12" s="6"/>
      <c r="AD12" s="6"/>
      <c r="AE12" s="6"/>
      <c r="AF12" s="6"/>
      <c r="AG12" s="6"/>
      <c r="AH12" s="6"/>
      <c r="AI12" s="6"/>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03" t="s">
        <v>54</v>
      </c>
      <c r="H13" s="1304"/>
      <c r="I13" s="1304"/>
      <c r="J13" s="1304"/>
      <c r="K13" s="1304"/>
      <c r="L13" s="1304"/>
      <c r="M13" s="1372" t="s">
        <v>334</v>
      </c>
      <c r="N13" s="1372"/>
      <c r="O13" s="1372"/>
      <c r="P13" s="1372"/>
      <c r="Q13" s="1372"/>
      <c r="R13" s="1372"/>
      <c r="S13" s="1372"/>
      <c r="T13" s="1372"/>
      <c r="U13" s="1372"/>
      <c r="V13" s="1372"/>
      <c r="W13" s="1372"/>
      <c r="X13" s="1372"/>
      <c r="Y13" s="1372"/>
      <c r="Z13" s="1372"/>
      <c r="AA13" s="1372"/>
      <c r="AB13" s="1373"/>
      <c r="AC13" s="6"/>
      <c r="AD13" s="6"/>
      <c r="AE13" s="6"/>
      <c r="AF13" s="6"/>
      <c r="AG13" s="6"/>
      <c r="AH13" s="6"/>
      <c r="AI13" s="6"/>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03" t="s">
        <v>150</v>
      </c>
      <c r="H14" s="1304"/>
      <c r="I14" s="1304"/>
      <c r="J14" s="1304"/>
      <c r="K14" s="1304"/>
      <c r="L14" s="1304"/>
      <c r="M14" s="1032"/>
      <c r="N14" s="1032"/>
      <c r="O14" s="1032"/>
      <c r="P14" s="1032"/>
      <c r="Q14" s="1032"/>
      <c r="R14" s="1032"/>
      <c r="S14" s="1032"/>
      <c r="T14" s="1032"/>
      <c r="U14" s="1032"/>
      <c r="V14" s="1032"/>
      <c r="W14" s="1032"/>
      <c r="X14" s="1032"/>
      <c r="Y14" s="1032"/>
      <c r="Z14" s="1032"/>
      <c r="AA14" s="1032"/>
      <c r="AB14" s="1033"/>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03" t="s">
        <v>149</v>
      </c>
      <c r="H15" s="1304"/>
      <c r="I15" s="1304"/>
      <c r="J15" s="1304"/>
      <c r="K15" s="1304"/>
      <c r="L15" s="1304"/>
      <c r="M15" s="1372" t="s">
        <v>695</v>
      </c>
      <c r="N15" s="1372"/>
      <c r="O15" s="1372"/>
      <c r="P15" s="1372"/>
      <c r="Q15" s="1372"/>
      <c r="R15" s="1372"/>
      <c r="S15" s="1372"/>
      <c r="T15" s="1372"/>
      <c r="U15" s="1372"/>
      <c r="V15" s="1372"/>
      <c r="W15" s="1372"/>
      <c r="X15" s="1372"/>
      <c r="Y15" s="1372"/>
      <c r="Z15" s="1372"/>
      <c r="AA15" s="1372"/>
      <c r="AB15" s="137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04" t="s">
        <v>146</v>
      </c>
      <c r="H16" s="2205"/>
      <c r="I16" s="2205"/>
      <c r="J16" s="2205"/>
      <c r="K16" s="2205"/>
      <c r="L16" s="2205"/>
      <c r="M16" s="1077"/>
      <c r="N16" s="1077"/>
      <c r="O16" s="1077"/>
      <c r="P16" s="1077"/>
      <c r="Q16" s="1077"/>
      <c r="R16" s="1077"/>
      <c r="S16" s="1077"/>
      <c r="T16" s="1077"/>
      <c r="U16" s="1077"/>
      <c r="V16" s="1077"/>
      <c r="W16" s="1077"/>
      <c r="X16" s="1077"/>
      <c r="Y16" s="1077"/>
      <c r="Z16" s="1077"/>
      <c r="AA16" s="1077"/>
      <c r="AB16" s="107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95" t="s">
        <v>884</v>
      </c>
      <c r="K18" s="1296"/>
      <c r="L18" s="1296"/>
      <c r="M18" s="1296"/>
      <c r="N18" s="1296"/>
      <c r="O18" s="1296"/>
      <c r="P18" s="1296"/>
      <c r="Q18" s="1296"/>
      <c r="R18" s="1296"/>
      <c r="S18" s="1296"/>
      <c r="T18" s="1296"/>
      <c r="U18" s="1296"/>
      <c r="V18" s="1296"/>
      <c r="W18" s="1296"/>
      <c r="X18" s="1296"/>
      <c r="Y18" s="1297"/>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09" t="s">
        <v>102</v>
      </c>
      <c r="Q19" s="2210"/>
      <c r="R19" s="2210"/>
      <c r="S19" s="2210"/>
      <c r="T19" s="1761"/>
      <c r="U19" s="2209" t="s">
        <v>101</v>
      </c>
      <c r="V19" s="2210"/>
      <c r="W19" s="2210"/>
      <c r="X19" s="2210"/>
      <c r="Y19" s="2211"/>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405" t="s">
        <v>333</v>
      </c>
      <c r="K20" s="1406"/>
      <c r="L20" s="1406"/>
      <c r="M20" s="1406"/>
      <c r="N20" s="1406"/>
      <c r="O20" s="1407"/>
      <c r="P20" s="967"/>
      <c r="Q20" s="968"/>
      <c r="R20" s="968"/>
      <c r="S20" s="968"/>
      <c r="T20" s="969"/>
      <c r="U20" s="967"/>
      <c r="V20" s="968"/>
      <c r="W20" s="968"/>
      <c r="X20" s="968"/>
      <c r="Y20" s="2206"/>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95" t="s">
        <v>330</v>
      </c>
      <c r="K22" s="1296"/>
      <c r="L22" s="1296"/>
      <c r="M22" s="1296"/>
      <c r="N22" s="1296"/>
      <c r="O22" s="1296"/>
      <c r="P22" s="1296"/>
      <c r="Q22" s="1296"/>
      <c r="R22" s="1296"/>
      <c r="S22" s="1296"/>
      <c r="T22" s="1296"/>
      <c r="U22" s="1296"/>
      <c r="V22" s="1296"/>
      <c r="W22" s="1296"/>
      <c r="X22" s="1296"/>
      <c r="Y22" s="1297"/>
      <c r="Z22" s="6"/>
      <c r="AA22" s="6"/>
      <c r="AB22" s="6"/>
      <c r="AC22" s="6"/>
      <c r="AD22" s="6"/>
      <c r="AE22" s="6"/>
      <c r="AF22" s="6"/>
      <c r="AG22" s="6"/>
      <c r="AH22" s="6"/>
      <c r="AI22" s="6"/>
      <c r="AJ22" s="5"/>
      <c r="AK22" s="1307" t="s">
        <v>329</v>
      </c>
      <c r="AL22" s="1308"/>
      <c r="AM22" s="1308"/>
      <c r="AN22" s="1308"/>
      <c r="AO22" s="1308"/>
      <c r="AP22" s="1308"/>
      <c r="AQ22" s="1308"/>
      <c r="AR22" s="1308"/>
      <c r="AS22" s="1308"/>
      <c r="AT22" s="1309"/>
      <c r="AU22" s="96"/>
      <c r="AV22" s="1307" t="s">
        <v>328</v>
      </c>
      <c r="AW22" s="1308"/>
      <c r="AX22" s="1308"/>
      <c r="AY22" s="1308"/>
      <c r="AZ22" s="1308"/>
      <c r="BA22" s="1308"/>
      <c r="BB22" s="1308"/>
      <c r="BC22" s="1308"/>
      <c r="BD22" s="1308"/>
      <c r="BE22" s="1308"/>
      <c r="BF22" s="1308"/>
      <c r="BG22" s="1309"/>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09" t="s">
        <v>102</v>
      </c>
      <c r="Q23" s="2210"/>
      <c r="R23" s="2210"/>
      <c r="S23" s="2210"/>
      <c r="T23" s="1761"/>
      <c r="U23" s="2209" t="s">
        <v>101</v>
      </c>
      <c r="V23" s="2210"/>
      <c r="W23" s="2210"/>
      <c r="X23" s="2210"/>
      <c r="Y23" s="2211"/>
      <c r="Z23" s="6"/>
      <c r="AA23" s="6"/>
      <c r="AB23" s="6"/>
      <c r="AC23" s="6"/>
      <c r="AD23" s="6"/>
      <c r="AE23" s="6"/>
      <c r="AF23" s="6"/>
      <c r="AG23" s="6"/>
      <c r="AH23" s="6"/>
      <c r="AI23" s="6"/>
      <c r="AJ23" s="5"/>
      <c r="AK23" s="1323" t="s">
        <v>327</v>
      </c>
      <c r="AL23" s="1324"/>
      <c r="AM23" s="1324"/>
      <c r="AN23" s="1324"/>
      <c r="AO23" s="1324"/>
      <c r="AP23" s="2234"/>
      <c r="AQ23" s="2234"/>
      <c r="AR23" s="2235"/>
      <c r="AS23" s="2228" t="s">
        <v>315</v>
      </c>
      <c r="AT23" s="2229"/>
      <c r="AU23" s="96"/>
      <c r="AV23" s="1265"/>
      <c r="AW23" s="1266"/>
      <c r="AX23" s="1266"/>
      <c r="AY23" s="1266"/>
      <c r="AZ23" s="1266" t="s">
        <v>326</v>
      </c>
      <c r="BA23" s="1266"/>
      <c r="BB23" s="1266"/>
      <c r="BC23" s="1266"/>
      <c r="BD23" s="1266" t="s">
        <v>325</v>
      </c>
      <c r="BE23" s="1266"/>
      <c r="BF23" s="1266"/>
      <c r="BG23" s="2224"/>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91" t="s">
        <v>324</v>
      </c>
      <c r="K24" s="1392"/>
      <c r="L24" s="1392"/>
      <c r="M24" s="1392"/>
      <c r="N24" s="1392"/>
      <c r="O24" s="1393"/>
      <c r="P24" s="961"/>
      <c r="Q24" s="962"/>
      <c r="R24" s="962"/>
      <c r="S24" s="962"/>
      <c r="T24" s="963"/>
      <c r="U24" s="961"/>
      <c r="V24" s="962"/>
      <c r="W24" s="962"/>
      <c r="X24" s="962"/>
      <c r="Y24" s="2238"/>
      <c r="Z24" s="6"/>
      <c r="AA24" s="6"/>
      <c r="AB24" s="6"/>
      <c r="AC24" s="6"/>
      <c r="AD24" s="6"/>
      <c r="AE24" s="6"/>
      <c r="AF24" s="6"/>
      <c r="AG24" s="6"/>
      <c r="AH24" s="6"/>
      <c r="AI24" s="6"/>
      <c r="AJ24" s="5"/>
      <c r="AK24" s="1323" t="s">
        <v>323</v>
      </c>
      <c r="AL24" s="1324"/>
      <c r="AM24" s="1324"/>
      <c r="AN24" s="1324"/>
      <c r="AO24" s="1324"/>
      <c r="AP24" s="2234"/>
      <c r="AQ24" s="2234"/>
      <c r="AR24" s="2235"/>
      <c r="AS24" s="2228" t="s">
        <v>315</v>
      </c>
      <c r="AT24" s="2229"/>
      <c r="AU24" s="96"/>
      <c r="AV24" s="1323" t="s">
        <v>102</v>
      </c>
      <c r="AW24" s="1324"/>
      <c r="AX24" s="1324"/>
      <c r="AY24" s="1324"/>
      <c r="AZ24" s="1319" t="str">
        <f>IF(500*P27*(P25-P24)/1000&lt;&gt;0,500*P27*(P25-P24)/1000,"")</f>
        <v/>
      </c>
      <c r="BA24" s="1319"/>
      <c r="BB24" s="1319"/>
      <c r="BC24" s="1319"/>
      <c r="BD24" s="1319" t="str">
        <f>IFERROR(AZ24/15,"")</f>
        <v/>
      </c>
      <c r="BE24" s="1319"/>
      <c r="BF24" s="1319"/>
      <c r="BG24" s="1320"/>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91" t="s">
        <v>322</v>
      </c>
      <c r="K25" s="1392"/>
      <c r="L25" s="1392"/>
      <c r="M25" s="1392"/>
      <c r="N25" s="1392"/>
      <c r="O25" s="1393"/>
      <c r="P25" s="961"/>
      <c r="Q25" s="962"/>
      <c r="R25" s="962"/>
      <c r="S25" s="962"/>
      <c r="T25" s="963"/>
      <c r="U25" s="961"/>
      <c r="V25" s="962"/>
      <c r="W25" s="962"/>
      <c r="X25" s="962"/>
      <c r="Y25" s="2238"/>
      <c r="Z25" s="6"/>
      <c r="AA25" s="6"/>
      <c r="AB25" s="6"/>
      <c r="AC25" s="6"/>
      <c r="AD25" s="6"/>
      <c r="AE25" s="6"/>
      <c r="AF25" s="6"/>
      <c r="AG25" s="6"/>
      <c r="AH25" s="6"/>
      <c r="AI25" s="6"/>
      <c r="AJ25" s="5"/>
      <c r="AK25" s="1323" t="s">
        <v>320</v>
      </c>
      <c r="AL25" s="1324"/>
      <c r="AM25" s="1324"/>
      <c r="AN25" s="1324"/>
      <c r="AO25" s="1324"/>
      <c r="AP25" s="2232" t="str">
        <f>IF(AP24-AP23&lt;&gt;0,AP24-AP23,"")</f>
        <v/>
      </c>
      <c r="AQ25" s="2232"/>
      <c r="AR25" s="2233"/>
      <c r="AS25" s="2228" t="s">
        <v>315</v>
      </c>
      <c r="AT25" s="2229"/>
      <c r="AU25" s="96"/>
      <c r="AV25" s="2215" t="s">
        <v>101</v>
      </c>
      <c r="AW25" s="2216"/>
      <c r="AX25" s="2216"/>
      <c r="AY25" s="2216"/>
      <c r="AZ25" s="2239" t="str">
        <f>IFERROR(500*U27*(U25-U24)/1000,"")</f>
        <v/>
      </c>
      <c r="BA25" s="2240"/>
      <c r="BB25" s="2240"/>
      <c r="BC25" s="2241"/>
      <c r="BD25" s="2223" t="str">
        <f>IFERROR(AZ25/15,"")</f>
        <v/>
      </c>
      <c r="BE25" s="2223"/>
      <c r="BF25" s="2223"/>
      <c r="BG25" s="2225"/>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91" t="s">
        <v>321</v>
      </c>
      <c r="K26" s="1392"/>
      <c r="L26" s="1392"/>
      <c r="M26" s="1392"/>
      <c r="N26" s="1392"/>
      <c r="O26" s="1393"/>
      <c r="P26" s="961"/>
      <c r="Q26" s="962"/>
      <c r="R26" s="962"/>
      <c r="S26" s="962"/>
      <c r="T26" s="963"/>
      <c r="U26" s="961"/>
      <c r="V26" s="962"/>
      <c r="W26" s="962"/>
      <c r="X26" s="962"/>
      <c r="Y26" s="2238"/>
      <c r="Z26" s="6"/>
      <c r="AA26" s="6"/>
      <c r="AB26" s="6"/>
      <c r="AC26" s="6"/>
      <c r="AD26" s="6"/>
      <c r="AE26" s="6"/>
      <c r="AF26" s="6"/>
      <c r="AG26" s="6"/>
      <c r="AH26" s="6"/>
      <c r="AI26" s="6"/>
      <c r="AJ26" s="5"/>
      <c r="AK26" s="2215" t="s">
        <v>320</v>
      </c>
      <c r="AL26" s="2216"/>
      <c r="AM26" s="2216"/>
      <c r="AN26" s="2216"/>
      <c r="AO26" s="2216"/>
      <c r="AP26" s="2230" t="str">
        <f>IFERROR(AP25*2.31,"")</f>
        <v/>
      </c>
      <c r="AQ26" s="2230"/>
      <c r="AR26" s="2231"/>
      <c r="AS26" s="2219" t="s">
        <v>319</v>
      </c>
      <c r="AT26" s="2220"/>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405" t="s">
        <v>287</v>
      </c>
      <c r="K27" s="1406"/>
      <c r="L27" s="1406"/>
      <c r="M27" s="1406"/>
      <c r="N27" s="1406"/>
      <c r="O27" s="1407"/>
      <c r="P27" s="979"/>
      <c r="Q27" s="980"/>
      <c r="R27" s="980"/>
      <c r="S27" s="980"/>
      <c r="T27" s="981"/>
      <c r="U27" s="1975" t="str">
        <f>IFERROR(SQRT(U26/P26)*P27,"")</f>
        <v/>
      </c>
      <c r="V27" s="1697"/>
      <c r="W27" s="1697"/>
      <c r="X27" s="1697"/>
      <c r="Y27" s="1722"/>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95" t="s">
        <v>376</v>
      </c>
      <c r="K29" s="1296"/>
      <c r="L29" s="1296"/>
      <c r="M29" s="1296"/>
      <c r="N29" s="1296"/>
      <c r="O29" s="1296"/>
      <c r="P29" s="1296"/>
      <c r="Q29" s="1296"/>
      <c r="R29" s="1296"/>
      <c r="S29" s="1296"/>
      <c r="T29" s="1296"/>
      <c r="U29" s="1296"/>
      <c r="V29" s="1296"/>
      <c r="W29" s="1296"/>
      <c r="X29" s="1296"/>
      <c r="Y29" s="1297"/>
      <c r="Z29" s="6"/>
      <c r="AA29" s="6"/>
      <c r="AB29" s="6"/>
      <c r="AC29" s="6"/>
      <c r="AD29" s="6"/>
      <c r="AE29" s="6"/>
      <c r="AF29" s="6"/>
      <c r="AG29" s="6"/>
      <c r="AH29" s="6"/>
      <c r="AI29" s="6"/>
      <c r="AJ29" s="5"/>
      <c r="AK29" s="1307" t="s">
        <v>332</v>
      </c>
      <c r="AL29" s="1308"/>
      <c r="AM29" s="1308"/>
      <c r="AN29" s="1308"/>
      <c r="AO29" s="1308"/>
      <c r="AP29" s="1308"/>
      <c r="AQ29" s="1308"/>
      <c r="AR29" s="1308"/>
      <c r="AS29" s="1308"/>
      <c r="AT29" s="1309"/>
      <c r="AU29" s="5"/>
      <c r="AV29" s="1307" t="s">
        <v>331</v>
      </c>
      <c r="AW29" s="1308"/>
      <c r="AX29" s="1308"/>
      <c r="AY29" s="1308"/>
      <c r="AZ29" s="1308"/>
      <c r="BA29" s="1308"/>
      <c r="BB29" s="1308"/>
      <c r="BC29" s="1308"/>
      <c r="BD29" s="1308"/>
      <c r="BE29" s="1308"/>
      <c r="BF29" s="1308"/>
      <c r="BG29" s="1309"/>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80" t="s">
        <v>102</v>
      </c>
      <c r="Q30" s="1680"/>
      <c r="R30" s="1680"/>
      <c r="S30" s="1680"/>
      <c r="T30" s="1680"/>
      <c r="U30" s="1680" t="s">
        <v>101</v>
      </c>
      <c r="V30" s="1680"/>
      <c r="W30" s="1680"/>
      <c r="X30" s="1680"/>
      <c r="Y30" s="1693"/>
      <c r="Z30" s="6"/>
      <c r="AA30" s="6"/>
      <c r="AB30" s="6"/>
      <c r="AC30" s="6"/>
      <c r="AD30" s="6"/>
      <c r="AE30" s="6"/>
      <c r="AF30" s="6"/>
      <c r="AG30" s="6"/>
      <c r="AH30" s="6"/>
      <c r="AI30" s="6"/>
      <c r="AJ30" s="5"/>
      <c r="AK30" s="1323" t="s">
        <v>327</v>
      </c>
      <c r="AL30" s="1324"/>
      <c r="AM30" s="1324"/>
      <c r="AN30" s="1324"/>
      <c r="AO30" s="1324"/>
      <c r="AP30" s="2234"/>
      <c r="AQ30" s="2234"/>
      <c r="AR30" s="2235"/>
      <c r="AS30" s="2228" t="s">
        <v>315</v>
      </c>
      <c r="AT30" s="2229"/>
      <c r="AU30" s="5"/>
      <c r="AV30" s="1265"/>
      <c r="AW30" s="1266"/>
      <c r="AX30" s="1266"/>
      <c r="AY30" s="1266"/>
      <c r="AZ30" s="1266" t="s">
        <v>326</v>
      </c>
      <c r="BA30" s="1266"/>
      <c r="BB30" s="1266"/>
      <c r="BC30" s="1266"/>
      <c r="BD30" s="1266" t="s">
        <v>325</v>
      </c>
      <c r="BE30" s="1266"/>
      <c r="BF30" s="1266"/>
      <c r="BG30" s="2224"/>
      <c r="BH30" s="5"/>
      <c r="BI30" s="5"/>
      <c r="BJ30" s="1438"/>
      <c r="BK30" s="1438"/>
      <c r="BL30" s="1438"/>
      <c r="BM30" s="5"/>
      <c r="BN30" s="5"/>
      <c r="BO30" s="5"/>
      <c r="BP30" s="5"/>
      <c r="BQ30" s="5"/>
      <c r="BR30" s="5"/>
      <c r="BS30" s="5"/>
      <c r="BT30" s="631"/>
      <c r="BU30" s="630"/>
    </row>
    <row r="31" spans="1:73" ht="12" customHeight="1" thickBot="1" x14ac:dyDescent="0.25">
      <c r="A31" s="6"/>
      <c r="B31" s="6"/>
      <c r="C31" s="6"/>
      <c r="D31" s="6"/>
      <c r="E31" s="6"/>
      <c r="F31" s="6"/>
      <c r="G31" s="6"/>
      <c r="H31" s="6"/>
      <c r="I31" s="6"/>
      <c r="J31" s="1391" t="s">
        <v>324</v>
      </c>
      <c r="K31" s="1392"/>
      <c r="L31" s="1392"/>
      <c r="M31" s="1392"/>
      <c r="N31" s="1392"/>
      <c r="O31" s="1393"/>
      <c r="P31" s="926"/>
      <c r="Q31" s="926"/>
      <c r="R31" s="926"/>
      <c r="S31" s="926"/>
      <c r="T31" s="926"/>
      <c r="U31" s="926"/>
      <c r="V31" s="926"/>
      <c r="W31" s="926"/>
      <c r="X31" s="926"/>
      <c r="Y31" s="2212"/>
      <c r="Z31" s="6"/>
      <c r="AA31" s="6"/>
      <c r="AB31" s="6"/>
      <c r="AC31" s="6"/>
      <c r="AD31" s="6"/>
      <c r="AE31" s="6"/>
      <c r="AF31" s="6"/>
      <c r="AG31" s="6"/>
      <c r="AH31" s="6"/>
      <c r="AI31" s="6"/>
      <c r="AJ31" s="5"/>
      <c r="AK31" s="1323" t="s">
        <v>323</v>
      </c>
      <c r="AL31" s="1324"/>
      <c r="AM31" s="1324"/>
      <c r="AN31" s="1324"/>
      <c r="AO31" s="1324"/>
      <c r="AP31" s="2234"/>
      <c r="AQ31" s="2234"/>
      <c r="AR31" s="2235"/>
      <c r="AS31" s="2228" t="s">
        <v>315</v>
      </c>
      <c r="AT31" s="2229"/>
      <c r="AU31" s="5"/>
      <c r="AV31" s="1323" t="s">
        <v>102</v>
      </c>
      <c r="AW31" s="1324"/>
      <c r="AX31" s="1324"/>
      <c r="AY31" s="1324"/>
      <c r="AZ31" s="2236">
        <f>IFERROR(500*P34*(P31-P32)/1000,"")</f>
        <v>0</v>
      </c>
      <c r="BA31" s="2236"/>
      <c r="BB31" s="2236"/>
      <c r="BC31" s="2236"/>
      <c r="BD31" s="2236">
        <f>IFERROR(AZ31/12,"")</f>
        <v>0</v>
      </c>
      <c r="BE31" s="2236"/>
      <c r="BF31" s="2236"/>
      <c r="BG31" s="2237"/>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303" t="s">
        <v>322</v>
      </c>
      <c r="K32" s="1304"/>
      <c r="L32" s="1304"/>
      <c r="M32" s="1304"/>
      <c r="N32" s="1304"/>
      <c r="O32" s="1304"/>
      <c r="P32" s="926"/>
      <c r="Q32" s="926"/>
      <c r="R32" s="926"/>
      <c r="S32" s="926"/>
      <c r="T32" s="926"/>
      <c r="U32" s="926"/>
      <c r="V32" s="926"/>
      <c r="W32" s="926"/>
      <c r="X32" s="926"/>
      <c r="Y32" s="2212"/>
      <c r="Z32" s="6"/>
      <c r="AA32" s="6"/>
      <c r="AB32" s="6"/>
      <c r="AC32" s="6"/>
      <c r="AD32" s="6"/>
      <c r="AE32" s="6"/>
      <c r="AF32" s="6"/>
      <c r="AG32" s="6"/>
      <c r="AH32" s="6"/>
      <c r="AI32" s="6"/>
      <c r="AJ32" s="5"/>
      <c r="AK32" s="1323" t="s">
        <v>320</v>
      </c>
      <c r="AL32" s="1324"/>
      <c r="AM32" s="1324"/>
      <c r="AN32" s="1324"/>
      <c r="AO32" s="1324"/>
      <c r="AP32" s="2232" t="str">
        <f>IF(AP31-AP30&lt;&gt;0,AP31-AP30,"")</f>
        <v/>
      </c>
      <c r="AQ32" s="2232"/>
      <c r="AR32" s="2233"/>
      <c r="AS32" s="2228" t="s">
        <v>315</v>
      </c>
      <c r="AT32" s="2229"/>
      <c r="AU32" s="5"/>
      <c r="AV32" s="2215" t="s">
        <v>101</v>
      </c>
      <c r="AW32" s="2216"/>
      <c r="AX32" s="2216"/>
      <c r="AY32" s="2216"/>
      <c r="AZ32" s="2223" t="str">
        <f>IFERROR(500*U34*(U31-U32)/1000,"")</f>
        <v/>
      </c>
      <c r="BA32" s="2223"/>
      <c r="BB32" s="2223"/>
      <c r="BC32" s="2223"/>
      <c r="BD32" s="2223" t="str">
        <f>IFERROR(AZ32/12,"")</f>
        <v/>
      </c>
      <c r="BE32" s="2223"/>
      <c r="BF32" s="2223"/>
      <c r="BG32" s="2225"/>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91" t="s">
        <v>321</v>
      </c>
      <c r="K33" s="1392"/>
      <c r="L33" s="1392"/>
      <c r="M33" s="1392"/>
      <c r="N33" s="1392"/>
      <c r="O33" s="1393"/>
      <c r="P33" s="926"/>
      <c r="Q33" s="926"/>
      <c r="R33" s="926"/>
      <c r="S33" s="926"/>
      <c r="T33" s="926"/>
      <c r="U33" s="926"/>
      <c r="V33" s="926"/>
      <c r="W33" s="926"/>
      <c r="X33" s="926"/>
      <c r="Y33" s="2212"/>
      <c r="Z33" s="6"/>
      <c r="AA33" s="6"/>
      <c r="AB33" s="6"/>
      <c r="AC33" s="6"/>
      <c r="AD33" s="6"/>
      <c r="AE33" s="6"/>
      <c r="AF33" s="6"/>
      <c r="AG33" s="6"/>
      <c r="AH33" s="6"/>
      <c r="AI33" s="6"/>
      <c r="AJ33" s="5"/>
      <c r="AK33" s="2215" t="s">
        <v>320</v>
      </c>
      <c r="AL33" s="2216"/>
      <c r="AM33" s="2216"/>
      <c r="AN33" s="2216"/>
      <c r="AO33" s="2216"/>
      <c r="AP33" s="2230" t="str">
        <f>IFERROR(AP32*2.31,"")</f>
        <v/>
      </c>
      <c r="AQ33" s="2230"/>
      <c r="AR33" s="2231"/>
      <c r="AS33" s="2219" t="s">
        <v>319</v>
      </c>
      <c r="AT33" s="222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01" t="s">
        <v>287</v>
      </c>
      <c r="K34" s="1302"/>
      <c r="L34" s="1302"/>
      <c r="M34" s="1302"/>
      <c r="N34" s="1302"/>
      <c r="O34" s="1302"/>
      <c r="P34" s="1531"/>
      <c r="Q34" s="1531"/>
      <c r="R34" s="1531"/>
      <c r="S34" s="1531"/>
      <c r="T34" s="1531"/>
      <c r="U34" s="1441" t="str">
        <f>IFERROR(SQRT(U33/P33)*P34,"")</f>
        <v/>
      </c>
      <c r="V34" s="1441"/>
      <c r="W34" s="1441"/>
      <c r="X34" s="1441"/>
      <c r="Y34" s="2054"/>
      <c r="Z34" s="6"/>
      <c r="AA34" s="6"/>
      <c r="AB34" s="6"/>
      <c r="AC34" s="6"/>
      <c r="AD34" s="6"/>
      <c r="AE34" s="6"/>
      <c r="AF34" s="6"/>
      <c r="AG34" s="6"/>
      <c r="AH34" s="6"/>
      <c r="AI34" s="6"/>
      <c r="AJ34" s="5"/>
      <c r="AK34" s="5"/>
      <c r="AL34" s="5"/>
      <c r="AM34" s="5"/>
      <c r="AN34" s="5"/>
      <c r="AO34" s="5"/>
      <c r="AP34" s="5"/>
      <c r="AQ34" s="5"/>
      <c r="AR34" s="5"/>
      <c r="AS34" s="5"/>
      <c r="AT34" s="5"/>
      <c r="AU34" s="5"/>
      <c r="AV34" s="1312" t="s">
        <v>318</v>
      </c>
      <c r="AW34" s="1313"/>
      <c r="AX34" s="1313"/>
      <c r="AY34" s="1313"/>
      <c r="AZ34" s="1313"/>
      <c r="BA34" s="1313"/>
      <c r="BB34" s="1313"/>
      <c r="BC34" s="1313"/>
      <c r="BD34" s="1313"/>
      <c r="BE34" s="1313"/>
      <c r="BF34" s="1313"/>
      <c r="BG34" s="1313"/>
      <c r="BH34" s="1314"/>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28" t="str">
        <f>IFERROR(IF(AZ25&lt;AZ32*1.02,"Act. Cond. Is not &gt; than Act. Evap. + 2% by "&amp;ROUND(AZ32*1.02-AZ25,0)&amp;" MBH.",""),"")</f>
        <v/>
      </c>
      <c r="AW35" s="1329"/>
      <c r="AX35" s="1329"/>
      <c r="AY35" s="1329"/>
      <c r="AZ35" s="1329"/>
      <c r="BA35" s="1329"/>
      <c r="BB35" s="1329"/>
      <c r="BC35" s="1329"/>
      <c r="BD35" s="1329"/>
      <c r="BE35" s="1329"/>
      <c r="BF35" s="1329"/>
      <c r="BG35" s="1329"/>
      <c r="BH35" s="1330"/>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32" t="s">
        <v>317</v>
      </c>
      <c r="J36" s="1433"/>
      <c r="K36" s="1433"/>
      <c r="L36" s="1433"/>
      <c r="M36" s="1433"/>
      <c r="N36" s="1433"/>
      <c r="O36" s="1433"/>
      <c r="P36" s="1433"/>
      <c r="Q36" s="1433"/>
      <c r="R36" s="1433"/>
      <c r="S36" s="1433"/>
      <c r="T36" s="1433"/>
      <c r="U36" s="1433"/>
      <c r="V36" s="1433"/>
      <c r="W36" s="1433"/>
      <c r="X36" s="1433"/>
      <c r="Y36" s="1433"/>
      <c r="Z36" s="1434"/>
      <c r="AA36" s="6"/>
      <c r="AB36" s="6"/>
      <c r="AC36" s="6"/>
      <c r="AD36" s="6"/>
      <c r="AE36" s="6"/>
      <c r="AF36" s="6"/>
      <c r="AG36" s="6"/>
      <c r="AH36" s="6"/>
      <c r="AI36" s="6"/>
      <c r="AJ36" s="5"/>
      <c r="AK36" s="5"/>
      <c r="AL36" s="5"/>
      <c r="AM36" s="5"/>
      <c r="AN36" s="5"/>
      <c r="AO36" s="5"/>
      <c r="AP36" s="5"/>
      <c r="AQ36" s="5"/>
      <c r="AR36" s="5"/>
      <c r="AS36" s="5"/>
      <c r="AT36" s="5"/>
      <c r="AU36" s="5"/>
      <c r="AV36" s="1331"/>
      <c r="AW36" s="1332"/>
      <c r="AX36" s="1332"/>
      <c r="AY36" s="1332"/>
      <c r="AZ36" s="1332"/>
      <c r="BA36" s="1332"/>
      <c r="BB36" s="1332"/>
      <c r="BC36" s="1332"/>
      <c r="BD36" s="1332"/>
      <c r="BE36" s="1332"/>
      <c r="BF36" s="1332"/>
      <c r="BG36" s="1332"/>
      <c r="BH36" s="1333"/>
      <c r="BI36" s="5"/>
      <c r="BJ36" s="5"/>
      <c r="BK36" s="5"/>
      <c r="BL36" s="5"/>
      <c r="BM36" s="5"/>
      <c r="BN36" s="5"/>
      <c r="BO36" s="5"/>
      <c r="BP36" s="5"/>
      <c r="BQ36" s="5"/>
      <c r="BR36" s="5"/>
      <c r="BS36" s="5"/>
    </row>
    <row r="37" spans="1:73" ht="12" customHeight="1" thickTop="1" x14ac:dyDescent="0.2">
      <c r="A37" s="6"/>
      <c r="B37" s="6"/>
      <c r="C37" s="6"/>
      <c r="D37" s="6"/>
      <c r="E37" s="6"/>
      <c r="F37" s="6"/>
      <c r="G37" s="6"/>
      <c r="H37" s="6"/>
      <c r="I37" s="1360" t="s">
        <v>1009</v>
      </c>
      <c r="J37" s="1361"/>
      <c r="K37" s="1361"/>
      <c r="L37" s="1361"/>
      <c r="M37" s="1361"/>
      <c r="N37" s="1361"/>
      <c r="O37" s="1361"/>
      <c r="P37" s="1361"/>
      <c r="Q37" s="1361"/>
      <c r="R37" s="1361"/>
      <c r="S37" s="1361"/>
      <c r="T37" s="1361"/>
      <c r="U37" s="1361"/>
      <c r="V37" s="2200"/>
      <c r="W37" s="2200"/>
      <c r="X37" s="2200"/>
      <c r="Y37" s="2201" t="s">
        <v>312</v>
      </c>
      <c r="Z37" s="2202"/>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60" t="s">
        <v>886</v>
      </c>
      <c r="J38" s="1361"/>
      <c r="K38" s="1361"/>
      <c r="L38" s="1361"/>
      <c r="M38" s="1361"/>
      <c r="N38" s="1361"/>
      <c r="O38" s="1361"/>
      <c r="P38" s="1361"/>
      <c r="Q38" s="1361"/>
      <c r="R38" s="1361"/>
      <c r="S38" s="1361"/>
      <c r="T38" s="1361"/>
      <c r="U38" s="1361"/>
      <c r="V38" s="2200"/>
      <c r="W38" s="2200"/>
      <c r="X38" s="2200"/>
      <c r="Y38" s="2201" t="s">
        <v>315</v>
      </c>
      <c r="Z38" s="2202"/>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303" t="s">
        <v>316</v>
      </c>
      <c r="J39" s="1304"/>
      <c r="K39" s="1304"/>
      <c r="L39" s="1304"/>
      <c r="M39" s="1304"/>
      <c r="N39" s="1304"/>
      <c r="O39" s="1304"/>
      <c r="P39" s="1304"/>
      <c r="Q39" s="1304"/>
      <c r="R39" s="1304"/>
      <c r="S39" s="1304"/>
      <c r="T39" s="1304"/>
      <c r="U39" s="1304"/>
      <c r="V39" s="1024"/>
      <c r="W39" s="1024"/>
      <c r="X39" s="1024"/>
      <c r="Y39" s="2194" t="s">
        <v>315</v>
      </c>
      <c r="Z39" s="2164"/>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303" t="s">
        <v>314</v>
      </c>
      <c r="J40" s="1304"/>
      <c r="K40" s="1304"/>
      <c r="L40" s="1304"/>
      <c r="M40" s="1304"/>
      <c r="N40" s="1304"/>
      <c r="O40" s="1304"/>
      <c r="P40" s="1304"/>
      <c r="Q40" s="1304"/>
      <c r="R40" s="1304"/>
      <c r="S40" s="1304"/>
      <c r="T40" s="1304"/>
      <c r="U40" s="1304"/>
      <c r="V40" s="1024"/>
      <c r="W40" s="1024"/>
      <c r="X40" s="1024"/>
      <c r="Y40" s="2194" t="s">
        <v>312</v>
      </c>
      <c r="Z40" s="2164"/>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03" t="s">
        <v>336</v>
      </c>
      <c r="J41" s="1304"/>
      <c r="K41" s="1304"/>
      <c r="L41" s="1304"/>
      <c r="M41" s="1304"/>
      <c r="N41" s="1304"/>
      <c r="O41" s="1304"/>
      <c r="P41" s="1304"/>
      <c r="Q41" s="1304"/>
      <c r="R41" s="1304"/>
      <c r="S41" s="1304"/>
      <c r="T41" s="1304"/>
      <c r="U41" s="1304"/>
      <c r="V41" s="1006"/>
      <c r="W41" s="1006"/>
      <c r="X41" s="2194" t="s">
        <v>313</v>
      </c>
      <c r="Y41" s="2194"/>
      <c r="Z41" s="2164"/>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01" t="s">
        <v>890</v>
      </c>
      <c r="J42" s="1302"/>
      <c r="K42" s="1302"/>
      <c r="L42" s="1302"/>
      <c r="M42" s="1302"/>
      <c r="N42" s="1302"/>
      <c r="O42" s="1302"/>
      <c r="P42" s="1302"/>
      <c r="Q42" s="1302"/>
      <c r="R42" s="1302"/>
      <c r="S42" s="1302"/>
      <c r="T42" s="1302"/>
      <c r="U42" s="1302"/>
      <c r="V42" s="2195"/>
      <c r="W42" s="2195"/>
      <c r="X42" s="2196" t="s">
        <v>313</v>
      </c>
      <c r="Y42" s="2196" t="s">
        <v>312</v>
      </c>
      <c r="Z42" s="215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81" priority="4">
      <formula>LEN(TRIM(E7))=0</formula>
    </cfRule>
  </conditionalFormatting>
  <conditionalFormatting sqref="P20:Y20">
    <cfRule type="containsBlanks" dxfId="1380" priority="2">
      <formula>LEN(TRIM(P20))=0</formula>
    </cfRule>
  </conditionalFormatting>
  <conditionalFormatting sqref="V37:X37">
    <cfRule type="containsBlanks" dxfId="1379" priority="1">
      <formula>LEN(TRIM(V37))=0</formula>
    </cfRule>
  </conditionalFormatting>
  <conditionalFormatting sqref="AV35:BH37">
    <cfRule type="notContainsBlanks" dxfId="1378" priority="5">
      <formula>LEN(TRIM(AV35))&gt;0</formula>
    </cfRule>
  </conditionalFormatting>
  <conditionalFormatting sqref="AZ24:BG25 AP25:AR26 AP32:AR33 U34:Y34 U27:Y27 AZ31:BG32">
    <cfRule type="containsText" dxfId="1377"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8" t="s">
        <v>919</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897" t="s">
        <v>696</v>
      </c>
      <c r="AL7" s="898"/>
      <c r="AM7" s="898"/>
      <c r="AN7" s="898"/>
      <c r="AO7" s="898"/>
      <c r="AP7" s="898"/>
      <c r="AQ7" s="898"/>
      <c r="AR7" s="898"/>
      <c r="AS7" s="898"/>
      <c r="AT7" s="898"/>
      <c r="AU7" s="898"/>
      <c r="AV7" s="898"/>
      <c r="AW7" s="898"/>
      <c r="AX7" s="898"/>
      <c r="AY7" s="89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94" t="s">
        <v>46</v>
      </c>
      <c r="U9" s="894"/>
      <c r="V9" s="894"/>
      <c r="W9" s="894"/>
      <c r="X9" s="894"/>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1" t="s">
        <v>158</v>
      </c>
      <c r="H11" s="1002"/>
      <c r="I11" s="1002"/>
      <c r="J11" s="1002"/>
      <c r="K11" s="1002"/>
      <c r="L11" s="1002"/>
      <c r="M11" s="1002"/>
      <c r="N11" s="1002"/>
      <c r="O11" s="1002"/>
      <c r="P11" s="1002"/>
      <c r="Q11" s="1002"/>
      <c r="R11" s="1002"/>
      <c r="S11" s="1002"/>
      <c r="T11" s="1002"/>
      <c r="U11" s="1002"/>
      <c r="V11" s="1002"/>
      <c r="W11" s="1002"/>
      <c r="X11" s="1002"/>
      <c r="Y11" s="1002"/>
      <c r="Z11" s="1002"/>
      <c r="AA11" s="1002"/>
      <c r="AB11" s="1003"/>
      <c r="AC11" s="42"/>
      <c r="AD11" s="42"/>
      <c r="AE11" s="42"/>
      <c r="AF11" s="42"/>
      <c r="AG11" s="42"/>
      <c r="AH11" s="42"/>
      <c r="AI11" s="42"/>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4" t="s">
        <v>111</v>
      </c>
      <c r="H12" s="1005"/>
      <c r="I12" s="1005"/>
      <c r="J12" s="1005"/>
      <c r="K12" s="1005"/>
      <c r="L12" s="1005"/>
      <c r="M12" s="1048"/>
      <c r="N12" s="1048"/>
      <c r="O12" s="1048"/>
      <c r="P12" s="1048"/>
      <c r="Q12" s="1048"/>
      <c r="R12" s="1048"/>
      <c r="S12" s="1048"/>
      <c r="T12" s="1048"/>
      <c r="U12" s="1048"/>
      <c r="V12" s="1048"/>
      <c r="W12" s="1048"/>
      <c r="X12" s="1048"/>
      <c r="Y12" s="1048"/>
      <c r="Z12" s="1048"/>
      <c r="AA12" s="1048"/>
      <c r="AB12" s="1049"/>
      <c r="AC12" s="42"/>
      <c r="AD12" s="42"/>
      <c r="AE12" s="42"/>
      <c r="AF12" s="42"/>
      <c r="AG12" s="42"/>
      <c r="AH12" s="42"/>
      <c r="AI12" s="42"/>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26" t="s">
        <v>334</v>
      </c>
      <c r="N13" s="1026"/>
      <c r="O13" s="1026"/>
      <c r="P13" s="1026"/>
      <c r="Q13" s="1026"/>
      <c r="R13" s="1026"/>
      <c r="S13" s="1026"/>
      <c r="T13" s="1026"/>
      <c r="U13" s="1026"/>
      <c r="V13" s="1026"/>
      <c r="W13" s="1026"/>
      <c r="X13" s="1026"/>
      <c r="Y13" s="1026"/>
      <c r="Z13" s="1026"/>
      <c r="AA13" s="1026"/>
      <c r="AB13" s="1028"/>
      <c r="AC13" s="42"/>
      <c r="AD13" s="42"/>
      <c r="AE13" s="42"/>
      <c r="AF13" s="42"/>
      <c r="AG13" s="42"/>
      <c r="AH13" s="42"/>
      <c r="AI13" s="42"/>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1032"/>
      <c r="N14" s="1032"/>
      <c r="O14" s="1032"/>
      <c r="P14" s="1032"/>
      <c r="Q14" s="1032"/>
      <c r="R14" s="1032"/>
      <c r="S14" s="1032"/>
      <c r="T14" s="1032"/>
      <c r="U14" s="1032"/>
      <c r="V14" s="1032"/>
      <c r="W14" s="1032"/>
      <c r="X14" s="1032"/>
      <c r="Y14" s="1032"/>
      <c r="Z14" s="1032"/>
      <c r="AA14" s="1032"/>
      <c r="AB14" s="103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149</v>
      </c>
      <c r="H15" s="997"/>
      <c r="I15" s="997"/>
      <c r="J15" s="997"/>
      <c r="K15" s="997"/>
      <c r="L15" s="997"/>
      <c r="M15" s="1026" t="s">
        <v>695</v>
      </c>
      <c r="N15" s="1026"/>
      <c r="O15" s="1026"/>
      <c r="P15" s="1026"/>
      <c r="Q15" s="1026"/>
      <c r="R15" s="1026"/>
      <c r="S15" s="1026"/>
      <c r="T15" s="1026"/>
      <c r="U15" s="1026"/>
      <c r="V15" s="1026"/>
      <c r="W15" s="1026"/>
      <c r="X15" s="1026"/>
      <c r="Y15" s="1026"/>
      <c r="Z15" s="1026"/>
      <c r="AA15" s="1026"/>
      <c r="AB15" s="102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8" t="s">
        <v>146</v>
      </c>
      <c r="H16" s="2249"/>
      <c r="I16" s="2249"/>
      <c r="J16" s="2249"/>
      <c r="K16" s="2249"/>
      <c r="L16" s="2249"/>
      <c r="M16" s="1077"/>
      <c r="N16" s="1077"/>
      <c r="O16" s="1077"/>
      <c r="P16" s="1077"/>
      <c r="Q16" s="1077"/>
      <c r="R16" s="1077"/>
      <c r="S16" s="1077"/>
      <c r="T16" s="1077"/>
      <c r="U16" s="1077"/>
      <c r="V16" s="1077"/>
      <c r="W16" s="1077"/>
      <c r="X16" s="1077"/>
      <c r="Y16" s="1077"/>
      <c r="Z16" s="1077"/>
      <c r="AA16" s="1077"/>
      <c r="AB16" s="107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6" t="s">
        <v>884</v>
      </c>
      <c r="K18" s="887"/>
      <c r="L18" s="887"/>
      <c r="M18" s="887"/>
      <c r="N18" s="887"/>
      <c r="O18" s="887"/>
      <c r="P18" s="887"/>
      <c r="Q18" s="887"/>
      <c r="R18" s="887"/>
      <c r="S18" s="887"/>
      <c r="T18" s="887"/>
      <c r="U18" s="887"/>
      <c r="V18" s="887"/>
      <c r="W18" s="887"/>
      <c r="X18" s="887"/>
      <c r="Y18" s="88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42" t="s">
        <v>102</v>
      </c>
      <c r="Q19" s="2243"/>
      <c r="R19" s="2243"/>
      <c r="S19" s="2243"/>
      <c r="T19" s="1850"/>
      <c r="U19" s="2242" t="s">
        <v>101</v>
      </c>
      <c r="V19" s="2243"/>
      <c r="W19" s="2243"/>
      <c r="X19" s="2243"/>
      <c r="Y19" s="2244"/>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75" t="s">
        <v>333</v>
      </c>
      <c r="K20" s="1176"/>
      <c r="L20" s="1176"/>
      <c r="M20" s="1176"/>
      <c r="N20" s="1176"/>
      <c r="O20" s="1177"/>
      <c r="P20" s="967"/>
      <c r="Q20" s="968"/>
      <c r="R20" s="968"/>
      <c r="S20" s="968"/>
      <c r="T20" s="969"/>
      <c r="U20" s="2245" t="str">
        <f>BD32</f>
        <v/>
      </c>
      <c r="V20" s="2246"/>
      <c r="W20" s="2246"/>
      <c r="X20" s="2246"/>
      <c r="Y20" s="2247"/>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86" t="s">
        <v>920</v>
      </c>
      <c r="K22" s="887"/>
      <c r="L22" s="887"/>
      <c r="M22" s="887"/>
      <c r="N22" s="887"/>
      <c r="O22" s="887"/>
      <c r="P22" s="887"/>
      <c r="Q22" s="887"/>
      <c r="R22" s="887"/>
      <c r="S22" s="887"/>
      <c r="T22" s="887"/>
      <c r="U22" s="887"/>
      <c r="V22" s="887"/>
      <c r="W22" s="887"/>
      <c r="X22" s="887"/>
      <c r="Y22" s="888"/>
      <c r="Z22" s="42"/>
      <c r="AA22" s="42"/>
      <c r="AB22" s="42"/>
      <c r="AC22" s="42"/>
      <c r="AD22" s="42"/>
      <c r="AE22" s="42"/>
      <c r="AF22" s="42"/>
      <c r="AG22" s="42"/>
      <c r="AH22" s="42"/>
      <c r="AI22" s="42"/>
      <c r="AJ22" s="5"/>
      <c r="AK22" s="2250" t="s">
        <v>329</v>
      </c>
      <c r="AL22" s="2251"/>
      <c r="AM22" s="2251"/>
      <c r="AN22" s="2251"/>
      <c r="AO22" s="2251"/>
      <c r="AP22" s="2251"/>
      <c r="AQ22" s="2251"/>
      <c r="AR22" s="2251"/>
      <c r="AS22" s="2251"/>
      <c r="AT22" s="2252"/>
      <c r="AU22" s="5"/>
      <c r="AV22" s="2250" t="s">
        <v>921</v>
      </c>
      <c r="AW22" s="2251"/>
      <c r="AX22" s="2251"/>
      <c r="AY22" s="2251"/>
      <c r="AZ22" s="2251"/>
      <c r="BA22" s="2251"/>
      <c r="BB22" s="2251"/>
      <c r="BC22" s="2251"/>
      <c r="BD22" s="2251"/>
      <c r="BE22" s="2251"/>
      <c r="BF22" s="2251"/>
      <c r="BG22" s="2252"/>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42" t="s">
        <v>102</v>
      </c>
      <c r="Q23" s="2243"/>
      <c r="R23" s="2243"/>
      <c r="S23" s="2243"/>
      <c r="T23" s="1850"/>
      <c r="U23" s="2242" t="s">
        <v>101</v>
      </c>
      <c r="V23" s="2243"/>
      <c r="W23" s="2243"/>
      <c r="X23" s="2243"/>
      <c r="Y23" s="2244"/>
      <c r="Z23" s="42"/>
      <c r="AA23" s="42"/>
      <c r="AB23" s="42"/>
      <c r="AC23" s="42"/>
      <c r="AD23" s="42"/>
      <c r="AE23" s="42"/>
      <c r="AF23" s="42"/>
      <c r="AG23" s="42"/>
      <c r="AH23" s="42"/>
      <c r="AI23" s="42"/>
      <c r="AJ23" s="5"/>
      <c r="AK23" s="1068" t="s">
        <v>327</v>
      </c>
      <c r="AL23" s="1069"/>
      <c r="AM23" s="1069"/>
      <c r="AN23" s="1069"/>
      <c r="AO23" s="1069"/>
      <c r="AP23" s="2253"/>
      <c r="AQ23" s="2253"/>
      <c r="AR23" s="2226"/>
      <c r="AS23" s="2254" t="s">
        <v>315</v>
      </c>
      <c r="AT23" s="2255"/>
      <c r="AU23" s="5"/>
      <c r="AV23" s="1547"/>
      <c r="AW23" s="1530"/>
      <c r="AX23" s="1530"/>
      <c r="AY23" s="1530"/>
      <c r="AZ23" s="1530" t="s">
        <v>326</v>
      </c>
      <c r="BA23" s="1530"/>
      <c r="BB23" s="1530"/>
      <c r="BC23" s="1530"/>
      <c r="BD23" s="1530" t="s">
        <v>325</v>
      </c>
      <c r="BE23" s="1530"/>
      <c r="BF23" s="1530"/>
      <c r="BG23" s="2256"/>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17" t="s">
        <v>324</v>
      </c>
      <c r="K24" s="1018"/>
      <c r="L24" s="1018"/>
      <c r="M24" s="1018"/>
      <c r="N24" s="1018"/>
      <c r="O24" s="1019"/>
      <c r="P24" s="961"/>
      <c r="Q24" s="962"/>
      <c r="R24" s="962"/>
      <c r="S24" s="962"/>
      <c r="T24" s="963"/>
      <c r="U24" s="961"/>
      <c r="V24" s="962"/>
      <c r="W24" s="962"/>
      <c r="X24" s="962"/>
      <c r="Y24" s="2238"/>
      <c r="Z24" s="42"/>
      <c r="AA24" s="42"/>
      <c r="AB24" s="42"/>
      <c r="AC24" s="42"/>
      <c r="AD24" s="42"/>
      <c r="AE24" s="42"/>
      <c r="AF24" s="42"/>
      <c r="AG24" s="42"/>
      <c r="AH24" s="42"/>
      <c r="AI24" s="42"/>
      <c r="AJ24" s="5"/>
      <c r="AK24" s="1068" t="s">
        <v>323</v>
      </c>
      <c r="AL24" s="1069"/>
      <c r="AM24" s="1069"/>
      <c r="AN24" s="1069"/>
      <c r="AO24" s="1069"/>
      <c r="AP24" s="2253"/>
      <c r="AQ24" s="2253"/>
      <c r="AR24" s="2226"/>
      <c r="AS24" s="2254" t="s">
        <v>315</v>
      </c>
      <c r="AT24" s="2255"/>
      <c r="AU24" s="5"/>
      <c r="AV24" s="1068" t="s">
        <v>102</v>
      </c>
      <c r="AW24" s="1069"/>
      <c r="AX24" s="1069"/>
      <c r="AY24" s="1069"/>
      <c r="AZ24" s="1071" t="str">
        <f>IF(500*P27*(P25-P24)/1000&lt;&gt;0,500*P27*(P25-P24)/1000,"")</f>
        <v/>
      </c>
      <c r="BA24" s="1071"/>
      <c r="BB24" s="1071"/>
      <c r="BC24" s="1071"/>
      <c r="BD24" s="1071" t="str">
        <f>IFERROR(AZ24/15,"")</f>
        <v/>
      </c>
      <c r="BE24" s="1071"/>
      <c r="BF24" s="1071"/>
      <c r="BG24" s="1189"/>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1017" t="s">
        <v>322</v>
      </c>
      <c r="K25" s="1018"/>
      <c r="L25" s="1018"/>
      <c r="M25" s="1018"/>
      <c r="N25" s="1018"/>
      <c r="O25" s="1019"/>
      <c r="P25" s="961"/>
      <c r="Q25" s="962"/>
      <c r="R25" s="962"/>
      <c r="S25" s="962"/>
      <c r="T25" s="963"/>
      <c r="U25" s="961"/>
      <c r="V25" s="962"/>
      <c r="W25" s="962"/>
      <c r="X25" s="962"/>
      <c r="Y25" s="2238"/>
      <c r="Z25" s="42"/>
      <c r="AA25" s="42"/>
      <c r="AB25" s="42"/>
      <c r="AC25" s="42"/>
      <c r="AD25" s="42"/>
      <c r="AE25" s="42"/>
      <c r="AF25" s="42"/>
      <c r="AG25" s="42"/>
      <c r="AH25" s="42"/>
      <c r="AI25" s="42"/>
      <c r="AJ25" s="5"/>
      <c r="AK25" s="1068" t="s">
        <v>320</v>
      </c>
      <c r="AL25" s="1069"/>
      <c r="AM25" s="1069"/>
      <c r="AN25" s="1069"/>
      <c r="AO25" s="1069"/>
      <c r="AP25" s="2268" t="str">
        <f>IF(AP24-AP23&lt;&gt;0,AP24-AP23,"")</f>
        <v/>
      </c>
      <c r="AQ25" s="2268"/>
      <c r="AR25" s="2269"/>
      <c r="AS25" s="2254" t="s">
        <v>315</v>
      </c>
      <c r="AT25" s="2255"/>
      <c r="AU25" s="5"/>
      <c r="AV25" s="2257" t="s">
        <v>101</v>
      </c>
      <c r="AW25" s="2258"/>
      <c r="AX25" s="2258"/>
      <c r="AY25" s="2258"/>
      <c r="AZ25" s="2259" t="str">
        <f>IFERROR(500*U27*(U25-U24)/1000,"")</f>
        <v/>
      </c>
      <c r="BA25" s="2260"/>
      <c r="BB25" s="2260"/>
      <c r="BC25" s="2261"/>
      <c r="BD25" s="2262" t="str">
        <f>IFERROR(AZ25/15,"")</f>
        <v/>
      </c>
      <c r="BE25" s="2262"/>
      <c r="BF25" s="2262"/>
      <c r="BG25" s="2263"/>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1017" t="s">
        <v>321</v>
      </c>
      <c r="K26" s="1018"/>
      <c r="L26" s="1018"/>
      <c r="M26" s="1018"/>
      <c r="N26" s="1018"/>
      <c r="O26" s="1019"/>
      <c r="P26" s="961"/>
      <c r="Q26" s="962"/>
      <c r="R26" s="962"/>
      <c r="S26" s="962"/>
      <c r="T26" s="963"/>
      <c r="U26" s="961"/>
      <c r="V26" s="962"/>
      <c r="W26" s="962"/>
      <c r="X26" s="962"/>
      <c r="Y26" s="2238"/>
      <c r="Z26" s="42"/>
      <c r="AA26" s="42"/>
      <c r="AB26" s="42"/>
      <c r="AC26" s="42"/>
      <c r="AD26" s="42"/>
      <c r="AE26" s="42"/>
      <c r="AF26" s="42"/>
      <c r="AG26" s="42"/>
      <c r="AH26" s="42"/>
      <c r="AI26" s="42"/>
      <c r="AJ26" s="5"/>
      <c r="AK26" s="2257" t="s">
        <v>320</v>
      </c>
      <c r="AL26" s="2258"/>
      <c r="AM26" s="2258"/>
      <c r="AN26" s="2258"/>
      <c r="AO26" s="2258"/>
      <c r="AP26" s="2264" t="str">
        <f>IFERROR(AP25*2.31,"")</f>
        <v/>
      </c>
      <c r="AQ26" s="2264"/>
      <c r="AR26" s="2265"/>
      <c r="AS26" s="2266" t="s">
        <v>319</v>
      </c>
      <c r="AT26" s="2267"/>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75" t="s">
        <v>287</v>
      </c>
      <c r="K27" s="1176"/>
      <c r="L27" s="1176"/>
      <c r="M27" s="1176"/>
      <c r="N27" s="1176"/>
      <c r="O27" s="1177"/>
      <c r="P27" s="979"/>
      <c r="Q27" s="980"/>
      <c r="R27" s="980"/>
      <c r="S27" s="980"/>
      <c r="T27" s="981"/>
      <c r="U27" s="1021" t="str">
        <f>IFERROR(SQRT(U26/P26)*P27,"")</f>
        <v/>
      </c>
      <c r="V27" s="1022"/>
      <c r="W27" s="1022"/>
      <c r="X27" s="1022"/>
      <c r="Y27" s="1023"/>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86" t="s">
        <v>376</v>
      </c>
      <c r="K29" s="887"/>
      <c r="L29" s="887"/>
      <c r="M29" s="887"/>
      <c r="N29" s="887"/>
      <c r="O29" s="887"/>
      <c r="P29" s="887"/>
      <c r="Q29" s="887"/>
      <c r="R29" s="887"/>
      <c r="S29" s="887"/>
      <c r="T29" s="887"/>
      <c r="U29" s="887"/>
      <c r="V29" s="887"/>
      <c r="W29" s="887"/>
      <c r="X29" s="887"/>
      <c r="Y29" s="888"/>
      <c r="Z29" s="42"/>
      <c r="AA29" s="42"/>
      <c r="AB29" s="42"/>
      <c r="AC29" s="42"/>
      <c r="AD29" s="42"/>
      <c r="AE29" s="42"/>
      <c r="AF29" s="42"/>
      <c r="AG29" s="42"/>
      <c r="AH29" s="42"/>
      <c r="AI29" s="42"/>
      <c r="AJ29" s="5"/>
      <c r="AK29" s="2250" t="s">
        <v>332</v>
      </c>
      <c r="AL29" s="2251"/>
      <c r="AM29" s="2251"/>
      <c r="AN29" s="2251"/>
      <c r="AO29" s="2251"/>
      <c r="AP29" s="2251"/>
      <c r="AQ29" s="2251"/>
      <c r="AR29" s="2251"/>
      <c r="AS29" s="2251"/>
      <c r="AT29" s="2252"/>
      <c r="AU29" s="5"/>
      <c r="AV29" s="2250" t="s">
        <v>331</v>
      </c>
      <c r="AW29" s="2251"/>
      <c r="AX29" s="2251"/>
      <c r="AY29" s="2251"/>
      <c r="AZ29" s="2251"/>
      <c r="BA29" s="2251"/>
      <c r="BB29" s="2251"/>
      <c r="BC29" s="2251"/>
      <c r="BD29" s="2251"/>
      <c r="BE29" s="2251"/>
      <c r="BF29" s="2251"/>
      <c r="BG29" s="2252"/>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30" t="s">
        <v>102</v>
      </c>
      <c r="Q30" s="1030"/>
      <c r="R30" s="1030"/>
      <c r="S30" s="1030"/>
      <c r="T30" s="1030"/>
      <c r="U30" s="1030" t="s">
        <v>101</v>
      </c>
      <c r="V30" s="1030"/>
      <c r="W30" s="1030"/>
      <c r="X30" s="1030"/>
      <c r="Y30" s="1031"/>
      <c r="Z30" s="42"/>
      <c r="AA30" s="42"/>
      <c r="AB30" s="42"/>
      <c r="AC30" s="42"/>
      <c r="AD30" s="42"/>
      <c r="AE30" s="42"/>
      <c r="AF30" s="42"/>
      <c r="AG30" s="42"/>
      <c r="AH30" s="42"/>
      <c r="AI30" s="42"/>
      <c r="AJ30" s="5"/>
      <c r="AK30" s="1068" t="s">
        <v>327</v>
      </c>
      <c r="AL30" s="1069"/>
      <c r="AM30" s="1069"/>
      <c r="AN30" s="1069"/>
      <c r="AO30" s="1069"/>
      <c r="AP30" s="2253"/>
      <c r="AQ30" s="2253"/>
      <c r="AR30" s="2226"/>
      <c r="AS30" s="2254" t="s">
        <v>315</v>
      </c>
      <c r="AT30" s="2255"/>
      <c r="AU30" s="5"/>
      <c r="AV30" s="1547"/>
      <c r="AW30" s="1530"/>
      <c r="AX30" s="1530"/>
      <c r="AY30" s="1530"/>
      <c r="AZ30" s="1530" t="s">
        <v>326</v>
      </c>
      <c r="BA30" s="1530"/>
      <c r="BB30" s="1530"/>
      <c r="BC30" s="1530"/>
      <c r="BD30" s="1530" t="s">
        <v>325</v>
      </c>
      <c r="BE30" s="1530"/>
      <c r="BF30" s="1530"/>
      <c r="BG30" s="2256"/>
      <c r="BH30" s="5"/>
      <c r="BI30" s="5"/>
      <c r="BJ30" s="1438"/>
      <c r="BK30" s="1438"/>
      <c r="BL30" s="1438"/>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7" t="s">
        <v>324</v>
      </c>
      <c r="K31" s="1018"/>
      <c r="L31" s="1018"/>
      <c r="M31" s="1018"/>
      <c r="N31" s="1018"/>
      <c r="O31" s="1019"/>
      <c r="P31" s="926"/>
      <c r="Q31" s="926"/>
      <c r="R31" s="926"/>
      <c r="S31" s="926"/>
      <c r="T31" s="926"/>
      <c r="U31" s="926"/>
      <c r="V31" s="926"/>
      <c r="W31" s="926"/>
      <c r="X31" s="926"/>
      <c r="Y31" s="2212"/>
      <c r="Z31" s="42"/>
      <c r="AA31" s="42"/>
      <c r="AB31" s="42"/>
      <c r="AC31" s="42"/>
      <c r="AD31" s="42"/>
      <c r="AE31" s="42"/>
      <c r="AF31" s="42"/>
      <c r="AG31" s="42"/>
      <c r="AH31" s="42"/>
      <c r="AI31" s="42"/>
      <c r="AJ31" s="5"/>
      <c r="AK31" s="1068" t="s">
        <v>323</v>
      </c>
      <c r="AL31" s="1069"/>
      <c r="AM31" s="1069"/>
      <c r="AN31" s="1069"/>
      <c r="AO31" s="1069"/>
      <c r="AP31" s="2253"/>
      <c r="AQ31" s="2253"/>
      <c r="AR31" s="2226"/>
      <c r="AS31" s="2254" t="s">
        <v>315</v>
      </c>
      <c r="AT31" s="2255"/>
      <c r="AU31" s="5"/>
      <c r="AV31" s="1068" t="s">
        <v>102</v>
      </c>
      <c r="AW31" s="1069"/>
      <c r="AX31" s="1069"/>
      <c r="AY31" s="1069"/>
      <c r="AZ31" s="2270">
        <f>IFERROR(500*P34*(P31-P32)/1000,"")</f>
        <v>0</v>
      </c>
      <c r="BA31" s="2270"/>
      <c r="BB31" s="2270"/>
      <c r="BC31" s="2270"/>
      <c r="BD31" s="2270">
        <f>IFERROR(AZ31/12,"")</f>
        <v>0</v>
      </c>
      <c r="BE31" s="2270"/>
      <c r="BF31" s="2270"/>
      <c r="BG31" s="2271"/>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96" t="s">
        <v>322</v>
      </c>
      <c r="K32" s="997"/>
      <c r="L32" s="997"/>
      <c r="M32" s="997"/>
      <c r="N32" s="997"/>
      <c r="O32" s="997"/>
      <c r="P32" s="926"/>
      <c r="Q32" s="926"/>
      <c r="R32" s="926"/>
      <c r="S32" s="926"/>
      <c r="T32" s="926"/>
      <c r="U32" s="926"/>
      <c r="V32" s="926"/>
      <c r="W32" s="926"/>
      <c r="X32" s="926"/>
      <c r="Y32" s="2212"/>
      <c r="Z32" s="42"/>
      <c r="AA32" s="42"/>
      <c r="AB32" s="42"/>
      <c r="AC32" s="42"/>
      <c r="AD32" s="42"/>
      <c r="AE32" s="42"/>
      <c r="AF32" s="42"/>
      <c r="AG32" s="42"/>
      <c r="AH32" s="42"/>
      <c r="AI32" s="42"/>
      <c r="AJ32" s="5"/>
      <c r="AK32" s="1068" t="s">
        <v>320</v>
      </c>
      <c r="AL32" s="1069"/>
      <c r="AM32" s="1069"/>
      <c r="AN32" s="1069"/>
      <c r="AO32" s="1069"/>
      <c r="AP32" s="2268" t="str">
        <f>IF(AP31-AP30&lt;&gt;0,AP31-AP30,"")</f>
        <v/>
      </c>
      <c r="AQ32" s="2268"/>
      <c r="AR32" s="2269"/>
      <c r="AS32" s="2254" t="s">
        <v>315</v>
      </c>
      <c r="AT32" s="2255"/>
      <c r="AU32" s="5"/>
      <c r="AV32" s="2257" t="s">
        <v>101</v>
      </c>
      <c r="AW32" s="2258"/>
      <c r="AX32" s="2258"/>
      <c r="AY32" s="2258"/>
      <c r="AZ32" s="2262" t="str">
        <f>IFERROR(500*U34*(U31-U32)/1000,"")</f>
        <v/>
      </c>
      <c r="BA32" s="2262"/>
      <c r="BB32" s="2262"/>
      <c r="BC32" s="2262"/>
      <c r="BD32" s="2262" t="str">
        <f>IFERROR(AZ32/12,"")</f>
        <v/>
      </c>
      <c r="BE32" s="2262"/>
      <c r="BF32" s="2262"/>
      <c r="BG32" s="2263"/>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17" t="s">
        <v>321</v>
      </c>
      <c r="K33" s="1018"/>
      <c r="L33" s="1018"/>
      <c r="M33" s="1018"/>
      <c r="N33" s="1018"/>
      <c r="O33" s="1019"/>
      <c r="P33" s="926"/>
      <c r="Q33" s="926"/>
      <c r="R33" s="926"/>
      <c r="S33" s="926"/>
      <c r="T33" s="926"/>
      <c r="U33" s="926"/>
      <c r="V33" s="926"/>
      <c r="W33" s="926"/>
      <c r="X33" s="926"/>
      <c r="Y33" s="2212"/>
      <c r="Z33" s="42"/>
      <c r="AA33" s="42"/>
      <c r="AB33" s="42"/>
      <c r="AC33" s="42"/>
      <c r="AD33" s="42"/>
      <c r="AE33" s="42"/>
      <c r="AF33" s="42"/>
      <c r="AG33" s="42"/>
      <c r="AH33" s="42"/>
      <c r="AI33" s="42"/>
      <c r="AJ33" s="5"/>
      <c r="AK33" s="2257" t="s">
        <v>320</v>
      </c>
      <c r="AL33" s="2258"/>
      <c r="AM33" s="2258"/>
      <c r="AN33" s="2258"/>
      <c r="AO33" s="2258"/>
      <c r="AP33" s="2264" t="str">
        <f>IFERROR(AP32*2.31,"")</f>
        <v/>
      </c>
      <c r="AQ33" s="2264"/>
      <c r="AR33" s="2265"/>
      <c r="AS33" s="2266" t="s">
        <v>319</v>
      </c>
      <c r="AT33" s="2267"/>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5" t="s">
        <v>287</v>
      </c>
      <c r="K34" s="986"/>
      <c r="L34" s="986"/>
      <c r="M34" s="986"/>
      <c r="N34" s="986"/>
      <c r="O34" s="986"/>
      <c r="P34" s="1531"/>
      <c r="Q34" s="1531"/>
      <c r="R34" s="1531"/>
      <c r="S34" s="1531"/>
      <c r="T34" s="1531"/>
      <c r="U34" s="1156" t="str">
        <f>IFERROR(SQRT(U33/P33)*P34,"")</f>
        <v/>
      </c>
      <c r="V34" s="1156"/>
      <c r="W34" s="1156"/>
      <c r="X34" s="1156"/>
      <c r="Y34" s="1157"/>
      <c r="Z34" s="42"/>
      <c r="AA34" s="42"/>
      <c r="AB34" s="42"/>
      <c r="AC34" s="42"/>
      <c r="AD34" s="42"/>
      <c r="AE34" s="42"/>
      <c r="AF34" s="42"/>
      <c r="AG34" s="42"/>
      <c r="AH34" s="42"/>
      <c r="AI34" s="42"/>
      <c r="AJ34" s="5"/>
      <c r="AK34" s="5"/>
      <c r="AL34" s="5"/>
      <c r="AM34" s="5"/>
      <c r="AN34" s="5"/>
      <c r="AO34" s="5"/>
      <c r="AP34" s="5"/>
      <c r="AQ34" s="5"/>
      <c r="AR34" s="5"/>
      <c r="AS34" s="5"/>
      <c r="AT34" s="5"/>
      <c r="AU34" s="5"/>
      <c r="AV34" s="897" t="s">
        <v>318</v>
      </c>
      <c r="AW34" s="898"/>
      <c r="AX34" s="898"/>
      <c r="AY34" s="898"/>
      <c r="AZ34" s="898"/>
      <c r="BA34" s="898"/>
      <c r="BB34" s="898"/>
      <c r="BC34" s="898"/>
      <c r="BD34" s="898"/>
      <c r="BE34" s="898"/>
      <c r="BF34" s="898"/>
      <c r="BG34" s="898"/>
      <c r="BH34" s="899"/>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22" t="str">
        <f>IFERROR(IF(AZ25&lt;AZ32*1.02,"Act. Cond. Is not &gt; than Act. Evap. + 2% by "&amp;ROUND(AZ32*1.02-AZ25,0)&amp;" MBH.",""),"")</f>
        <v/>
      </c>
      <c r="AW35" s="1523"/>
      <c r="AX35" s="1523"/>
      <c r="AY35" s="1523"/>
      <c r="AZ35" s="1523"/>
      <c r="BA35" s="1523"/>
      <c r="BB35" s="1523"/>
      <c r="BC35" s="1523"/>
      <c r="BD35" s="1523"/>
      <c r="BE35" s="1523"/>
      <c r="BF35" s="1523"/>
      <c r="BG35" s="1523"/>
      <c r="BH35" s="1524"/>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01" t="s">
        <v>317</v>
      </c>
      <c r="J36" s="1002"/>
      <c r="K36" s="1002"/>
      <c r="L36" s="1002"/>
      <c r="M36" s="1002"/>
      <c r="N36" s="1002"/>
      <c r="O36" s="1002"/>
      <c r="P36" s="1002"/>
      <c r="Q36" s="1002"/>
      <c r="R36" s="1002"/>
      <c r="S36" s="1002"/>
      <c r="T36" s="1002"/>
      <c r="U36" s="1002"/>
      <c r="V36" s="1002"/>
      <c r="W36" s="1002"/>
      <c r="X36" s="1002"/>
      <c r="Y36" s="1002"/>
      <c r="Z36" s="1003"/>
      <c r="AA36" s="42"/>
      <c r="AB36" s="42"/>
      <c r="AC36" s="42"/>
      <c r="AD36" s="42"/>
      <c r="AE36" s="42"/>
      <c r="AF36" s="42"/>
      <c r="AG36" s="42"/>
      <c r="AH36" s="42"/>
      <c r="AI36" s="42"/>
      <c r="AJ36" s="5"/>
      <c r="AK36" s="5"/>
      <c r="AL36" s="5"/>
      <c r="AM36" s="5"/>
      <c r="AN36" s="5"/>
      <c r="AO36" s="5"/>
      <c r="AP36" s="5"/>
      <c r="AQ36" s="5"/>
      <c r="AR36" s="5"/>
      <c r="AS36" s="5"/>
      <c r="AT36" s="5"/>
      <c r="AU36" s="5"/>
      <c r="AV36" s="1525"/>
      <c r="AW36" s="1526"/>
      <c r="AX36" s="1526"/>
      <c r="AY36" s="1526"/>
      <c r="AZ36" s="1526"/>
      <c r="BA36" s="1526"/>
      <c r="BB36" s="1526"/>
      <c r="BC36" s="1526"/>
      <c r="BD36" s="1526"/>
      <c r="BE36" s="1526"/>
      <c r="BF36" s="1526"/>
      <c r="BG36" s="1526"/>
      <c r="BH36" s="1527"/>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04" t="s">
        <v>1009</v>
      </c>
      <c r="J37" s="1005"/>
      <c r="K37" s="1005"/>
      <c r="L37" s="1005"/>
      <c r="M37" s="1005"/>
      <c r="N37" s="1005"/>
      <c r="O37" s="1005"/>
      <c r="P37" s="1005"/>
      <c r="Q37" s="1005"/>
      <c r="R37" s="1005"/>
      <c r="S37" s="1005"/>
      <c r="T37" s="1005"/>
      <c r="U37" s="1005"/>
      <c r="V37" s="2277"/>
      <c r="W37" s="2277"/>
      <c r="X37" s="2277"/>
      <c r="Y37" s="2278" t="s">
        <v>312</v>
      </c>
      <c r="Z37" s="2279"/>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04" t="s">
        <v>922</v>
      </c>
      <c r="J38" s="1005"/>
      <c r="K38" s="1005"/>
      <c r="L38" s="1005"/>
      <c r="M38" s="1005"/>
      <c r="N38" s="1005"/>
      <c r="O38" s="1005"/>
      <c r="P38" s="1005"/>
      <c r="Q38" s="1005"/>
      <c r="R38" s="1005"/>
      <c r="S38" s="1005"/>
      <c r="T38" s="1005"/>
      <c r="U38" s="1005"/>
      <c r="V38" s="2200"/>
      <c r="W38" s="2200"/>
      <c r="X38" s="2200"/>
      <c r="Y38" s="2278" t="s">
        <v>315</v>
      </c>
      <c r="Z38" s="2279"/>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8" t="s">
        <v>316</v>
      </c>
      <c r="J39" s="2249"/>
      <c r="K39" s="2249"/>
      <c r="L39" s="2249"/>
      <c r="M39" s="2249"/>
      <c r="N39" s="2249"/>
      <c r="O39" s="2249"/>
      <c r="P39" s="2249"/>
      <c r="Q39" s="2249"/>
      <c r="R39" s="2249"/>
      <c r="S39" s="2249"/>
      <c r="T39" s="2249"/>
      <c r="U39" s="2249"/>
      <c r="V39" s="2272"/>
      <c r="W39" s="2272"/>
      <c r="X39" s="2272"/>
      <c r="Y39" s="2273" t="s">
        <v>315</v>
      </c>
      <c r="Z39" s="2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96" t="s">
        <v>923</v>
      </c>
      <c r="J40" s="997"/>
      <c r="K40" s="997"/>
      <c r="L40" s="997"/>
      <c r="M40" s="997"/>
      <c r="N40" s="997"/>
      <c r="O40" s="997"/>
      <c r="P40" s="997"/>
      <c r="Q40" s="997"/>
      <c r="R40" s="997"/>
      <c r="S40" s="997"/>
      <c r="T40" s="997"/>
      <c r="U40" s="997"/>
      <c r="V40" s="1006"/>
      <c r="W40" s="1006"/>
      <c r="X40" s="2275" t="s">
        <v>313</v>
      </c>
      <c r="Y40" s="2275"/>
      <c r="Z40" s="2276"/>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985" t="s">
        <v>890</v>
      </c>
      <c r="J41" s="986"/>
      <c r="K41" s="986"/>
      <c r="L41" s="986"/>
      <c r="M41" s="986"/>
      <c r="N41" s="986"/>
      <c r="O41" s="986"/>
      <c r="P41" s="986"/>
      <c r="Q41" s="986"/>
      <c r="R41" s="986"/>
      <c r="S41" s="986"/>
      <c r="T41" s="986"/>
      <c r="U41" s="986"/>
      <c r="V41" s="2195"/>
      <c r="W41" s="2195"/>
      <c r="X41" s="1040" t="s">
        <v>313</v>
      </c>
      <c r="Y41" s="1040" t="s">
        <v>312</v>
      </c>
      <c r="Z41" s="104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7"/>
      <c r="J42" s="1497"/>
      <c r="K42" s="1497"/>
      <c r="L42" s="1497"/>
      <c r="M42" s="1497"/>
      <c r="N42" s="1497"/>
      <c r="O42" s="1497"/>
      <c r="P42" s="1497"/>
      <c r="Q42" s="1497"/>
      <c r="R42" s="1497"/>
      <c r="S42" s="1497"/>
      <c r="T42" s="1497"/>
      <c r="U42" s="1497"/>
      <c r="V42" s="42"/>
      <c r="W42" s="42"/>
      <c r="X42" s="2280"/>
      <c r="Y42" s="2280"/>
      <c r="Z42" s="2280"/>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6" priority="5">
      <formula>LEN(TRIM(E7))=0</formula>
    </cfRule>
  </conditionalFormatting>
  <conditionalFormatting sqref="V37:X37">
    <cfRule type="containsBlanks" dxfId="1375" priority="3">
      <formula>LEN(TRIM(V37))=0</formula>
    </cfRule>
  </conditionalFormatting>
  <conditionalFormatting sqref="AV35:BH37">
    <cfRule type="notContainsBlanks" dxfId="1374" priority="6">
      <formula>LEN(TRIM(AV35))&gt;0</formula>
    </cfRule>
  </conditionalFormatting>
  <conditionalFormatting sqref="AZ24:BG25 AP25:AR26 AP32:AR33 U34:Y34 U27:Y27 AZ31:BG32">
    <cfRule type="containsText" dxfId="1373" priority="4" operator="containsText" text="CALC.">
      <formula>NOT(ISERROR(SEARCH("CALC.",U24)))</formula>
    </cfRule>
  </conditionalFormatting>
  <conditionalFormatting sqref="V40:W40">
    <cfRule type="containsBlanks" dxfId="1372" priority="2">
      <formula>LEN(TRIM(V40))=0</formula>
    </cfRule>
  </conditionalFormatting>
  <conditionalFormatting sqref="V41:W41">
    <cfRule type="containsBlanks" dxfId="1371"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8" t="s">
        <v>885</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897" t="s">
        <v>696</v>
      </c>
      <c r="AL7" s="898"/>
      <c r="AM7" s="898"/>
      <c r="AN7" s="898"/>
      <c r="AO7" s="898"/>
      <c r="AP7" s="898"/>
      <c r="AQ7" s="898"/>
      <c r="AR7" s="898"/>
      <c r="AS7" s="898"/>
      <c r="AT7" s="898"/>
      <c r="AU7" s="898"/>
      <c r="AV7" s="898"/>
      <c r="AW7" s="898"/>
      <c r="AX7" s="898"/>
      <c r="AY7" s="89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1378"/>
      <c r="B9" s="1378"/>
      <c r="C9" s="1378"/>
      <c r="D9" s="1378"/>
      <c r="E9" s="1378"/>
      <c r="F9" s="290"/>
      <c r="G9" s="290"/>
      <c r="H9" s="290"/>
      <c r="I9" s="290"/>
      <c r="J9" s="290"/>
      <c r="K9" s="290"/>
      <c r="L9" s="290"/>
      <c r="M9" s="290"/>
      <c r="N9" s="290"/>
      <c r="O9" s="290"/>
      <c r="P9" s="290"/>
      <c r="Q9" s="42"/>
      <c r="R9" s="42"/>
      <c r="S9" s="42"/>
      <c r="T9" s="894" t="s">
        <v>46</v>
      </c>
      <c r="U9" s="894"/>
      <c r="V9" s="894"/>
      <c r="W9" s="894"/>
      <c r="X9" s="894"/>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1" t="s">
        <v>158</v>
      </c>
      <c r="H11" s="1002"/>
      <c r="I11" s="1002"/>
      <c r="J11" s="1002"/>
      <c r="K11" s="1002"/>
      <c r="L11" s="1002"/>
      <c r="M11" s="1002"/>
      <c r="N11" s="1002"/>
      <c r="O11" s="1002"/>
      <c r="P11" s="1002"/>
      <c r="Q11" s="1002"/>
      <c r="R11" s="1002"/>
      <c r="S11" s="1002"/>
      <c r="T11" s="1002"/>
      <c r="U11" s="1002"/>
      <c r="V11" s="1002"/>
      <c r="W11" s="1002"/>
      <c r="X11" s="1002"/>
      <c r="Y11" s="1002"/>
      <c r="Z11" s="1002"/>
      <c r="AA11" s="1002"/>
      <c r="AB11" s="1003"/>
      <c r="AC11" s="42"/>
      <c r="AD11" s="42"/>
      <c r="AE11" s="42"/>
      <c r="AF11" s="42"/>
      <c r="AG11" s="42"/>
      <c r="AH11" s="42"/>
      <c r="AI11" s="42"/>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4" t="s">
        <v>111</v>
      </c>
      <c r="H12" s="1005"/>
      <c r="I12" s="1005"/>
      <c r="J12" s="1005"/>
      <c r="K12" s="1005"/>
      <c r="L12" s="1005"/>
      <c r="M12" s="1048"/>
      <c r="N12" s="1048"/>
      <c r="O12" s="1048"/>
      <c r="P12" s="1048"/>
      <c r="Q12" s="1048"/>
      <c r="R12" s="1048"/>
      <c r="S12" s="1048"/>
      <c r="T12" s="1048"/>
      <c r="U12" s="1048"/>
      <c r="V12" s="1048"/>
      <c r="W12" s="1048"/>
      <c r="X12" s="1048"/>
      <c r="Y12" s="1048"/>
      <c r="Z12" s="1048"/>
      <c r="AA12" s="1048"/>
      <c r="AB12" s="1049"/>
      <c r="AC12" s="42"/>
      <c r="AD12" s="42"/>
      <c r="AE12" s="42"/>
      <c r="AF12" s="42"/>
      <c r="AG12" s="42"/>
      <c r="AH12" s="42"/>
      <c r="AI12" s="42"/>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26"/>
      <c r="N13" s="1026"/>
      <c r="O13" s="1026"/>
      <c r="P13" s="1026"/>
      <c r="Q13" s="1026"/>
      <c r="R13" s="1026"/>
      <c r="S13" s="1026"/>
      <c r="T13" s="1026"/>
      <c r="U13" s="1026"/>
      <c r="V13" s="1026"/>
      <c r="W13" s="1026"/>
      <c r="X13" s="1026"/>
      <c r="Y13" s="1026"/>
      <c r="Z13" s="1026"/>
      <c r="AA13" s="1026"/>
      <c r="AB13" s="1028"/>
      <c r="AC13" s="42"/>
      <c r="AD13" s="42"/>
      <c r="AE13" s="42"/>
      <c r="AF13" s="42"/>
      <c r="AG13" s="42"/>
      <c r="AH13" s="42"/>
      <c r="AI13" s="42"/>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1032"/>
      <c r="N14" s="1032"/>
      <c r="O14" s="1032"/>
      <c r="P14" s="1032"/>
      <c r="Q14" s="1032"/>
      <c r="R14" s="1032"/>
      <c r="S14" s="1032"/>
      <c r="T14" s="1032"/>
      <c r="U14" s="1032"/>
      <c r="V14" s="1032"/>
      <c r="W14" s="1032"/>
      <c r="X14" s="1032"/>
      <c r="Y14" s="1032"/>
      <c r="Z14" s="1032"/>
      <c r="AA14" s="1032"/>
      <c r="AB14" s="103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146</v>
      </c>
      <c r="H15" s="997"/>
      <c r="I15" s="997"/>
      <c r="J15" s="997"/>
      <c r="K15" s="997"/>
      <c r="L15" s="997"/>
      <c r="M15" s="1032"/>
      <c r="N15" s="1032"/>
      <c r="O15" s="1032"/>
      <c r="P15" s="1032"/>
      <c r="Q15" s="1032"/>
      <c r="R15" s="1032"/>
      <c r="S15" s="1032"/>
      <c r="T15" s="1032"/>
      <c r="U15" s="1032"/>
      <c r="V15" s="1032"/>
      <c r="W15" s="1032"/>
      <c r="X15" s="1032"/>
      <c r="Y15" s="1032"/>
      <c r="Z15" s="1032"/>
      <c r="AA15" s="1032"/>
      <c r="AB15" s="1033"/>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8" t="s">
        <v>149</v>
      </c>
      <c r="H16" s="2249"/>
      <c r="I16" s="2249"/>
      <c r="J16" s="2249"/>
      <c r="K16" s="2249"/>
      <c r="L16" s="2249"/>
      <c r="M16" s="2281" t="s">
        <v>695</v>
      </c>
      <c r="N16" s="2282"/>
      <c r="O16" s="2282"/>
      <c r="P16" s="2282"/>
      <c r="Q16" s="2282"/>
      <c r="R16" s="2282"/>
      <c r="S16" s="2282"/>
      <c r="T16" s="2282"/>
      <c r="U16" s="2282"/>
      <c r="V16" s="2282"/>
      <c r="W16" s="2282"/>
      <c r="X16" s="2282"/>
      <c r="Y16" s="2282"/>
      <c r="Z16" s="2282"/>
      <c r="AA16" s="2282"/>
      <c r="AB16" s="2283"/>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6" t="s">
        <v>859</v>
      </c>
      <c r="K18" s="887"/>
      <c r="L18" s="887"/>
      <c r="M18" s="887"/>
      <c r="N18" s="887"/>
      <c r="O18" s="887"/>
      <c r="P18" s="887"/>
      <c r="Q18" s="887"/>
      <c r="R18" s="887"/>
      <c r="S18" s="887"/>
      <c r="T18" s="887"/>
      <c r="U18" s="887"/>
      <c r="V18" s="887"/>
      <c r="W18" s="887"/>
      <c r="X18" s="887"/>
      <c r="Y18" s="88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42" t="s">
        <v>102</v>
      </c>
      <c r="Q19" s="2243"/>
      <c r="R19" s="2243"/>
      <c r="S19" s="2243"/>
      <c r="T19" s="1850"/>
      <c r="U19" s="2242" t="s">
        <v>101</v>
      </c>
      <c r="V19" s="2243"/>
      <c r="W19" s="2243"/>
      <c r="X19" s="2243"/>
      <c r="Y19" s="2244"/>
      <c r="Z19" s="42"/>
      <c r="AA19" s="42"/>
      <c r="AB19" s="42"/>
      <c r="AC19" s="42"/>
      <c r="AD19" s="42"/>
      <c r="AE19" s="42"/>
      <c r="AF19" s="42"/>
      <c r="AG19" s="42"/>
      <c r="AH19" s="42"/>
      <c r="AI19" s="42"/>
      <c r="AJ19" s="5"/>
      <c r="AK19" s="2250" t="s">
        <v>933</v>
      </c>
      <c r="AL19" s="2251"/>
      <c r="AM19" s="2251"/>
      <c r="AN19" s="2251"/>
      <c r="AO19" s="2251"/>
      <c r="AP19" s="2251"/>
      <c r="AQ19" s="2251"/>
      <c r="AR19" s="2251"/>
      <c r="AS19" s="2251"/>
      <c r="AT19" s="2252"/>
      <c r="AU19" s="5"/>
      <c r="AV19" s="2250" t="s">
        <v>934</v>
      </c>
      <c r="AW19" s="2251"/>
      <c r="AX19" s="2251"/>
      <c r="AY19" s="2251"/>
      <c r="AZ19" s="2251"/>
      <c r="BA19" s="2251"/>
      <c r="BB19" s="2251"/>
      <c r="BC19" s="2251"/>
      <c r="BD19" s="2251"/>
      <c r="BE19" s="2251"/>
      <c r="BF19" s="2251"/>
      <c r="BG19" s="2252"/>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61"/>
      <c r="Q20" s="962"/>
      <c r="R20" s="962"/>
      <c r="S20" s="962"/>
      <c r="T20" s="963"/>
      <c r="U20" s="2284" t="str">
        <f>IFERROR(500*U24*(U22-U21)/1000,"")</f>
        <v/>
      </c>
      <c r="V20" s="2285"/>
      <c r="W20" s="2285"/>
      <c r="X20" s="2285"/>
      <c r="Y20" s="2286"/>
      <c r="Z20" s="42"/>
      <c r="AA20" s="42"/>
      <c r="AB20" s="42"/>
      <c r="AC20" s="42"/>
      <c r="AD20" s="42"/>
      <c r="AE20" s="42"/>
      <c r="AF20" s="42"/>
      <c r="AG20" s="42"/>
      <c r="AH20" s="42"/>
      <c r="AI20" s="42"/>
      <c r="AJ20" s="5"/>
      <c r="AK20" s="1068" t="s">
        <v>327</v>
      </c>
      <c r="AL20" s="1069"/>
      <c r="AM20" s="1069"/>
      <c r="AN20" s="1069"/>
      <c r="AO20" s="1069"/>
      <c r="AP20" s="2234"/>
      <c r="AQ20" s="2234"/>
      <c r="AR20" s="2235"/>
      <c r="AS20" s="2254" t="s">
        <v>315</v>
      </c>
      <c r="AT20" s="2255"/>
      <c r="AU20" s="5"/>
      <c r="AV20" s="1547"/>
      <c r="AW20" s="1530"/>
      <c r="AX20" s="1530"/>
      <c r="AY20" s="1530"/>
      <c r="AZ20" s="1530" t="s">
        <v>326</v>
      </c>
      <c r="BA20" s="1530"/>
      <c r="BB20" s="1530"/>
      <c r="BC20" s="1530"/>
      <c r="BD20" s="1530" t="s">
        <v>325</v>
      </c>
      <c r="BE20" s="1530"/>
      <c r="BF20" s="1530"/>
      <c r="BG20" s="2256"/>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7" t="s">
        <v>324</v>
      </c>
      <c r="K21" s="1018"/>
      <c r="L21" s="1018"/>
      <c r="M21" s="1018"/>
      <c r="N21" s="1018"/>
      <c r="O21" s="1019"/>
      <c r="P21" s="961"/>
      <c r="Q21" s="962"/>
      <c r="R21" s="962"/>
      <c r="S21" s="962"/>
      <c r="T21" s="963"/>
      <c r="U21" s="961"/>
      <c r="V21" s="962"/>
      <c r="W21" s="962"/>
      <c r="X21" s="962"/>
      <c r="Y21" s="2238"/>
      <c r="Z21" s="42"/>
      <c r="AA21" s="42"/>
      <c r="AB21" s="42"/>
      <c r="AC21" s="42"/>
      <c r="AD21" s="42"/>
      <c r="AE21" s="42"/>
      <c r="AF21" s="42"/>
      <c r="AG21" s="42"/>
      <c r="AH21" s="42"/>
      <c r="AI21" s="42"/>
      <c r="AJ21" s="5"/>
      <c r="AK21" s="1068" t="s">
        <v>323</v>
      </c>
      <c r="AL21" s="1069"/>
      <c r="AM21" s="1069"/>
      <c r="AN21" s="1069"/>
      <c r="AO21" s="1069"/>
      <c r="AP21" s="2234"/>
      <c r="AQ21" s="2234"/>
      <c r="AR21" s="2235"/>
      <c r="AS21" s="2254" t="s">
        <v>315</v>
      </c>
      <c r="AT21" s="2255"/>
      <c r="AU21" s="5"/>
      <c r="AV21" s="1068" t="s">
        <v>102</v>
      </c>
      <c r="AW21" s="1069"/>
      <c r="AX21" s="1069"/>
      <c r="AY21" s="1069"/>
      <c r="AZ21" s="1071" t="str">
        <f>IF(500*P24*(P22-P21)/1000&lt;&gt;0,500*P24*(P22-P21)/1000,"")</f>
        <v/>
      </c>
      <c r="BA21" s="1071"/>
      <c r="BB21" s="1071"/>
      <c r="BC21" s="1071"/>
      <c r="BD21" s="1071" t="str">
        <f>IFERROR(AZ21/15,"")</f>
        <v/>
      </c>
      <c r="BE21" s="1071"/>
      <c r="BF21" s="1071"/>
      <c r="BG21" s="118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7" t="s">
        <v>322</v>
      </c>
      <c r="K22" s="1018"/>
      <c r="L22" s="1018"/>
      <c r="M22" s="1018"/>
      <c r="N22" s="1018"/>
      <c r="O22" s="1019"/>
      <c r="P22" s="961"/>
      <c r="Q22" s="962"/>
      <c r="R22" s="962"/>
      <c r="S22" s="962"/>
      <c r="T22" s="963"/>
      <c r="U22" s="961"/>
      <c r="V22" s="962"/>
      <c r="W22" s="962"/>
      <c r="X22" s="962"/>
      <c r="Y22" s="2238"/>
      <c r="Z22" s="42"/>
      <c r="AA22" s="42"/>
      <c r="AB22" s="42"/>
      <c r="AC22" s="42"/>
      <c r="AD22" s="42"/>
      <c r="AE22" s="42"/>
      <c r="AF22" s="42"/>
      <c r="AG22" s="42"/>
      <c r="AH22" s="42"/>
      <c r="AI22" s="42"/>
      <c r="AJ22" s="5"/>
      <c r="AK22" s="1068" t="s">
        <v>320</v>
      </c>
      <c r="AL22" s="1069"/>
      <c r="AM22" s="1069"/>
      <c r="AN22" s="1069"/>
      <c r="AO22" s="1069"/>
      <c r="AP22" s="2268" t="str">
        <f>IF(AP21-AP20&lt;&gt;0,AP21-AP20,"")</f>
        <v/>
      </c>
      <c r="AQ22" s="2268"/>
      <c r="AR22" s="2269"/>
      <c r="AS22" s="2254" t="s">
        <v>315</v>
      </c>
      <c r="AT22" s="2255"/>
      <c r="AU22" s="5"/>
      <c r="AV22" s="2257" t="s">
        <v>101</v>
      </c>
      <c r="AW22" s="2258"/>
      <c r="AX22" s="2258"/>
      <c r="AY22" s="2258"/>
      <c r="AZ22" s="2262" t="str">
        <f>IFERROR(500*U24*(U22-U21)/1000,"")</f>
        <v/>
      </c>
      <c r="BA22" s="2262"/>
      <c r="BB22" s="2262"/>
      <c r="BC22" s="2262"/>
      <c r="BD22" s="2262" t="str">
        <f>IFERROR(AZ22/15,"")</f>
        <v/>
      </c>
      <c r="BE22" s="2262"/>
      <c r="BF22" s="2262"/>
      <c r="BG22" s="2263"/>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7" t="s">
        <v>856</v>
      </c>
      <c r="K23" s="1018"/>
      <c r="L23" s="1018"/>
      <c r="M23" s="1018"/>
      <c r="N23" s="1018"/>
      <c r="O23" s="1019"/>
      <c r="P23" s="961"/>
      <c r="Q23" s="962"/>
      <c r="R23" s="962"/>
      <c r="S23" s="962"/>
      <c r="T23" s="963"/>
      <c r="U23" s="961"/>
      <c r="V23" s="962"/>
      <c r="W23" s="962"/>
      <c r="X23" s="962"/>
      <c r="Y23" s="2238"/>
      <c r="Z23" s="42"/>
      <c r="AA23" s="42"/>
      <c r="AB23" s="42"/>
      <c r="AC23" s="42"/>
      <c r="AD23" s="42"/>
      <c r="AE23" s="42"/>
      <c r="AF23" s="42"/>
      <c r="AG23" s="42"/>
      <c r="AH23" s="42"/>
      <c r="AI23" s="42"/>
      <c r="AJ23" s="5"/>
      <c r="AK23" s="2257" t="s">
        <v>320</v>
      </c>
      <c r="AL23" s="2258"/>
      <c r="AM23" s="2258"/>
      <c r="AN23" s="2258"/>
      <c r="AO23" s="2258"/>
      <c r="AP23" s="2264" t="str">
        <f>IFERROR(AP22*2.31,"")</f>
        <v/>
      </c>
      <c r="AQ23" s="2264"/>
      <c r="AR23" s="2265"/>
      <c r="AS23" s="2266" t="s">
        <v>319</v>
      </c>
      <c r="AT23" s="226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5" t="s">
        <v>287</v>
      </c>
      <c r="K24" s="1176"/>
      <c r="L24" s="1176"/>
      <c r="M24" s="1176"/>
      <c r="N24" s="1176"/>
      <c r="O24" s="1177"/>
      <c r="P24" s="979"/>
      <c r="Q24" s="980"/>
      <c r="R24" s="980"/>
      <c r="S24" s="980"/>
      <c r="T24" s="981"/>
      <c r="U24" s="1021" t="str">
        <f>IFERROR(SQRT(U23/P23)*P24,"")</f>
        <v/>
      </c>
      <c r="V24" s="1022"/>
      <c r="W24" s="1022"/>
      <c r="X24" s="1022"/>
      <c r="Y24" s="1023"/>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86" t="s">
        <v>858</v>
      </c>
      <c r="K26" s="887"/>
      <c r="L26" s="887"/>
      <c r="M26" s="887"/>
      <c r="N26" s="887"/>
      <c r="O26" s="887"/>
      <c r="P26" s="887"/>
      <c r="Q26" s="887"/>
      <c r="R26" s="887"/>
      <c r="S26" s="887"/>
      <c r="T26" s="887"/>
      <c r="U26" s="887"/>
      <c r="V26" s="887"/>
      <c r="W26" s="887"/>
      <c r="X26" s="887"/>
      <c r="Y26" s="888"/>
      <c r="Z26" s="42"/>
      <c r="AA26" s="42"/>
      <c r="AB26" s="42"/>
      <c r="AC26" s="42"/>
      <c r="AD26" s="42"/>
      <c r="AE26" s="42"/>
      <c r="AF26" s="42"/>
      <c r="AG26" s="42"/>
      <c r="AH26" s="42"/>
      <c r="AI26" s="42"/>
      <c r="AJ26" s="5"/>
      <c r="AK26" s="2250" t="s">
        <v>935</v>
      </c>
      <c r="AL26" s="2251"/>
      <c r="AM26" s="2251"/>
      <c r="AN26" s="2251"/>
      <c r="AO26" s="2251"/>
      <c r="AP26" s="2251"/>
      <c r="AQ26" s="2251"/>
      <c r="AR26" s="2251"/>
      <c r="AS26" s="2251"/>
      <c r="AT26" s="2252"/>
      <c r="AU26" s="5"/>
      <c r="AV26" s="2250" t="s">
        <v>936</v>
      </c>
      <c r="AW26" s="2251"/>
      <c r="AX26" s="2251"/>
      <c r="AY26" s="2251"/>
      <c r="AZ26" s="2251"/>
      <c r="BA26" s="2251"/>
      <c r="BB26" s="2251"/>
      <c r="BC26" s="2251"/>
      <c r="BD26" s="2251"/>
      <c r="BE26" s="2251"/>
      <c r="BF26" s="2251"/>
      <c r="BG26" s="2252"/>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30" t="s">
        <v>102</v>
      </c>
      <c r="Q27" s="1030"/>
      <c r="R27" s="1030"/>
      <c r="S27" s="1030"/>
      <c r="T27" s="1030"/>
      <c r="U27" s="1030" t="s">
        <v>101</v>
      </c>
      <c r="V27" s="1030"/>
      <c r="W27" s="1030"/>
      <c r="X27" s="1030"/>
      <c r="Y27" s="1031"/>
      <c r="Z27" s="42"/>
      <c r="AA27" s="42"/>
      <c r="AB27" s="42"/>
      <c r="AC27" s="42"/>
      <c r="AD27" s="42"/>
      <c r="AE27" s="42"/>
      <c r="AF27" s="42"/>
      <c r="AG27" s="42"/>
      <c r="AH27" s="42"/>
      <c r="AI27" s="42"/>
      <c r="AJ27" s="5"/>
      <c r="AK27" s="1068" t="s">
        <v>880</v>
      </c>
      <c r="AL27" s="1069"/>
      <c r="AM27" s="1069"/>
      <c r="AN27" s="1069"/>
      <c r="AO27" s="1069"/>
      <c r="AP27" s="2234"/>
      <c r="AQ27" s="2234"/>
      <c r="AR27" s="2235"/>
      <c r="AS27" s="2254" t="s">
        <v>315</v>
      </c>
      <c r="AT27" s="2255"/>
      <c r="AU27" s="5"/>
      <c r="AV27" s="1547"/>
      <c r="AW27" s="1530"/>
      <c r="AX27" s="1530"/>
      <c r="AY27" s="1530"/>
      <c r="AZ27" s="1530" t="s">
        <v>326</v>
      </c>
      <c r="BA27" s="1530"/>
      <c r="BB27" s="1530"/>
      <c r="BC27" s="1530"/>
      <c r="BD27" s="1530" t="s">
        <v>325</v>
      </c>
      <c r="BE27" s="1530"/>
      <c r="BF27" s="1530"/>
      <c r="BG27" s="2256"/>
      <c r="BH27" s="5"/>
      <c r="BI27" s="5"/>
      <c r="BJ27" s="1438"/>
      <c r="BK27" s="1438"/>
      <c r="BL27" s="1438"/>
      <c r="BM27" s="5"/>
      <c r="BN27" s="5"/>
      <c r="BO27" s="5"/>
      <c r="BP27" s="5"/>
      <c r="BQ27" s="5"/>
      <c r="BR27" s="5"/>
      <c r="BS27" s="5"/>
      <c r="BT27" s="2"/>
      <c r="BU27" s="2"/>
    </row>
    <row r="28" spans="1:73" ht="12" customHeight="1" thickBot="1" x14ac:dyDescent="0.25">
      <c r="A28" s="42"/>
      <c r="B28" s="42"/>
      <c r="C28" s="42"/>
      <c r="D28" s="42"/>
      <c r="E28" s="42"/>
      <c r="F28" s="42"/>
      <c r="G28" s="42"/>
      <c r="H28" s="42"/>
      <c r="I28" s="42"/>
      <c r="J28" s="1017" t="s">
        <v>857</v>
      </c>
      <c r="K28" s="1018"/>
      <c r="L28" s="1018"/>
      <c r="M28" s="1018"/>
      <c r="N28" s="1018"/>
      <c r="O28" s="1019"/>
      <c r="P28" s="926"/>
      <c r="Q28" s="926"/>
      <c r="R28" s="926"/>
      <c r="S28" s="926"/>
      <c r="T28" s="926"/>
      <c r="U28" s="1299" t="str">
        <f>IFERROR(500*U32*(U29-U30)/1000,"")</f>
        <v/>
      </c>
      <c r="V28" s="1299"/>
      <c r="W28" s="1299"/>
      <c r="X28" s="1299"/>
      <c r="Y28" s="1300"/>
      <c r="Z28" s="42"/>
      <c r="AA28" s="42"/>
      <c r="AB28" s="42"/>
      <c r="AC28" s="42"/>
      <c r="AD28" s="42"/>
      <c r="AE28" s="42"/>
      <c r="AF28" s="42"/>
      <c r="AG28" s="42"/>
      <c r="AH28" s="42"/>
      <c r="AI28" s="42"/>
      <c r="AJ28" s="5"/>
      <c r="AK28" s="1068" t="s">
        <v>323</v>
      </c>
      <c r="AL28" s="1069"/>
      <c r="AM28" s="1069"/>
      <c r="AN28" s="1069"/>
      <c r="AO28" s="1069"/>
      <c r="AP28" s="2234"/>
      <c r="AQ28" s="2234"/>
      <c r="AR28" s="2235"/>
      <c r="AS28" s="2254" t="s">
        <v>315</v>
      </c>
      <c r="AT28" s="2255"/>
      <c r="AU28" s="5"/>
      <c r="AV28" s="1068" t="s">
        <v>102</v>
      </c>
      <c r="AW28" s="1069"/>
      <c r="AX28" s="1069"/>
      <c r="AY28" s="1069"/>
      <c r="AZ28" s="1071" t="str">
        <f>IF(500*P31*(P29-P28)/1000&lt;&gt;0,500*P31*(P29-P28)/1000,"")</f>
        <v/>
      </c>
      <c r="BA28" s="1071"/>
      <c r="BB28" s="1071"/>
      <c r="BC28" s="1071"/>
      <c r="BD28" s="1071" t="str">
        <f>IFERROR(AZ28/15,"")</f>
        <v/>
      </c>
      <c r="BE28" s="1071"/>
      <c r="BF28" s="1071"/>
      <c r="BG28" s="1189"/>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6" t="s">
        <v>324</v>
      </c>
      <c r="K29" s="997"/>
      <c r="L29" s="997"/>
      <c r="M29" s="997"/>
      <c r="N29" s="997"/>
      <c r="O29" s="997"/>
      <c r="P29" s="926"/>
      <c r="Q29" s="926"/>
      <c r="R29" s="926"/>
      <c r="S29" s="926"/>
      <c r="T29" s="926"/>
      <c r="U29" s="926"/>
      <c r="V29" s="926"/>
      <c r="W29" s="926"/>
      <c r="X29" s="926"/>
      <c r="Y29" s="2212"/>
      <c r="Z29" s="42"/>
      <c r="AA29" s="42"/>
      <c r="AB29" s="42"/>
      <c r="AC29" s="42"/>
      <c r="AD29" s="42"/>
      <c r="AE29" s="42"/>
      <c r="AF29" s="42"/>
      <c r="AG29" s="42"/>
      <c r="AH29" s="42"/>
      <c r="AI29" s="42"/>
      <c r="AJ29" s="5"/>
      <c r="AK29" s="1068" t="s">
        <v>320</v>
      </c>
      <c r="AL29" s="1069"/>
      <c r="AM29" s="1069"/>
      <c r="AN29" s="1069"/>
      <c r="AO29" s="1069"/>
      <c r="AP29" s="2268" t="str">
        <f>IF(AP28-AP27&lt;&gt;0,AP28-AP27,"")</f>
        <v/>
      </c>
      <c r="AQ29" s="2268"/>
      <c r="AR29" s="2269"/>
      <c r="AS29" s="2254" t="s">
        <v>315</v>
      </c>
      <c r="AT29" s="2255"/>
      <c r="AU29" s="5"/>
      <c r="AV29" s="2257" t="s">
        <v>101</v>
      </c>
      <c r="AW29" s="2258"/>
      <c r="AX29" s="2258"/>
      <c r="AY29" s="2258"/>
      <c r="AZ29" s="2262" t="str">
        <f>IFERROR(500*U32*(U29-U30)/1000,"")</f>
        <v/>
      </c>
      <c r="BA29" s="2262"/>
      <c r="BB29" s="2262"/>
      <c r="BC29" s="2262"/>
      <c r="BD29" s="2262" t="str">
        <f>IFERROR(AZ29/15,"")</f>
        <v/>
      </c>
      <c r="BE29" s="2262"/>
      <c r="BF29" s="2262"/>
      <c r="BG29" s="2263"/>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96" t="s">
        <v>322</v>
      </c>
      <c r="K30" s="997"/>
      <c r="L30" s="997"/>
      <c r="M30" s="997"/>
      <c r="N30" s="997"/>
      <c r="O30" s="997"/>
      <c r="P30" s="926"/>
      <c r="Q30" s="926"/>
      <c r="R30" s="926"/>
      <c r="S30" s="926"/>
      <c r="T30" s="926"/>
      <c r="U30" s="926"/>
      <c r="V30" s="926"/>
      <c r="W30" s="926"/>
      <c r="X30" s="926"/>
      <c r="Y30" s="2212"/>
      <c r="Z30" s="42"/>
      <c r="AA30" s="42"/>
      <c r="AB30" s="42"/>
      <c r="AC30" s="42"/>
      <c r="AD30" s="42"/>
      <c r="AE30" s="42"/>
      <c r="AF30" s="42"/>
      <c r="AG30" s="42"/>
      <c r="AH30" s="42"/>
      <c r="AI30" s="42"/>
      <c r="AJ30" s="5"/>
      <c r="AK30" s="2257" t="s">
        <v>320</v>
      </c>
      <c r="AL30" s="2258"/>
      <c r="AM30" s="2258"/>
      <c r="AN30" s="2258"/>
      <c r="AO30" s="2258"/>
      <c r="AP30" s="2264" t="str">
        <f>IFERROR(AP29*2.31,"")</f>
        <v/>
      </c>
      <c r="AQ30" s="2264"/>
      <c r="AR30" s="2265"/>
      <c r="AS30" s="2266" t="s">
        <v>319</v>
      </c>
      <c r="AT30" s="2267"/>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1017" t="s">
        <v>856</v>
      </c>
      <c r="K31" s="1018"/>
      <c r="L31" s="1018"/>
      <c r="M31" s="1018"/>
      <c r="N31" s="1018"/>
      <c r="O31" s="1019"/>
      <c r="P31" s="2291"/>
      <c r="Q31" s="2291"/>
      <c r="R31" s="2291"/>
      <c r="S31" s="2291"/>
      <c r="T31" s="2291"/>
      <c r="U31" s="926"/>
      <c r="V31" s="926"/>
      <c r="W31" s="926"/>
      <c r="X31" s="926"/>
      <c r="Y31" s="2212"/>
      <c r="Z31" s="42"/>
      <c r="AA31" s="42"/>
      <c r="AB31" s="42"/>
      <c r="AC31" s="42"/>
      <c r="AD31" s="42"/>
      <c r="AE31" s="42"/>
      <c r="AF31" s="42"/>
      <c r="AG31" s="42"/>
      <c r="AH31" s="42"/>
      <c r="AI31" s="42"/>
      <c r="AJ31" s="5"/>
      <c r="AK31" s="5"/>
      <c r="AL31" s="5"/>
      <c r="AM31" s="5"/>
      <c r="AN31" s="5"/>
      <c r="AO31" s="5"/>
      <c r="AP31" s="5"/>
      <c r="AQ31" s="5"/>
      <c r="AR31" s="5"/>
      <c r="AS31" s="5"/>
      <c r="AT31" s="5"/>
      <c r="AU31" s="5"/>
      <c r="AV31" s="897" t="s">
        <v>937</v>
      </c>
      <c r="AW31" s="898"/>
      <c r="AX31" s="898"/>
      <c r="AY31" s="898"/>
      <c r="AZ31" s="898"/>
      <c r="BA31" s="898"/>
      <c r="BB31" s="898"/>
      <c r="BC31" s="898"/>
      <c r="BD31" s="898"/>
      <c r="BE31" s="898"/>
      <c r="BF31" s="898"/>
      <c r="BG31" s="898"/>
      <c r="BH31" s="899"/>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985" t="s">
        <v>287</v>
      </c>
      <c r="K32" s="986"/>
      <c r="L32" s="986"/>
      <c r="M32" s="986"/>
      <c r="N32" s="986"/>
      <c r="O32" s="986"/>
      <c r="P32" s="979"/>
      <c r="Q32" s="980"/>
      <c r="R32" s="980"/>
      <c r="S32" s="980"/>
      <c r="T32" s="981"/>
      <c r="U32" s="1021" t="str">
        <f>IFERROR(SQRT(U31/P31)*P32,"")</f>
        <v/>
      </c>
      <c r="V32" s="1022"/>
      <c r="W32" s="1022"/>
      <c r="X32" s="1022"/>
      <c r="Y32" s="1023"/>
      <c r="Z32" s="42"/>
      <c r="AA32" s="42"/>
      <c r="AB32" s="42"/>
      <c r="AC32" s="42"/>
      <c r="AD32" s="42"/>
      <c r="AE32" s="42"/>
      <c r="AF32" s="42"/>
      <c r="AG32" s="42"/>
      <c r="AH32" s="42"/>
      <c r="AI32" s="42"/>
      <c r="AJ32" s="5"/>
      <c r="AK32" s="5"/>
      <c r="AL32" s="5"/>
      <c r="AM32" s="5"/>
      <c r="AN32" s="5"/>
      <c r="AO32" s="5"/>
      <c r="AP32" s="5"/>
      <c r="AQ32" s="5"/>
      <c r="AR32" s="5"/>
      <c r="AS32" s="5"/>
      <c r="AT32" s="5"/>
      <c r="AU32" s="5"/>
      <c r="AV32" s="1522" t="str">
        <f>IFERROR(IF(AZ22&lt;AZ29*1.02,"Act. Cond. Is not &gt; than Act. Evap. + 2% by "&amp;ROUND(AZ29*1.02-AZ22,0)&amp;" MBH.",""),"")</f>
        <v/>
      </c>
      <c r="AW32" s="1523"/>
      <c r="AX32" s="1523"/>
      <c r="AY32" s="1523"/>
      <c r="AZ32" s="1523"/>
      <c r="BA32" s="1523"/>
      <c r="BB32" s="1523"/>
      <c r="BC32" s="1523"/>
      <c r="BD32" s="1523"/>
      <c r="BE32" s="1523"/>
      <c r="BF32" s="1523"/>
      <c r="BG32" s="1523"/>
      <c r="BH32" s="1524"/>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25"/>
      <c r="AW33" s="1526"/>
      <c r="AX33" s="1526"/>
      <c r="AY33" s="1526"/>
      <c r="AZ33" s="1526"/>
      <c r="BA33" s="1526"/>
      <c r="BB33" s="1526"/>
      <c r="BC33" s="1526"/>
      <c r="BD33" s="1526"/>
      <c r="BE33" s="1526"/>
      <c r="BF33" s="1526"/>
      <c r="BG33" s="1526"/>
      <c r="BH33" s="1527"/>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86" t="s">
        <v>159</v>
      </c>
      <c r="K34" s="887"/>
      <c r="L34" s="887"/>
      <c r="M34" s="887"/>
      <c r="N34" s="887"/>
      <c r="O34" s="887"/>
      <c r="P34" s="887"/>
      <c r="Q34" s="887"/>
      <c r="R34" s="887"/>
      <c r="S34" s="887"/>
      <c r="T34" s="887"/>
      <c r="U34" s="887"/>
      <c r="V34" s="887"/>
      <c r="W34" s="887"/>
      <c r="X34" s="887"/>
      <c r="Y34" s="888"/>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04" t="s">
        <v>888</v>
      </c>
      <c r="K35" s="1005"/>
      <c r="L35" s="1005"/>
      <c r="M35" s="1005"/>
      <c r="N35" s="1005"/>
      <c r="O35" s="1005"/>
      <c r="P35" s="1005"/>
      <c r="Q35" s="1005"/>
      <c r="R35" s="1005"/>
      <c r="S35" s="1005"/>
      <c r="T35" s="1005"/>
      <c r="U35" s="2287"/>
      <c r="V35" s="2288"/>
      <c r="W35" s="2288"/>
      <c r="X35" s="2289" t="s">
        <v>315</v>
      </c>
      <c r="Y35" s="2290"/>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96" t="s">
        <v>855</v>
      </c>
      <c r="K36" s="997"/>
      <c r="L36" s="997"/>
      <c r="M36" s="997"/>
      <c r="N36" s="997"/>
      <c r="O36" s="997"/>
      <c r="P36" s="997"/>
      <c r="Q36" s="997"/>
      <c r="R36" s="997"/>
      <c r="S36" s="997"/>
      <c r="T36" s="997"/>
      <c r="U36" s="1007"/>
      <c r="V36" s="2016"/>
      <c r="W36" s="993" t="s">
        <v>313</v>
      </c>
      <c r="X36" s="993"/>
      <c r="Y36" s="994"/>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85" t="s">
        <v>889</v>
      </c>
      <c r="K37" s="986"/>
      <c r="L37" s="986"/>
      <c r="M37" s="986"/>
      <c r="N37" s="986"/>
      <c r="O37" s="986"/>
      <c r="P37" s="986"/>
      <c r="Q37" s="986"/>
      <c r="R37" s="986"/>
      <c r="S37" s="986"/>
      <c r="T37" s="986"/>
      <c r="U37" s="2292"/>
      <c r="V37" s="2293"/>
      <c r="W37" s="989" t="s">
        <v>313</v>
      </c>
      <c r="X37" s="989" t="s">
        <v>312</v>
      </c>
      <c r="Y37" s="990"/>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70" priority="16">
      <formula>LEN(TRIM(AV32))&gt;0</formula>
    </cfRule>
  </conditionalFormatting>
  <conditionalFormatting sqref="AP20:AR21 AP27:AR28 E62 V62">
    <cfRule type="containsBlanks" dxfId="1369" priority="15">
      <formula>LEN(TRIM(E20))=0</formula>
    </cfRule>
  </conditionalFormatting>
  <conditionalFormatting sqref="AP22:AR23 AP29:AR30 AZ21:BG22 AZ28:BG29">
    <cfRule type="containsText" dxfId="1368" priority="14" operator="containsText" text="CALC.">
      <formula>NOT(ISERROR(SEARCH("CALC.",AP21)))</formula>
    </cfRule>
  </conditionalFormatting>
  <conditionalFormatting sqref="U24:Y24 U32:Y32">
    <cfRule type="containsText" dxfId="1367" priority="9" operator="containsText" text="CALC.">
      <formula>NOT(ISERROR(SEARCH("CALC.",U24)))</formula>
    </cfRule>
  </conditionalFormatting>
  <conditionalFormatting sqref="P20:T20">
    <cfRule type="containsBlanks" dxfId="1366" priority="7">
      <formula>LEN(TRIM(P20))=0</formula>
    </cfRule>
  </conditionalFormatting>
  <conditionalFormatting sqref="P21:T24 U21:Y23">
    <cfRule type="containsBlanks" dxfId="1365" priority="4">
      <formula>LEN(TRIM(P21))=0</formula>
    </cfRule>
  </conditionalFormatting>
  <conditionalFormatting sqref="P28:T32 U29:Y31">
    <cfRule type="containsBlanks" dxfId="1364" priority="3">
      <formula>LEN(TRIM(P28))=0</formula>
    </cfRule>
  </conditionalFormatting>
  <conditionalFormatting sqref="U35:W35 U36:V37">
    <cfRule type="containsBlanks" dxfId="1363" priority="2">
      <formula>LEN(TRIM(U35))=0</formula>
    </cfRule>
  </conditionalFormatting>
  <conditionalFormatting sqref="M12:AB15">
    <cfRule type="containsBlanks" dxfId="1362"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17" t="s">
        <v>49</v>
      </c>
      <c r="AK1" s="917"/>
      <c r="AL1" s="917"/>
      <c r="AM1" s="917"/>
      <c r="AN1" s="917"/>
      <c r="AO1" s="917"/>
      <c r="AP1" s="917"/>
      <c r="AQ1" s="917"/>
      <c r="AR1" s="917"/>
      <c r="AS1" s="917"/>
      <c r="AT1" s="917"/>
      <c r="AU1" s="917"/>
      <c r="AV1" s="917"/>
      <c r="AW1" s="917"/>
      <c r="AX1" s="917"/>
      <c r="AY1" s="917"/>
      <c r="AZ1" s="917"/>
      <c r="BA1" s="917"/>
      <c r="BB1" s="917"/>
      <c r="BC1" s="917"/>
      <c r="BD1" s="917"/>
      <c r="BE1" s="917"/>
      <c r="BF1" s="917"/>
      <c r="BG1" s="917"/>
      <c r="BH1" s="917"/>
      <c r="BI1" s="917"/>
      <c r="BJ1" s="917"/>
      <c r="BK1" s="917"/>
      <c r="BL1" s="917"/>
      <c r="BM1" s="917"/>
      <c r="BN1" s="917"/>
      <c r="BO1" s="917"/>
      <c r="BP1" s="917"/>
      <c r="BQ1" s="917"/>
      <c r="BR1" s="917"/>
      <c r="BS1" s="91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18" t="s">
        <v>924</v>
      </c>
      <c r="N5" s="918"/>
      <c r="O5" s="918"/>
      <c r="P5" s="918"/>
      <c r="Q5" s="918"/>
      <c r="R5" s="918"/>
      <c r="S5" s="918"/>
      <c r="T5" s="918"/>
      <c r="U5" s="918"/>
      <c r="V5" s="918"/>
      <c r="W5" s="918"/>
      <c r="X5" s="918"/>
      <c r="Y5" s="918"/>
      <c r="Z5" s="918"/>
      <c r="AA5" s="918"/>
      <c r="AB5" s="918"/>
      <c r="AC5" s="918"/>
      <c r="AD5" s="918"/>
      <c r="AE5" s="918"/>
      <c r="AF5" s="918"/>
      <c r="AG5" s="918"/>
      <c r="AH5" s="918"/>
      <c r="AI5" s="91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94" t="s">
        <v>48</v>
      </c>
      <c r="B7" s="894"/>
      <c r="C7" s="894"/>
      <c r="D7" s="894"/>
      <c r="E7" s="894"/>
      <c r="F7" s="947"/>
      <c r="G7" s="947"/>
      <c r="H7" s="947"/>
      <c r="I7" s="947"/>
      <c r="J7" s="947"/>
      <c r="K7" s="947"/>
      <c r="L7" s="947"/>
      <c r="M7" s="947"/>
      <c r="N7" s="947"/>
      <c r="O7" s="947"/>
      <c r="P7" s="947"/>
      <c r="Q7" s="42"/>
      <c r="R7" s="42"/>
      <c r="S7" s="42"/>
      <c r="T7" s="894" t="s">
        <v>47</v>
      </c>
      <c r="U7" s="894"/>
      <c r="V7" s="894"/>
      <c r="W7" s="894"/>
      <c r="X7" s="894"/>
      <c r="Y7" s="947"/>
      <c r="Z7" s="947"/>
      <c r="AA7" s="947"/>
      <c r="AB7" s="947"/>
      <c r="AC7" s="947"/>
      <c r="AD7" s="947"/>
      <c r="AE7" s="947"/>
      <c r="AF7" s="947"/>
      <c r="AG7" s="947"/>
      <c r="AH7" s="947"/>
      <c r="AI7" s="947"/>
      <c r="AJ7" s="5"/>
      <c r="AK7" s="897" t="s">
        <v>696</v>
      </c>
      <c r="AL7" s="898"/>
      <c r="AM7" s="898"/>
      <c r="AN7" s="898"/>
      <c r="AO7" s="898"/>
      <c r="AP7" s="898"/>
      <c r="AQ7" s="898"/>
      <c r="AR7" s="898"/>
      <c r="AS7" s="898"/>
      <c r="AT7" s="898"/>
      <c r="AU7" s="898"/>
      <c r="AV7" s="898"/>
      <c r="AW7" s="898"/>
      <c r="AX7" s="898"/>
      <c r="AY7" s="89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12"/>
      <c r="AL8" s="913"/>
      <c r="AM8" s="913"/>
      <c r="AN8" s="913"/>
      <c r="AO8" s="914"/>
      <c r="AP8" s="915"/>
      <c r="AQ8" s="913"/>
      <c r="AR8" s="913"/>
      <c r="AS8" s="913"/>
      <c r="AT8" s="914"/>
      <c r="AU8" s="915"/>
      <c r="AV8" s="913"/>
      <c r="AW8" s="913"/>
      <c r="AX8" s="913"/>
      <c r="AY8" s="916"/>
      <c r="AZ8" s="5"/>
      <c r="BA8" s="5"/>
      <c r="BB8" s="5"/>
      <c r="BC8" s="5"/>
      <c r="BD8" s="5"/>
      <c r="BE8" s="5"/>
      <c r="BF8" s="5"/>
      <c r="BG8" s="5"/>
      <c r="BH8" s="5"/>
      <c r="BI8" s="5"/>
      <c r="BJ8" s="5"/>
      <c r="BK8" s="5"/>
      <c r="BL8" s="5"/>
      <c r="BM8" s="5"/>
      <c r="BN8" s="5"/>
      <c r="BO8" s="5"/>
      <c r="BP8" s="5"/>
      <c r="BQ8" s="5"/>
      <c r="BR8" s="5"/>
      <c r="BS8" s="5"/>
    </row>
    <row r="9" spans="1:71" ht="12" customHeight="1" x14ac:dyDescent="0.2">
      <c r="A9" s="894" t="s">
        <v>61</v>
      </c>
      <c r="B9" s="894"/>
      <c r="C9" s="894"/>
      <c r="D9" s="894"/>
      <c r="E9" s="894"/>
      <c r="F9" s="947"/>
      <c r="G9" s="947"/>
      <c r="H9" s="947"/>
      <c r="I9" s="947"/>
      <c r="J9" s="947"/>
      <c r="K9" s="947"/>
      <c r="L9" s="947"/>
      <c r="M9" s="947"/>
      <c r="N9" s="947"/>
      <c r="O9" s="947"/>
      <c r="P9" s="947"/>
      <c r="Q9" s="42"/>
      <c r="R9" s="42"/>
      <c r="S9" s="42"/>
      <c r="T9" s="894" t="s">
        <v>46</v>
      </c>
      <c r="U9" s="894"/>
      <c r="V9" s="894"/>
      <c r="W9" s="894"/>
      <c r="X9" s="894"/>
      <c r="Y9" s="947"/>
      <c r="Z9" s="947"/>
      <c r="AA9" s="947"/>
      <c r="AB9" s="947"/>
      <c r="AC9" s="947"/>
      <c r="AD9" s="947"/>
      <c r="AE9" s="947"/>
      <c r="AF9" s="947"/>
      <c r="AG9" s="947"/>
      <c r="AH9" s="947"/>
      <c r="AI9" s="947"/>
      <c r="AJ9" s="5"/>
      <c r="AK9" s="893"/>
      <c r="AL9" s="877"/>
      <c r="AM9" s="877"/>
      <c r="AN9" s="877"/>
      <c r="AO9" s="878"/>
      <c r="AP9" s="876"/>
      <c r="AQ9" s="877"/>
      <c r="AR9" s="877"/>
      <c r="AS9" s="877"/>
      <c r="AT9" s="878"/>
      <c r="AU9" s="876"/>
      <c r="AV9" s="877"/>
      <c r="AW9" s="877"/>
      <c r="AX9" s="877"/>
      <c r="AY9" s="87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3"/>
      <c r="AL10" s="877"/>
      <c r="AM10" s="877"/>
      <c r="AN10" s="877"/>
      <c r="AO10" s="878"/>
      <c r="AP10" s="876"/>
      <c r="AQ10" s="877"/>
      <c r="AR10" s="877"/>
      <c r="AS10" s="877"/>
      <c r="AT10" s="878"/>
      <c r="AU10" s="876"/>
      <c r="AV10" s="877"/>
      <c r="AW10" s="877"/>
      <c r="AX10" s="877"/>
      <c r="AY10" s="87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01" t="s">
        <v>158</v>
      </c>
      <c r="H11" s="1002"/>
      <c r="I11" s="1002"/>
      <c r="J11" s="1002"/>
      <c r="K11" s="1002"/>
      <c r="L11" s="1002"/>
      <c r="M11" s="1002"/>
      <c r="N11" s="1002"/>
      <c r="O11" s="1002"/>
      <c r="P11" s="1002"/>
      <c r="Q11" s="1002"/>
      <c r="R11" s="1002"/>
      <c r="S11" s="1002"/>
      <c r="T11" s="1002"/>
      <c r="U11" s="1002"/>
      <c r="V11" s="1002"/>
      <c r="W11" s="1002"/>
      <c r="X11" s="1002"/>
      <c r="Y11" s="1002"/>
      <c r="Z11" s="1002"/>
      <c r="AA11" s="1002"/>
      <c r="AB11" s="1003"/>
      <c r="AC11" s="42"/>
      <c r="AD11" s="42"/>
      <c r="AE11" s="42"/>
      <c r="AF11" s="42"/>
      <c r="AG11" s="42"/>
      <c r="AH11" s="42"/>
      <c r="AI11" s="42"/>
      <c r="AJ11" s="5"/>
      <c r="AK11" s="893"/>
      <c r="AL11" s="877"/>
      <c r="AM11" s="877"/>
      <c r="AN11" s="877"/>
      <c r="AO11" s="878"/>
      <c r="AP11" s="876"/>
      <c r="AQ11" s="877"/>
      <c r="AR11" s="877"/>
      <c r="AS11" s="877"/>
      <c r="AT11" s="878"/>
      <c r="AU11" s="876"/>
      <c r="AV11" s="877"/>
      <c r="AW11" s="877"/>
      <c r="AX11" s="877"/>
      <c r="AY11" s="87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04" t="s">
        <v>111</v>
      </c>
      <c r="H12" s="1005"/>
      <c r="I12" s="1005"/>
      <c r="J12" s="1005"/>
      <c r="K12" s="1005"/>
      <c r="L12" s="1005"/>
      <c r="M12" s="1048"/>
      <c r="N12" s="1048"/>
      <c r="O12" s="1048"/>
      <c r="P12" s="1048"/>
      <c r="Q12" s="1048"/>
      <c r="R12" s="1048"/>
      <c r="S12" s="1048"/>
      <c r="T12" s="1048"/>
      <c r="U12" s="1048"/>
      <c r="V12" s="1048"/>
      <c r="W12" s="1048"/>
      <c r="X12" s="1048"/>
      <c r="Y12" s="1048"/>
      <c r="Z12" s="1048"/>
      <c r="AA12" s="1048"/>
      <c r="AB12" s="1049"/>
      <c r="AC12" s="42"/>
      <c r="AD12" s="42"/>
      <c r="AE12" s="42"/>
      <c r="AF12" s="42"/>
      <c r="AG12" s="42"/>
      <c r="AH12" s="42"/>
      <c r="AI12" s="42"/>
      <c r="AJ12" s="5"/>
      <c r="AK12" s="893"/>
      <c r="AL12" s="877"/>
      <c r="AM12" s="877"/>
      <c r="AN12" s="877"/>
      <c r="AO12" s="878"/>
      <c r="AP12" s="876"/>
      <c r="AQ12" s="877"/>
      <c r="AR12" s="877"/>
      <c r="AS12" s="877"/>
      <c r="AT12" s="878"/>
      <c r="AU12" s="876"/>
      <c r="AV12" s="877"/>
      <c r="AW12" s="877"/>
      <c r="AX12" s="877"/>
      <c r="AY12" s="87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32"/>
      <c r="N13" s="1032"/>
      <c r="O13" s="1032"/>
      <c r="P13" s="1032"/>
      <c r="Q13" s="1032"/>
      <c r="R13" s="1032"/>
      <c r="S13" s="1032"/>
      <c r="T13" s="1032"/>
      <c r="U13" s="1032"/>
      <c r="V13" s="1032"/>
      <c r="W13" s="1032"/>
      <c r="X13" s="1032"/>
      <c r="Y13" s="1032"/>
      <c r="Z13" s="1032"/>
      <c r="AA13" s="1032"/>
      <c r="AB13" s="1033"/>
      <c r="AC13" s="42"/>
      <c r="AD13" s="42"/>
      <c r="AE13" s="42"/>
      <c r="AF13" s="42"/>
      <c r="AG13" s="42"/>
      <c r="AH13" s="42"/>
      <c r="AI13" s="42"/>
      <c r="AJ13" s="5"/>
      <c r="AK13" s="937"/>
      <c r="AL13" s="930"/>
      <c r="AM13" s="930"/>
      <c r="AN13" s="930"/>
      <c r="AO13" s="938"/>
      <c r="AP13" s="929"/>
      <c r="AQ13" s="930"/>
      <c r="AR13" s="930"/>
      <c r="AS13" s="930"/>
      <c r="AT13" s="938"/>
      <c r="AU13" s="929"/>
      <c r="AV13" s="930"/>
      <c r="AW13" s="930"/>
      <c r="AX13" s="930"/>
      <c r="AY13" s="93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1032"/>
      <c r="N14" s="1032"/>
      <c r="O14" s="1032"/>
      <c r="P14" s="1032"/>
      <c r="Q14" s="1032"/>
      <c r="R14" s="1032"/>
      <c r="S14" s="1032"/>
      <c r="T14" s="1032"/>
      <c r="U14" s="1032"/>
      <c r="V14" s="1032"/>
      <c r="W14" s="1032"/>
      <c r="X14" s="1032"/>
      <c r="Y14" s="1032"/>
      <c r="Z14" s="1032"/>
      <c r="AA14" s="1032"/>
      <c r="AB14" s="1033"/>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146</v>
      </c>
      <c r="H15" s="997"/>
      <c r="I15" s="997"/>
      <c r="J15" s="997"/>
      <c r="K15" s="997"/>
      <c r="L15" s="997"/>
      <c r="M15" s="1032"/>
      <c r="N15" s="1032"/>
      <c r="O15" s="1032"/>
      <c r="P15" s="1032"/>
      <c r="Q15" s="1032"/>
      <c r="R15" s="1032"/>
      <c r="S15" s="1032"/>
      <c r="T15" s="1032"/>
      <c r="U15" s="1032"/>
      <c r="V15" s="1032"/>
      <c r="W15" s="1032"/>
      <c r="X15" s="1032"/>
      <c r="Y15" s="1032"/>
      <c r="Z15" s="1032"/>
      <c r="AA15" s="1032"/>
      <c r="AB15" s="1033"/>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8" t="s">
        <v>149</v>
      </c>
      <c r="H16" s="2249"/>
      <c r="I16" s="2249"/>
      <c r="J16" s="2249"/>
      <c r="K16" s="2249"/>
      <c r="L16" s="2249"/>
      <c r="M16" s="1076"/>
      <c r="N16" s="1077"/>
      <c r="O16" s="1077"/>
      <c r="P16" s="1077"/>
      <c r="Q16" s="1077"/>
      <c r="R16" s="1077"/>
      <c r="S16" s="1077"/>
      <c r="T16" s="1077"/>
      <c r="U16" s="1077"/>
      <c r="V16" s="1077"/>
      <c r="W16" s="1077"/>
      <c r="X16" s="1077"/>
      <c r="Y16" s="1077"/>
      <c r="Z16" s="1077"/>
      <c r="AA16" s="1077"/>
      <c r="AB16" s="107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6" t="s">
        <v>920</v>
      </c>
      <c r="K18" s="887"/>
      <c r="L18" s="887"/>
      <c r="M18" s="887"/>
      <c r="N18" s="887"/>
      <c r="O18" s="887"/>
      <c r="P18" s="887"/>
      <c r="Q18" s="887"/>
      <c r="R18" s="887"/>
      <c r="S18" s="887"/>
      <c r="T18" s="887"/>
      <c r="U18" s="887"/>
      <c r="V18" s="887"/>
      <c r="W18" s="887"/>
      <c r="X18" s="887"/>
      <c r="Y18" s="88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42" t="s">
        <v>102</v>
      </c>
      <c r="Q19" s="2243"/>
      <c r="R19" s="2243"/>
      <c r="S19" s="2243"/>
      <c r="T19" s="1850"/>
      <c r="U19" s="2242" t="s">
        <v>101</v>
      </c>
      <c r="V19" s="2243"/>
      <c r="W19" s="2243"/>
      <c r="X19" s="2243"/>
      <c r="Y19" s="2244"/>
      <c r="Z19" s="42"/>
      <c r="AA19" s="42"/>
      <c r="AB19" s="42"/>
      <c r="AC19" s="42"/>
      <c r="AD19" s="42"/>
      <c r="AE19" s="42"/>
      <c r="AF19" s="42"/>
      <c r="AG19" s="42"/>
      <c r="AH19" s="42"/>
      <c r="AI19" s="42"/>
      <c r="AJ19" s="5"/>
      <c r="AK19" s="2250" t="s">
        <v>925</v>
      </c>
      <c r="AL19" s="2251"/>
      <c r="AM19" s="2251"/>
      <c r="AN19" s="2251"/>
      <c r="AO19" s="2251"/>
      <c r="AP19" s="2251"/>
      <c r="AQ19" s="2251"/>
      <c r="AR19" s="2251"/>
      <c r="AS19" s="2251"/>
      <c r="AT19" s="2252"/>
      <c r="AU19" s="5"/>
      <c r="AV19" s="2250" t="s">
        <v>921</v>
      </c>
      <c r="AW19" s="2251"/>
      <c r="AX19" s="2251"/>
      <c r="AY19" s="2251"/>
      <c r="AZ19" s="2251"/>
      <c r="BA19" s="2251"/>
      <c r="BB19" s="2251"/>
      <c r="BC19" s="2251"/>
      <c r="BD19" s="2251"/>
      <c r="BE19" s="2251"/>
      <c r="BF19" s="2251"/>
      <c r="BG19" s="2252"/>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61"/>
      <c r="Q20" s="962"/>
      <c r="R20" s="962"/>
      <c r="S20" s="962"/>
      <c r="T20" s="963"/>
      <c r="U20" s="1034" t="str">
        <f>IFERROR(500*U24*(U22-U21)/1000,"")</f>
        <v/>
      </c>
      <c r="V20" s="1035"/>
      <c r="W20" s="1035"/>
      <c r="X20" s="1035"/>
      <c r="Y20" s="1036"/>
      <c r="Z20" s="42"/>
      <c r="AA20" s="42"/>
      <c r="AB20" s="42"/>
      <c r="AC20" s="42"/>
      <c r="AD20" s="42"/>
      <c r="AE20" s="42"/>
      <c r="AF20" s="42"/>
      <c r="AG20" s="42"/>
      <c r="AH20" s="42"/>
      <c r="AI20" s="42"/>
      <c r="AJ20" s="5"/>
      <c r="AK20" s="1068" t="s">
        <v>327</v>
      </c>
      <c r="AL20" s="1069"/>
      <c r="AM20" s="1069"/>
      <c r="AN20" s="1069"/>
      <c r="AO20" s="1069"/>
      <c r="AP20" s="2253"/>
      <c r="AQ20" s="2253"/>
      <c r="AR20" s="2226"/>
      <c r="AS20" s="2254" t="s">
        <v>315</v>
      </c>
      <c r="AT20" s="2255"/>
      <c r="AU20" s="5"/>
      <c r="AV20" s="1547"/>
      <c r="AW20" s="1530"/>
      <c r="AX20" s="1530"/>
      <c r="AY20" s="1530"/>
      <c r="AZ20" s="1530" t="s">
        <v>326</v>
      </c>
      <c r="BA20" s="1530"/>
      <c r="BB20" s="1530"/>
      <c r="BC20" s="1530"/>
      <c r="BD20" s="1530" t="s">
        <v>325</v>
      </c>
      <c r="BE20" s="1530"/>
      <c r="BF20" s="1530"/>
      <c r="BG20" s="2256"/>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17" t="s">
        <v>324</v>
      </c>
      <c r="K21" s="1018"/>
      <c r="L21" s="1018"/>
      <c r="M21" s="1018"/>
      <c r="N21" s="1018"/>
      <c r="O21" s="1019"/>
      <c r="P21" s="961"/>
      <c r="Q21" s="962"/>
      <c r="R21" s="962"/>
      <c r="S21" s="962"/>
      <c r="T21" s="963"/>
      <c r="U21" s="961"/>
      <c r="V21" s="962"/>
      <c r="W21" s="962"/>
      <c r="X21" s="962"/>
      <c r="Y21" s="2238"/>
      <c r="Z21" s="42"/>
      <c r="AA21" s="42"/>
      <c r="AB21" s="42"/>
      <c r="AC21" s="42"/>
      <c r="AD21" s="42"/>
      <c r="AE21" s="42"/>
      <c r="AF21" s="42"/>
      <c r="AG21" s="42"/>
      <c r="AH21" s="42"/>
      <c r="AI21" s="42"/>
      <c r="AJ21" s="5"/>
      <c r="AK21" s="1068" t="s">
        <v>323</v>
      </c>
      <c r="AL21" s="1069"/>
      <c r="AM21" s="1069"/>
      <c r="AN21" s="1069"/>
      <c r="AO21" s="1069"/>
      <c r="AP21" s="2253"/>
      <c r="AQ21" s="2253"/>
      <c r="AR21" s="2226"/>
      <c r="AS21" s="2254" t="s">
        <v>315</v>
      </c>
      <c r="AT21" s="2255"/>
      <c r="AU21" s="5"/>
      <c r="AV21" s="1068" t="s">
        <v>102</v>
      </c>
      <c r="AW21" s="1069"/>
      <c r="AX21" s="1069"/>
      <c r="AY21" s="1069"/>
      <c r="AZ21" s="1071" t="str">
        <f>IF(500*P24*(P22-P21)/1000&lt;&gt;0,500*P24*(P22-P21)/1000,"")</f>
        <v/>
      </c>
      <c r="BA21" s="1071"/>
      <c r="BB21" s="1071"/>
      <c r="BC21" s="1071"/>
      <c r="BD21" s="1071" t="str">
        <f>IFERROR(AZ21/15,"")</f>
        <v/>
      </c>
      <c r="BE21" s="1071"/>
      <c r="BF21" s="1071"/>
      <c r="BG21" s="118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17" t="s">
        <v>322</v>
      </c>
      <c r="K22" s="1018"/>
      <c r="L22" s="1018"/>
      <c r="M22" s="1018"/>
      <c r="N22" s="1018"/>
      <c r="O22" s="1019"/>
      <c r="P22" s="961"/>
      <c r="Q22" s="962"/>
      <c r="R22" s="962"/>
      <c r="S22" s="962"/>
      <c r="T22" s="963"/>
      <c r="U22" s="961"/>
      <c r="V22" s="962"/>
      <c r="W22" s="962"/>
      <c r="X22" s="962"/>
      <c r="Y22" s="2238"/>
      <c r="Z22" s="42"/>
      <c r="AA22" s="42"/>
      <c r="AB22" s="42"/>
      <c r="AC22" s="42"/>
      <c r="AD22" s="42"/>
      <c r="AE22" s="42"/>
      <c r="AF22" s="42"/>
      <c r="AG22" s="42"/>
      <c r="AH22" s="42"/>
      <c r="AI22" s="42"/>
      <c r="AJ22" s="5"/>
      <c r="AK22" s="1068" t="s">
        <v>320</v>
      </c>
      <c r="AL22" s="1069"/>
      <c r="AM22" s="1069"/>
      <c r="AN22" s="1069"/>
      <c r="AO22" s="1069"/>
      <c r="AP22" s="2297" t="str">
        <f>IF(AP21-AP20&lt;&gt;0,AP21-AP20,"")</f>
        <v/>
      </c>
      <c r="AQ22" s="2297"/>
      <c r="AR22" s="2298"/>
      <c r="AS22" s="2254" t="s">
        <v>315</v>
      </c>
      <c r="AT22" s="2255"/>
      <c r="AU22" s="5"/>
      <c r="AV22" s="2257" t="s">
        <v>101</v>
      </c>
      <c r="AW22" s="2258"/>
      <c r="AX22" s="2258"/>
      <c r="AY22" s="2258"/>
      <c r="AZ22" s="2262" t="str">
        <f>IFERROR(500*U24*(U22-U21)/1000,"")</f>
        <v/>
      </c>
      <c r="BA22" s="2262"/>
      <c r="BB22" s="2262"/>
      <c r="BC22" s="2262"/>
      <c r="BD22" s="2262" t="str">
        <f>IFERROR(AZ22/15,"")</f>
        <v/>
      </c>
      <c r="BE22" s="2262"/>
      <c r="BF22" s="2262"/>
      <c r="BG22" s="2263"/>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17" t="s">
        <v>856</v>
      </c>
      <c r="K23" s="1018"/>
      <c r="L23" s="1018"/>
      <c r="M23" s="1018"/>
      <c r="N23" s="1018"/>
      <c r="O23" s="1019"/>
      <c r="P23" s="961"/>
      <c r="Q23" s="962"/>
      <c r="R23" s="962"/>
      <c r="S23" s="962"/>
      <c r="T23" s="963"/>
      <c r="U23" s="961"/>
      <c r="V23" s="962"/>
      <c r="W23" s="962"/>
      <c r="X23" s="962"/>
      <c r="Y23" s="2238"/>
      <c r="Z23" s="42"/>
      <c r="AA23" s="42"/>
      <c r="AB23" s="42"/>
      <c r="AC23" s="42"/>
      <c r="AD23" s="42"/>
      <c r="AE23" s="42"/>
      <c r="AF23" s="42"/>
      <c r="AG23" s="42"/>
      <c r="AH23" s="42"/>
      <c r="AI23" s="42"/>
      <c r="AJ23" s="5"/>
      <c r="AK23" s="2257" t="s">
        <v>320</v>
      </c>
      <c r="AL23" s="2258"/>
      <c r="AM23" s="2258"/>
      <c r="AN23" s="2258"/>
      <c r="AO23" s="2258"/>
      <c r="AP23" s="2295" t="str">
        <f>IFERROR(AP22*2.31,"")</f>
        <v/>
      </c>
      <c r="AQ23" s="2295"/>
      <c r="AR23" s="2296"/>
      <c r="AS23" s="2266" t="s">
        <v>319</v>
      </c>
      <c r="AT23" s="226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75" t="s">
        <v>287</v>
      </c>
      <c r="K24" s="1176"/>
      <c r="L24" s="1176"/>
      <c r="M24" s="1176"/>
      <c r="N24" s="1176"/>
      <c r="O24" s="1177"/>
      <c r="P24" s="979"/>
      <c r="Q24" s="980"/>
      <c r="R24" s="980"/>
      <c r="S24" s="980"/>
      <c r="T24" s="981"/>
      <c r="U24" s="1021" t="str">
        <f>IFERROR(SQRT(U23/P23)*P24,"")</f>
        <v/>
      </c>
      <c r="V24" s="1022"/>
      <c r="W24" s="1022"/>
      <c r="X24" s="1022"/>
      <c r="Y24" s="1023"/>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886" t="s">
        <v>926</v>
      </c>
      <c r="K26" s="887"/>
      <c r="L26" s="887"/>
      <c r="M26" s="887"/>
      <c r="N26" s="887"/>
      <c r="O26" s="887"/>
      <c r="P26" s="887"/>
      <c r="Q26" s="887"/>
      <c r="R26" s="887"/>
      <c r="S26" s="887"/>
      <c r="T26" s="887"/>
      <c r="U26" s="887"/>
      <c r="V26" s="887"/>
      <c r="W26" s="887"/>
      <c r="X26" s="887"/>
      <c r="Y26" s="888"/>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30" t="s">
        <v>102</v>
      </c>
      <c r="Q27" s="1030"/>
      <c r="R27" s="1030"/>
      <c r="S27" s="1030"/>
      <c r="T27" s="1030"/>
      <c r="U27" s="1030" t="s">
        <v>101</v>
      </c>
      <c r="V27" s="1030"/>
      <c r="W27" s="1030"/>
      <c r="X27" s="1030"/>
      <c r="Y27" s="1031"/>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38"/>
      <c r="BK27" s="1438"/>
      <c r="BL27" s="1438"/>
      <c r="BM27" s="5"/>
      <c r="BN27" s="5"/>
      <c r="BO27" s="5"/>
      <c r="BP27" s="5"/>
      <c r="BQ27" s="5"/>
      <c r="BR27" s="5"/>
      <c r="BS27" s="5"/>
      <c r="BT27" s="2"/>
      <c r="BU27" s="2"/>
    </row>
    <row r="28" spans="1:73" ht="12" customHeight="1" thickBot="1" x14ac:dyDescent="0.25">
      <c r="A28" s="42"/>
      <c r="B28" s="42"/>
      <c r="C28" s="42"/>
      <c r="D28" s="42"/>
      <c r="E28" s="42"/>
      <c r="F28" s="42"/>
      <c r="G28" s="42"/>
      <c r="H28" s="42"/>
      <c r="I28" s="42"/>
      <c r="J28" s="1017" t="s">
        <v>927</v>
      </c>
      <c r="K28" s="1018"/>
      <c r="L28" s="1018"/>
      <c r="M28" s="1018"/>
      <c r="N28" s="1018"/>
      <c r="O28" s="1019"/>
      <c r="P28" s="926"/>
      <c r="Q28" s="926"/>
      <c r="R28" s="926"/>
      <c r="S28" s="926"/>
      <c r="T28" s="926"/>
      <c r="U28" s="926"/>
      <c r="V28" s="926"/>
      <c r="W28" s="926"/>
      <c r="X28" s="926"/>
      <c r="Y28" s="221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93" t="s">
        <v>928</v>
      </c>
      <c r="K29" s="1494"/>
      <c r="L29" s="1494"/>
      <c r="M29" s="1494"/>
      <c r="N29" s="1494"/>
      <c r="O29" s="1494"/>
      <c r="P29" s="926"/>
      <c r="Q29" s="926"/>
      <c r="R29" s="926"/>
      <c r="S29" s="926"/>
      <c r="T29" s="926"/>
      <c r="U29" s="926"/>
      <c r="V29" s="926"/>
      <c r="W29" s="926"/>
      <c r="X29" s="926"/>
      <c r="Y29" s="221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95" t="s">
        <v>929</v>
      </c>
      <c r="K30" s="1496"/>
      <c r="L30" s="1496"/>
      <c r="M30" s="1496"/>
      <c r="N30" s="1496"/>
      <c r="O30" s="1496"/>
      <c r="P30" s="984"/>
      <c r="Q30" s="984"/>
      <c r="R30" s="984"/>
      <c r="S30" s="984"/>
      <c r="T30" s="984"/>
      <c r="U30" s="984"/>
      <c r="V30" s="984"/>
      <c r="W30" s="984"/>
      <c r="X30" s="984"/>
      <c r="Y30" s="2294"/>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886" t="s">
        <v>159</v>
      </c>
      <c r="K32" s="887"/>
      <c r="L32" s="887"/>
      <c r="M32" s="887"/>
      <c r="N32" s="887"/>
      <c r="O32" s="887"/>
      <c r="P32" s="887"/>
      <c r="Q32" s="887"/>
      <c r="R32" s="887"/>
      <c r="S32" s="887"/>
      <c r="T32" s="887"/>
      <c r="U32" s="887"/>
      <c r="V32" s="887"/>
      <c r="W32" s="887"/>
      <c r="X32" s="887"/>
      <c r="Y32" s="888"/>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04" t="s">
        <v>888</v>
      </c>
      <c r="K33" s="1005"/>
      <c r="L33" s="1005"/>
      <c r="M33" s="1005"/>
      <c r="N33" s="1005"/>
      <c r="O33" s="1005"/>
      <c r="P33" s="1005"/>
      <c r="Q33" s="1005"/>
      <c r="R33" s="1005"/>
      <c r="S33" s="1005"/>
      <c r="T33" s="1005"/>
      <c r="U33" s="2287"/>
      <c r="V33" s="2288"/>
      <c r="W33" s="2288"/>
      <c r="X33" s="2289" t="s">
        <v>315</v>
      </c>
      <c r="Y33" s="2290"/>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5" t="s">
        <v>930</v>
      </c>
      <c r="K34" s="986"/>
      <c r="L34" s="986"/>
      <c r="M34" s="986"/>
      <c r="N34" s="986"/>
      <c r="O34" s="986"/>
      <c r="P34" s="986"/>
      <c r="Q34" s="986"/>
      <c r="R34" s="986"/>
      <c r="S34" s="986"/>
      <c r="T34" s="986"/>
      <c r="U34" s="2292"/>
      <c r="V34" s="2293"/>
      <c r="W34" s="989" t="s">
        <v>313</v>
      </c>
      <c r="X34" s="989"/>
      <c r="Y34" s="990"/>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66"/>
      <c r="F62" s="966"/>
      <c r="G62" s="966"/>
      <c r="H62" s="966"/>
      <c r="I62" s="966"/>
      <c r="J62" s="966"/>
      <c r="K62" s="966"/>
      <c r="L62" s="42"/>
      <c r="M62" s="42"/>
      <c r="N62" s="42"/>
      <c r="O62" s="42"/>
      <c r="P62" s="42"/>
      <c r="Q62" s="42" t="s">
        <v>37</v>
      </c>
      <c r="R62" s="42"/>
      <c r="S62" s="42"/>
      <c r="T62" s="42"/>
      <c r="U62" s="42"/>
      <c r="V62" s="895"/>
      <c r="W62" s="895"/>
      <c r="X62" s="895"/>
      <c r="Y62" s="895"/>
      <c r="Z62" s="895"/>
      <c r="AA62" s="895"/>
      <c r="AB62" s="895"/>
      <c r="AC62" s="895"/>
      <c r="AD62" s="895"/>
      <c r="AE62" s="895"/>
      <c r="AF62" s="895"/>
      <c r="AG62" s="895"/>
      <c r="AH62" s="895"/>
      <c r="AI62" s="8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61" priority="7">
      <formula>LEN(TRIM(E20))=0</formula>
    </cfRule>
  </conditionalFormatting>
  <conditionalFormatting sqref="AP22:AR23 AZ21:BG22">
    <cfRule type="containsText" dxfId="1360" priority="6" operator="containsText" text="CALC.">
      <formula>NOT(ISERROR(SEARCH("CALC.",AP21)))</formula>
    </cfRule>
  </conditionalFormatting>
  <conditionalFormatting sqref="U34:V34 P28:Y30 P24:T24 P21:Y23 M16:AB16 M14:AB14 M12:AB12 F9:P9 F7:P7 Y9:AI9 Y7:AI7 U33:W33">
    <cfRule type="containsBlanks" dxfId="1359" priority="5">
      <formula>LEN(TRIM(F7))=0</formula>
    </cfRule>
  </conditionalFormatting>
  <conditionalFormatting sqref="U24:Y24">
    <cfRule type="containsText" dxfId="1358" priority="4" operator="containsText" text="CALC.">
      <formula>NOT(ISERROR(SEARCH("CALC.",U24)))</formula>
    </cfRule>
  </conditionalFormatting>
  <conditionalFormatting sqref="P20:T20">
    <cfRule type="containsBlanks" dxfId="1357" priority="3">
      <formula>LEN(TRIM(P20))=0</formula>
    </cfRule>
  </conditionalFormatting>
  <conditionalFormatting sqref="M15:AB15">
    <cfRule type="containsBlanks" dxfId="1356" priority="2">
      <formula>LEN(TRIM(M15))=0</formula>
    </cfRule>
  </conditionalFormatting>
  <conditionalFormatting sqref="M13:AB13">
    <cfRule type="containsBlanks" dxfId="1355"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2" t="s">
        <v>49</v>
      </c>
      <c r="AK1" s="1582"/>
      <c r="AL1" s="1582"/>
      <c r="AM1" s="1582"/>
      <c r="AN1" s="1582"/>
      <c r="AO1" s="1582"/>
      <c r="AP1" s="1582"/>
      <c r="AQ1" s="1582"/>
      <c r="AR1" s="1582"/>
      <c r="AS1" s="1582"/>
      <c r="AT1" s="1582"/>
      <c r="AU1" s="1582"/>
      <c r="AV1" s="1582"/>
      <c r="AW1" s="1582"/>
      <c r="AX1" s="1582"/>
      <c r="AY1" s="1582"/>
      <c r="AZ1" s="1582"/>
      <c r="BA1" s="1582"/>
      <c r="BB1" s="1582"/>
      <c r="BC1" s="1582"/>
      <c r="BD1" s="1582"/>
      <c r="BE1" s="1582"/>
      <c r="BF1" s="1582"/>
      <c r="BG1" s="1582"/>
      <c r="BH1" s="1582"/>
      <c r="BI1" s="1582"/>
      <c r="BJ1" s="1582"/>
      <c r="BK1" s="1582"/>
      <c r="BL1" s="1582"/>
      <c r="BM1" s="1582"/>
      <c r="BN1" s="1582"/>
      <c r="BO1" s="1582"/>
      <c r="BP1" s="1582"/>
      <c r="BQ1" s="1582"/>
      <c r="BR1" s="1582"/>
      <c r="BS1" s="158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58" t="s">
        <v>374</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8" t="s">
        <v>48</v>
      </c>
      <c r="B7" s="1378"/>
      <c r="C7" s="1378"/>
      <c r="D7" s="1378"/>
      <c r="E7" s="1378"/>
      <c r="F7" s="947"/>
      <c r="G7" s="947"/>
      <c r="H7" s="947"/>
      <c r="I7" s="947"/>
      <c r="J7" s="947"/>
      <c r="K7" s="947"/>
      <c r="L7" s="947"/>
      <c r="M7" s="947"/>
      <c r="N7" s="947"/>
      <c r="O7" s="947"/>
      <c r="P7" s="947"/>
      <c r="Q7" s="6"/>
      <c r="R7" s="6"/>
      <c r="S7" s="6"/>
      <c r="T7" s="1378" t="s">
        <v>47</v>
      </c>
      <c r="U7" s="1378"/>
      <c r="V7" s="1378"/>
      <c r="W7" s="1378"/>
      <c r="X7" s="1378"/>
      <c r="Y7" s="947"/>
      <c r="Z7" s="947"/>
      <c r="AA7" s="947"/>
      <c r="AB7" s="947"/>
      <c r="AC7" s="947"/>
      <c r="AD7" s="947"/>
      <c r="AE7" s="947"/>
      <c r="AF7" s="947"/>
      <c r="AG7" s="947"/>
      <c r="AH7" s="947"/>
      <c r="AI7" s="947"/>
      <c r="AJ7" s="4"/>
      <c r="AK7" s="1312" t="s">
        <v>696</v>
      </c>
      <c r="AL7" s="1313"/>
      <c r="AM7" s="1313"/>
      <c r="AN7" s="1313"/>
      <c r="AO7" s="1313"/>
      <c r="AP7" s="1313"/>
      <c r="AQ7" s="1313"/>
      <c r="AR7" s="1313"/>
      <c r="AS7" s="1313"/>
      <c r="AT7" s="1313"/>
      <c r="AU7" s="1313"/>
      <c r="AV7" s="1313"/>
      <c r="AW7" s="1313"/>
      <c r="AX7" s="1313"/>
      <c r="AY7" s="1314"/>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12"/>
      <c r="AL8" s="913"/>
      <c r="AM8" s="913"/>
      <c r="AN8" s="913"/>
      <c r="AO8" s="914"/>
      <c r="AP8" s="915"/>
      <c r="AQ8" s="913"/>
      <c r="AR8" s="913"/>
      <c r="AS8" s="913"/>
      <c r="AT8" s="914"/>
      <c r="AU8" s="915"/>
      <c r="AV8" s="913"/>
      <c r="AW8" s="913"/>
      <c r="AX8" s="913"/>
      <c r="AY8" s="916"/>
      <c r="AZ8" s="4"/>
      <c r="BA8" s="4"/>
      <c r="BB8" s="4"/>
      <c r="BC8" s="4"/>
      <c r="BD8" s="4"/>
      <c r="BE8" s="4"/>
      <c r="BF8" s="4"/>
      <c r="BG8" s="4"/>
      <c r="BH8" s="4"/>
      <c r="BI8" s="4"/>
      <c r="BJ8" s="4"/>
      <c r="BK8" s="4"/>
      <c r="BL8" s="4"/>
      <c r="BM8" s="4"/>
      <c r="BN8" s="4"/>
      <c r="BO8" s="4"/>
      <c r="BP8" s="4"/>
      <c r="BQ8" s="4"/>
      <c r="BR8" s="4"/>
      <c r="BS8" s="4"/>
    </row>
    <row r="9" spans="1:71" ht="12" customHeight="1" x14ac:dyDescent="0.2">
      <c r="A9" s="1378"/>
      <c r="B9" s="1378"/>
      <c r="C9" s="1378"/>
      <c r="D9" s="1378"/>
      <c r="E9" s="1378"/>
      <c r="F9" s="290"/>
      <c r="G9" s="290"/>
      <c r="H9" s="290"/>
      <c r="I9" s="290"/>
      <c r="J9" s="290"/>
      <c r="K9" s="290"/>
      <c r="L9" s="290"/>
      <c r="M9" s="290"/>
      <c r="N9" s="290"/>
      <c r="O9" s="290"/>
      <c r="P9" s="290"/>
      <c r="Q9" s="6"/>
      <c r="R9" s="6"/>
      <c r="S9" s="6"/>
      <c r="T9" s="1378" t="s">
        <v>46</v>
      </c>
      <c r="U9" s="1378"/>
      <c r="V9" s="1378"/>
      <c r="W9" s="1378"/>
      <c r="X9" s="1378"/>
      <c r="Y9" s="947"/>
      <c r="Z9" s="947"/>
      <c r="AA9" s="947"/>
      <c r="AB9" s="947"/>
      <c r="AC9" s="947"/>
      <c r="AD9" s="947"/>
      <c r="AE9" s="947"/>
      <c r="AF9" s="947"/>
      <c r="AG9" s="947"/>
      <c r="AH9" s="947"/>
      <c r="AI9" s="947"/>
      <c r="AJ9" s="4"/>
      <c r="AK9" s="893"/>
      <c r="AL9" s="877"/>
      <c r="AM9" s="877"/>
      <c r="AN9" s="877"/>
      <c r="AO9" s="878"/>
      <c r="AP9" s="876"/>
      <c r="AQ9" s="877"/>
      <c r="AR9" s="877"/>
      <c r="AS9" s="877"/>
      <c r="AT9" s="878"/>
      <c r="AU9" s="876"/>
      <c r="AV9" s="877"/>
      <c r="AW9" s="877"/>
      <c r="AX9" s="877"/>
      <c r="AY9" s="87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893"/>
      <c r="AL10" s="877"/>
      <c r="AM10" s="877"/>
      <c r="AN10" s="877"/>
      <c r="AO10" s="878"/>
      <c r="AP10" s="876"/>
      <c r="AQ10" s="877"/>
      <c r="AR10" s="877"/>
      <c r="AS10" s="877"/>
      <c r="AT10" s="878"/>
      <c r="AU10" s="876"/>
      <c r="AV10" s="877"/>
      <c r="AW10" s="877"/>
      <c r="AX10" s="877"/>
      <c r="AY10" s="87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95" t="s">
        <v>158</v>
      </c>
      <c r="K11" s="1296"/>
      <c r="L11" s="1296"/>
      <c r="M11" s="1296"/>
      <c r="N11" s="1296"/>
      <c r="O11" s="1296"/>
      <c r="P11" s="1296"/>
      <c r="Q11" s="1296"/>
      <c r="R11" s="1296"/>
      <c r="S11" s="1296"/>
      <c r="T11" s="1296"/>
      <c r="U11" s="1296"/>
      <c r="V11" s="1296"/>
      <c r="W11" s="1296"/>
      <c r="X11" s="1296"/>
      <c r="Y11" s="1297"/>
      <c r="Z11" s="6"/>
      <c r="AA11" s="6"/>
      <c r="AB11" s="6"/>
      <c r="AC11" s="6"/>
      <c r="AD11" s="6"/>
      <c r="AE11" s="6"/>
      <c r="AF11" s="6"/>
      <c r="AG11" s="6"/>
      <c r="AH11" s="6"/>
      <c r="AI11" s="6"/>
      <c r="AJ11" s="4"/>
      <c r="AK11" s="893"/>
      <c r="AL11" s="877"/>
      <c r="AM11" s="877"/>
      <c r="AN11" s="877"/>
      <c r="AO11" s="878"/>
      <c r="AP11" s="876"/>
      <c r="AQ11" s="877"/>
      <c r="AR11" s="877"/>
      <c r="AS11" s="877"/>
      <c r="AT11" s="878"/>
      <c r="AU11" s="876"/>
      <c r="AV11" s="877"/>
      <c r="AW11" s="877"/>
      <c r="AX11" s="877"/>
      <c r="AY11" s="87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85" t="s">
        <v>111</v>
      </c>
      <c r="K12" s="1386"/>
      <c r="L12" s="1386"/>
      <c r="M12" s="1386"/>
      <c r="N12" s="1386"/>
      <c r="O12" s="1387"/>
      <c r="P12" s="1048"/>
      <c r="Q12" s="1048"/>
      <c r="R12" s="1048"/>
      <c r="S12" s="1048"/>
      <c r="T12" s="1048"/>
      <c r="U12" s="1048"/>
      <c r="V12" s="1048"/>
      <c r="W12" s="1048"/>
      <c r="X12" s="1048"/>
      <c r="Y12" s="1049"/>
      <c r="Z12" s="6"/>
      <c r="AA12" s="6"/>
      <c r="AB12" s="6"/>
      <c r="AC12" s="6"/>
      <c r="AD12" s="6"/>
      <c r="AE12" s="6"/>
      <c r="AF12" s="6"/>
      <c r="AG12" s="6"/>
      <c r="AH12" s="6"/>
      <c r="AI12" s="6"/>
      <c r="AJ12" s="4"/>
      <c r="AK12" s="893"/>
      <c r="AL12" s="877"/>
      <c r="AM12" s="877"/>
      <c r="AN12" s="877"/>
      <c r="AO12" s="878"/>
      <c r="AP12" s="876"/>
      <c r="AQ12" s="877"/>
      <c r="AR12" s="877"/>
      <c r="AS12" s="877"/>
      <c r="AT12" s="878"/>
      <c r="AU12" s="876"/>
      <c r="AV12" s="877"/>
      <c r="AW12" s="877"/>
      <c r="AX12" s="877"/>
      <c r="AY12" s="87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91" t="s">
        <v>54</v>
      </c>
      <c r="K13" s="1392"/>
      <c r="L13" s="1392"/>
      <c r="M13" s="1392"/>
      <c r="N13" s="1392"/>
      <c r="O13" s="1393"/>
      <c r="P13" s="1032"/>
      <c r="Q13" s="1032"/>
      <c r="R13" s="1032"/>
      <c r="S13" s="1032"/>
      <c r="T13" s="1032"/>
      <c r="U13" s="1032"/>
      <c r="V13" s="1032"/>
      <c r="W13" s="1032"/>
      <c r="X13" s="1032"/>
      <c r="Y13" s="1033"/>
      <c r="Z13" s="6"/>
      <c r="AA13" s="6"/>
      <c r="AB13" s="6"/>
      <c r="AC13" s="6"/>
      <c r="AD13" s="6"/>
      <c r="AE13" s="6"/>
      <c r="AF13" s="6"/>
      <c r="AG13" s="6"/>
      <c r="AH13" s="6"/>
      <c r="AI13" s="6"/>
      <c r="AJ13" s="4"/>
      <c r="AK13" s="937"/>
      <c r="AL13" s="930"/>
      <c r="AM13" s="930"/>
      <c r="AN13" s="930"/>
      <c r="AO13" s="938"/>
      <c r="AP13" s="929"/>
      <c r="AQ13" s="930"/>
      <c r="AR13" s="930"/>
      <c r="AS13" s="930"/>
      <c r="AT13" s="938"/>
      <c r="AU13" s="929"/>
      <c r="AV13" s="930"/>
      <c r="AW13" s="930"/>
      <c r="AX13" s="930"/>
      <c r="AY13" s="93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91" t="s">
        <v>150</v>
      </c>
      <c r="K14" s="1392"/>
      <c r="L14" s="1392"/>
      <c r="M14" s="1392"/>
      <c r="N14" s="1392"/>
      <c r="O14" s="1393"/>
      <c r="P14" s="1032"/>
      <c r="Q14" s="1032"/>
      <c r="R14" s="1032"/>
      <c r="S14" s="1032"/>
      <c r="T14" s="1032"/>
      <c r="U14" s="1032"/>
      <c r="V14" s="1032"/>
      <c r="W14" s="1032"/>
      <c r="X14" s="1032"/>
      <c r="Y14" s="1033"/>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91" t="s">
        <v>149</v>
      </c>
      <c r="K15" s="1392"/>
      <c r="L15" s="1392"/>
      <c r="M15" s="1392"/>
      <c r="N15" s="1392"/>
      <c r="O15" s="1393"/>
      <c r="P15" s="1372" t="s">
        <v>695</v>
      </c>
      <c r="Q15" s="1372"/>
      <c r="R15" s="1372"/>
      <c r="S15" s="1372"/>
      <c r="T15" s="1372"/>
      <c r="U15" s="1372"/>
      <c r="V15" s="1372"/>
      <c r="W15" s="1372"/>
      <c r="X15" s="1372"/>
      <c r="Y15" s="1373"/>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405" t="s">
        <v>146</v>
      </c>
      <c r="K16" s="1406"/>
      <c r="L16" s="1406"/>
      <c r="M16" s="1406"/>
      <c r="N16" s="1406"/>
      <c r="O16" s="1407"/>
      <c r="P16" s="1020"/>
      <c r="Q16" s="1020"/>
      <c r="R16" s="1020"/>
      <c r="S16" s="1020"/>
      <c r="T16" s="1020"/>
      <c r="U16" s="1020"/>
      <c r="V16" s="1020"/>
      <c r="W16" s="1020"/>
      <c r="X16" s="1020"/>
      <c r="Y16" s="1174"/>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95" t="s">
        <v>1031</v>
      </c>
      <c r="K18" s="1296"/>
      <c r="L18" s="1296"/>
      <c r="M18" s="1296"/>
      <c r="N18" s="1296"/>
      <c r="O18" s="1296"/>
      <c r="P18" s="1296"/>
      <c r="Q18" s="1296"/>
      <c r="R18" s="1296"/>
      <c r="S18" s="1296"/>
      <c r="T18" s="1296"/>
      <c r="U18" s="1296"/>
      <c r="V18" s="1296"/>
      <c r="W18" s="1296"/>
      <c r="X18" s="1296"/>
      <c r="Y18" s="1297"/>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91" t="s">
        <v>373</v>
      </c>
      <c r="K19" s="1392"/>
      <c r="L19" s="1392"/>
      <c r="M19" s="1392"/>
      <c r="N19" s="1392"/>
      <c r="O19" s="1393"/>
      <c r="P19" s="2160"/>
      <c r="Q19" s="2161"/>
      <c r="R19" s="2161"/>
      <c r="S19" s="2161"/>
      <c r="T19" s="2161"/>
      <c r="U19" s="2161"/>
      <c r="V19" s="2161"/>
      <c r="W19" s="2161"/>
      <c r="X19" s="2161"/>
      <c r="Y19" s="2162"/>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91" t="s">
        <v>372</v>
      </c>
      <c r="K20" s="1392"/>
      <c r="L20" s="1392"/>
      <c r="M20" s="1392"/>
      <c r="N20" s="1392"/>
      <c r="O20" s="1393"/>
      <c r="P20" s="1122"/>
      <c r="Q20" s="1123"/>
      <c r="R20" s="1123"/>
      <c r="S20" s="1123"/>
      <c r="T20" s="1123"/>
      <c r="U20" s="1123"/>
      <c r="V20" s="1123"/>
      <c r="W20" s="1123"/>
      <c r="X20" s="1123"/>
      <c r="Y20" s="1284"/>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405" t="s">
        <v>371</v>
      </c>
      <c r="K21" s="1406"/>
      <c r="L21" s="1406"/>
      <c r="M21" s="1406"/>
      <c r="N21" s="1406"/>
      <c r="O21" s="1407"/>
      <c r="P21" s="1975" t="str">
        <f>IFERROR((500*U29*(U25-U26))/1000,"")</f>
        <v/>
      </c>
      <c r="Q21" s="1697"/>
      <c r="R21" s="1697"/>
      <c r="S21" s="1697"/>
      <c r="T21" s="1697"/>
      <c r="U21" s="1697"/>
      <c r="V21" s="1697"/>
      <c r="W21" s="1697"/>
      <c r="X21" s="1697"/>
      <c r="Y21" s="1722"/>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95" t="s">
        <v>370</v>
      </c>
      <c r="K23" s="1296"/>
      <c r="L23" s="1296"/>
      <c r="M23" s="1296"/>
      <c r="N23" s="1296"/>
      <c r="O23" s="1296"/>
      <c r="P23" s="1296"/>
      <c r="Q23" s="1296"/>
      <c r="R23" s="1296"/>
      <c r="S23" s="1296"/>
      <c r="T23" s="1296"/>
      <c r="U23" s="1296"/>
      <c r="V23" s="1296"/>
      <c r="W23" s="1296"/>
      <c r="X23" s="1296"/>
      <c r="Y23" s="1297"/>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80" t="s">
        <v>102</v>
      </c>
      <c r="Q24" s="1680"/>
      <c r="R24" s="1680"/>
      <c r="S24" s="1680"/>
      <c r="T24" s="1680"/>
      <c r="U24" s="1680" t="s">
        <v>101</v>
      </c>
      <c r="V24" s="1680"/>
      <c r="W24" s="1680"/>
      <c r="X24" s="1680"/>
      <c r="Y24" s="1693"/>
      <c r="Z24" s="6"/>
      <c r="AA24" s="6"/>
      <c r="AB24" s="6"/>
      <c r="AC24" s="6"/>
      <c r="AD24" s="6"/>
      <c r="AE24" s="6"/>
      <c r="AF24" s="6"/>
      <c r="AG24" s="6"/>
      <c r="AH24" s="6"/>
      <c r="AI24" s="6"/>
      <c r="AJ24" s="4"/>
      <c r="AK24" s="1594" t="s">
        <v>833</v>
      </c>
      <c r="AL24" s="1595"/>
      <c r="AM24" s="1595"/>
      <c r="AN24" s="1595"/>
      <c r="AO24" s="1595"/>
      <c r="AP24" s="1595"/>
      <c r="AQ24" s="1595"/>
      <c r="AR24" s="1595"/>
      <c r="AS24" s="1595"/>
      <c r="AT24" s="1595"/>
      <c r="AU24" s="1595"/>
      <c r="AV24" s="1595"/>
      <c r="AW24" s="1595"/>
      <c r="AX24" s="1596"/>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91" t="s">
        <v>322</v>
      </c>
      <c r="K25" s="1392"/>
      <c r="L25" s="1392"/>
      <c r="M25" s="1392"/>
      <c r="N25" s="1392"/>
      <c r="O25" s="1393"/>
      <c r="P25" s="926"/>
      <c r="Q25" s="926"/>
      <c r="R25" s="926"/>
      <c r="S25" s="926"/>
      <c r="T25" s="926"/>
      <c r="U25" s="926"/>
      <c r="V25" s="926"/>
      <c r="W25" s="926"/>
      <c r="X25" s="926"/>
      <c r="Y25" s="2212"/>
      <c r="Z25" s="6"/>
      <c r="AA25" s="6"/>
      <c r="AB25" s="6"/>
      <c r="AC25" s="6"/>
      <c r="AD25" s="6"/>
      <c r="AE25" s="6"/>
      <c r="AF25" s="6"/>
      <c r="AG25" s="6"/>
      <c r="AH25" s="6"/>
      <c r="AI25" s="6"/>
      <c r="AJ25" s="4"/>
      <c r="AK25" s="2312"/>
      <c r="AL25" s="2313"/>
      <c r="AM25" s="2313"/>
      <c r="AN25" s="2314"/>
      <c r="AO25" s="1607" t="s">
        <v>326</v>
      </c>
      <c r="AP25" s="1607"/>
      <c r="AQ25" s="1607"/>
      <c r="AR25" s="1607"/>
      <c r="AS25" s="1607"/>
      <c r="AT25" s="1607" t="s">
        <v>325</v>
      </c>
      <c r="AU25" s="1607"/>
      <c r="AV25" s="1607"/>
      <c r="AW25" s="1607"/>
      <c r="AX25" s="1608"/>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03" t="s">
        <v>324</v>
      </c>
      <c r="K26" s="1304"/>
      <c r="L26" s="1304"/>
      <c r="M26" s="1304"/>
      <c r="N26" s="1304"/>
      <c r="O26" s="1304"/>
      <c r="P26" s="926"/>
      <c r="Q26" s="926"/>
      <c r="R26" s="926"/>
      <c r="S26" s="926"/>
      <c r="T26" s="926"/>
      <c r="U26" s="926"/>
      <c r="V26" s="926"/>
      <c r="W26" s="926"/>
      <c r="X26" s="926"/>
      <c r="Y26" s="2212"/>
      <c r="Z26" s="6"/>
      <c r="AA26" s="6"/>
      <c r="AB26" s="6"/>
      <c r="AC26" s="6"/>
      <c r="AD26" s="6"/>
      <c r="AE26" s="6"/>
      <c r="AF26" s="6"/>
      <c r="AG26" s="6"/>
      <c r="AH26" s="6"/>
      <c r="AI26" s="6"/>
      <c r="AJ26" s="4"/>
      <c r="AK26" s="2315" t="s">
        <v>102</v>
      </c>
      <c r="AL26" s="2316"/>
      <c r="AM26" s="2316"/>
      <c r="AN26" s="2317"/>
      <c r="AO26" s="2307" t="str">
        <f>IF(500*P29*(P25-P26)/1000&lt;&gt;0,500*P29*(P25-P26)/1000,"")</f>
        <v/>
      </c>
      <c r="AP26" s="2307"/>
      <c r="AQ26" s="2307"/>
      <c r="AR26" s="2307"/>
      <c r="AS26" s="2307"/>
      <c r="AT26" s="2307" t="str">
        <f>IFERROR(AO26/12000,"")</f>
        <v/>
      </c>
      <c r="AU26" s="2307"/>
      <c r="AV26" s="2307"/>
      <c r="AW26" s="2307"/>
      <c r="AX26" s="2309"/>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91" t="s">
        <v>359</v>
      </c>
      <c r="K27" s="1392"/>
      <c r="L27" s="1392"/>
      <c r="M27" s="1392"/>
      <c r="N27" s="1392"/>
      <c r="O27" s="1393"/>
      <c r="P27" s="1299" t="str">
        <f>IF(P25-P26&lt;&gt;0,P25-P26,"")</f>
        <v/>
      </c>
      <c r="Q27" s="1299"/>
      <c r="R27" s="1299"/>
      <c r="S27" s="1299"/>
      <c r="T27" s="1299"/>
      <c r="U27" s="1299" t="str">
        <f>IF(U25-U26&lt;&gt;0,U25-U26,"")</f>
        <v/>
      </c>
      <c r="V27" s="1299"/>
      <c r="W27" s="1299"/>
      <c r="X27" s="1299"/>
      <c r="Y27" s="1300"/>
      <c r="Z27" s="6"/>
      <c r="AA27" s="6"/>
      <c r="AB27" s="6"/>
      <c r="AC27" s="6"/>
      <c r="AD27" s="6"/>
      <c r="AE27" s="6"/>
      <c r="AF27" s="6"/>
      <c r="AG27" s="6"/>
      <c r="AH27" s="6"/>
      <c r="AI27" s="6"/>
      <c r="AJ27" s="4"/>
      <c r="AK27" s="2318" t="s">
        <v>101</v>
      </c>
      <c r="AL27" s="2319"/>
      <c r="AM27" s="2319"/>
      <c r="AN27" s="2320"/>
      <c r="AO27" s="2308" t="str">
        <f>IFERROR(500*U29*(U25-U26)/1000,"")</f>
        <v/>
      </c>
      <c r="AP27" s="2308"/>
      <c r="AQ27" s="2308"/>
      <c r="AR27" s="2308"/>
      <c r="AS27" s="2308"/>
      <c r="AT27" s="2310" t="e">
        <f>AO27/12</f>
        <v>#VALUE!</v>
      </c>
      <c r="AU27" s="2310"/>
      <c r="AV27" s="2310"/>
      <c r="AW27" s="2310"/>
      <c r="AX27" s="2311"/>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03" t="s">
        <v>369</v>
      </c>
      <c r="K28" s="1304"/>
      <c r="L28" s="1304"/>
      <c r="M28" s="1304"/>
      <c r="N28" s="1304"/>
      <c r="O28" s="1304"/>
      <c r="P28" s="2167"/>
      <c r="Q28" s="2168"/>
      <c r="R28" s="2168"/>
      <c r="S28" s="2168"/>
      <c r="T28" s="2299"/>
      <c r="U28" s="2167"/>
      <c r="V28" s="2168"/>
      <c r="W28" s="2168"/>
      <c r="X28" s="2168"/>
      <c r="Y28" s="2169"/>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01" t="s">
        <v>287</v>
      </c>
      <c r="K29" s="1302"/>
      <c r="L29" s="1302"/>
      <c r="M29" s="1302"/>
      <c r="N29" s="1302"/>
      <c r="O29" s="1302"/>
      <c r="P29" s="984"/>
      <c r="Q29" s="984"/>
      <c r="R29" s="984"/>
      <c r="S29" s="984"/>
      <c r="T29" s="984"/>
      <c r="U29" s="2300" t="str">
        <f>IFERROR(SQRT(U28/P28)*P29,"")</f>
        <v/>
      </c>
      <c r="V29" s="2300"/>
      <c r="W29" s="2300"/>
      <c r="X29" s="2300"/>
      <c r="Y29" s="2301"/>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32" t="s">
        <v>368</v>
      </c>
      <c r="K31" s="1433"/>
      <c r="L31" s="1433"/>
      <c r="M31" s="1433"/>
      <c r="N31" s="1433"/>
      <c r="O31" s="1433"/>
      <c r="P31" s="1433"/>
      <c r="Q31" s="1433"/>
      <c r="R31" s="1433"/>
      <c r="S31" s="1433"/>
      <c r="T31" s="1433"/>
      <c r="U31" s="1433"/>
      <c r="V31" s="1433"/>
      <c r="W31" s="1433"/>
      <c r="X31" s="1433"/>
      <c r="Y31" s="1434"/>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60" t="s">
        <v>891</v>
      </c>
      <c r="K32" s="1361"/>
      <c r="L32" s="1361"/>
      <c r="M32" s="1361"/>
      <c r="N32" s="1361"/>
      <c r="O32" s="1361"/>
      <c r="P32" s="1361"/>
      <c r="Q32" s="1361"/>
      <c r="R32" s="1361"/>
      <c r="S32" s="1361"/>
      <c r="T32" s="1361"/>
      <c r="U32" s="2305"/>
      <c r="V32" s="2306"/>
      <c r="W32" s="2302" t="s">
        <v>313</v>
      </c>
      <c r="X32" s="2303"/>
      <c r="Y32" s="2304"/>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01" t="s">
        <v>887</v>
      </c>
      <c r="K33" s="1302"/>
      <c r="L33" s="1302"/>
      <c r="M33" s="1302"/>
      <c r="N33" s="1302"/>
      <c r="O33" s="1302"/>
      <c r="P33" s="1302"/>
      <c r="Q33" s="1302"/>
      <c r="R33" s="1302"/>
      <c r="S33" s="1302"/>
      <c r="T33" s="1302"/>
      <c r="U33" s="984"/>
      <c r="V33" s="984"/>
      <c r="W33" s="984"/>
      <c r="X33" s="984"/>
      <c r="Y33" s="2294"/>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64"/>
      <c r="C51" s="964"/>
      <c r="D51" s="964"/>
      <c r="E51" s="964"/>
      <c r="F51" s="964"/>
      <c r="G51" s="964"/>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64"/>
      <c r="C52" s="964"/>
      <c r="D52" s="964"/>
      <c r="E52" s="964"/>
      <c r="F52" s="964"/>
      <c r="G52" s="964"/>
      <c r="H52" s="964"/>
      <c r="I52" s="964"/>
      <c r="J52" s="964"/>
      <c r="K52" s="964"/>
      <c r="L52" s="964"/>
      <c r="M52" s="964"/>
      <c r="N52" s="964"/>
      <c r="O52" s="964"/>
      <c r="P52" s="964"/>
      <c r="Q52" s="964"/>
      <c r="R52" s="964"/>
      <c r="S52" s="964"/>
      <c r="T52" s="964"/>
      <c r="U52" s="964"/>
      <c r="V52" s="964"/>
      <c r="W52" s="964"/>
      <c r="X52" s="964"/>
      <c r="Y52" s="964"/>
      <c r="Z52" s="964"/>
      <c r="AA52" s="964"/>
      <c r="AB52" s="964"/>
      <c r="AC52" s="964"/>
      <c r="AD52" s="964"/>
      <c r="AE52" s="964"/>
      <c r="AF52" s="964"/>
      <c r="AG52" s="964"/>
      <c r="AH52" s="964"/>
      <c r="AI52" s="96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64"/>
      <c r="C53" s="964"/>
      <c r="D53" s="964"/>
      <c r="E53" s="964"/>
      <c r="F53" s="964"/>
      <c r="G53" s="964"/>
      <c r="H53" s="964"/>
      <c r="I53" s="964"/>
      <c r="J53" s="964"/>
      <c r="K53" s="964"/>
      <c r="L53" s="964"/>
      <c r="M53" s="964"/>
      <c r="N53" s="964"/>
      <c r="O53" s="964"/>
      <c r="P53" s="964"/>
      <c r="Q53" s="964"/>
      <c r="R53" s="964"/>
      <c r="S53" s="964"/>
      <c r="T53" s="964"/>
      <c r="U53" s="964"/>
      <c r="V53" s="964"/>
      <c r="W53" s="964"/>
      <c r="X53" s="964"/>
      <c r="Y53" s="964"/>
      <c r="Z53" s="964"/>
      <c r="AA53" s="964"/>
      <c r="AB53" s="964"/>
      <c r="AC53" s="964"/>
      <c r="AD53" s="964"/>
      <c r="AE53" s="964"/>
      <c r="AF53" s="964"/>
      <c r="AG53" s="964"/>
      <c r="AH53" s="964"/>
      <c r="AI53" s="96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64"/>
      <c r="C54" s="964"/>
      <c r="D54" s="964"/>
      <c r="E54" s="964"/>
      <c r="F54" s="964"/>
      <c r="G54" s="964"/>
      <c r="H54" s="964"/>
      <c r="I54" s="964"/>
      <c r="J54" s="964"/>
      <c r="K54" s="964"/>
      <c r="L54" s="964"/>
      <c r="M54" s="964"/>
      <c r="N54" s="964"/>
      <c r="O54" s="964"/>
      <c r="P54" s="964"/>
      <c r="Q54" s="964"/>
      <c r="R54" s="964"/>
      <c r="S54" s="964"/>
      <c r="T54" s="964"/>
      <c r="U54" s="964"/>
      <c r="V54" s="964"/>
      <c r="W54" s="964"/>
      <c r="X54" s="964"/>
      <c r="Y54" s="964"/>
      <c r="Z54" s="964"/>
      <c r="AA54" s="964"/>
      <c r="AB54" s="964"/>
      <c r="AC54" s="964"/>
      <c r="AD54" s="964"/>
      <c r="AE54" s="964"/>
      <c r="AF54" s="964"/>
      <c r="AG54" s="964"/>
      <c r="AH54" s="964"/>
      <c r="AI54" s="96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64"/>
      <c r="C55" s="964"/>
      <c r="D55" s="964"/>
      <c r="E55" s="964"/>
      <c r="F55" s="964"/>
      <c r="G55" s="964"/>
      <c r="H55" s="964"/>
      <c r="I55" s="964"/>
      <c r="J55" s="964"/>
      <c r="K55" s="964"/>
      <c r="L55" s="964"/>
      <c r="M55" s="964"/>
      <c r="N55" s="964"/>
      <c r="O55" s="964"/>
      <c r="P55" s="964"/>
      <c r="Q55" s="964"/>
      <c r="R55" s="964"/>
      <c r="S55" s="964"/>
      <c r="T55" s="964"/>
      <c r="U55" s="964"/>
      <c r="V55" s="964"/>
      <c r="W55" s="964"/>
      <c r="X55" s="964"/>
      <c r="Y55" s="964"/>
      <c r="Z55" s="964"/>
      <c r="AA55" s="964"/>
      <c r="AB55" s="964"/>
      <c r="AC55" s="964"/>
      <c r="AD55" s="964"/>
      <c r="AE55" s="964"/>
      <c r="AF55" s="964"/>
      <c r="AG55" s="964"/>
      <c r="AH55" s="964"/>
      <c r="AI55" s="96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64"/>
      <c r="C56" s="964"/>
      <c r="D56" s="964"/>
      <c r="E56" s="964"/>
      <c r="F56" s="964"/>
      <c r="G56" s="964"/>
      <c r="H56" s="964"/>
      <c r="I56" s="964"/>
      <c r="J56" s="964"/>
      <c r="K56" s="964"/>
      <c r="L56" s="964"/>
      <c r="M56" s="964"/>
      <c r="N56" s="964"/>
      <c r="O56" s="964"/>
      <c r="P56" s="964"/>
      <c r="Q56" s="964"/>
      <c r="R56" s="964"/>
      <c r="S56" s="964"/>
      <c r="T56" s="964"/>
      <c r="U56" s="964"/>
      <c r="V56" s="964"/>
      <c r="W56" s="964"/>
      <c r="X56" s="964"/>
      <c r="Y56" s="964"/>
      <c r="Z56" s="964"/>
      <c r="AA56" s="964"/>
      <c r="AB56" s="964"/>
      <c r="AC56" s="964"/>
      <c r="AD56" s="964"/>
      <c r="AE56" s="964"/>
      <c r="AF56" s="964"/>
      <c r="AG56" s="964"/>
      <c r="AH56" s="964"/>
      <c r="AI56" s="96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64"/>
      <c r="C57" s="964"/>
      <c r="D57" s="964"/>
      <c r="E57" s="964"/>
      <c r="F57" s="964"/>
      <c r="G57" s="964"/>
      <c r="H57" s="964"/>
      <c r="I57" s="964"/>
      <c r="J57" s="964"/>
      <c r="K57" s="964"/>
      <c r="L57" s="964"/>
      <c r="M57" s="964"/>
      <c r="N57" s="964"/>
      <c r="O57" s="964"/>
      <c r="P57" s="964"/>
      <c r="Q57" s="964"/>
      <c r="R57" s="964"/>
      <c r="S57" s="964"/>
      <c r="T57" s="964"/>
      <c r="U57" s="964"/>
      <c r="V57" s="964"/>
      <c r="W57" s="964"/>
      <c r="X57" s="964"/>
      <c r="Y57" s="964"/>
      <c r="Z57" s="964"/>
      <c r="AA57" s="964"/>
      <c r="AB57" s="964"/>
      <c r="AC57" s="964"/>
      <c r="AD57" s="964"/>
      <c r="AE57" s="964"/>
      <c r="AF57" s="964"/>
      <c r="AG57" s="964"/>
      <c r="AH57" s="964"/>
      <c r="AI57" s="96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64"/>
      <c r="C58" s="964"/>
      <c r="D58" s="964"/>
      <c r="E58" s="964"/>
      <c r="F58" s="964"/>
      <c r="G58" s="964"/>
      <c r="H58" s="964"/>
      <c r="I58" s="964"/>
      <c r="J58" s="964"/>
      <c r="K58" s="964"/>
      <c r="L58" s="964"/>
      <c r="M58" s="964"/>
      <c r="N58" s="964"/>
      <c r="O58" s="964"/>
      <c r="P58" s="964"/>
      <c r="Q58" s="964"/>
      <c r="R58" s="964"/>
      <c r="S58" s="964"/>
      <c r="T58" s="964"/>
      <c r="U58" s="964"/>
      <c r="V58" s="964"/>
      <c r="W58" s="964"/>
      <c r="X58" s="964"/>
      <c r="Y58" s="964"/>
      <c r="Z58" s="964"/>
      <c r="AA58" s="964"/>
      <c r="AB58" s="964"/>
      <c r="AC58" s="964"/>
      <c r="AD58" s="964"/>
      <c r="AE58" s="964"/>
      <c r="AF58" s="964"/>
      <c r="AG58" s="964"/>
      <c r="AH58" s="964"/>
      <c r="AI58" s="96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64"/>
      <c r="C59" s="964"/>
      <c r="D59" s="964"/>
      <c r="E59" s="964"/>
      <c r="F59" s="964"/>
      <c r="G59" s="964"/>
      <c r="H59" s="964"/>
      <c r="I59" s="964"/>
      <c r="J59" s="964"/>
      <c r="K59" s="964"/>
      <c r="L59" s="964"/>
      <c r="M59" s="964"/>
      <c r="N59" s="964"/>
      <c r="O59" s="964"/>
      <c r="P59" s="964"/>
      <c r="Q59" s="964"/>
      <c r="R59" s="964"/>
      <c r="S59" s="964"/>
      <c r="T59" s="964"/>
      <c r="U59" s="964"/>
      <c r="V59" s="964"/>
      <c r="W59" s="964"/>
      <c r="X59" s="964"/>
      <c r="Y59" s="964"/>
      <c r="Z59" s="964"/>
      <c r="AA59" s="964"/>
      <c r="AB59" s="964"/>
      <c r="AC59" s="964"/>
      <c r="AD59" s="964"/>
      <c r="AE59" s="964"/>
      <c r="AF59" s="964"/>
      <c r="AG59" s="964"/>
      <c r="AH59" s="964"/>
      <c r="AI59" s="96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66"/>
      <c r="F62" s="966"/>
      <c r="G62" s="966"/>
      <c r="H62" s="966"/>
      <c r="I62" s="966"/>
      <c r="J62" s="966"/>
      <c r="K62" s="966"/>
      <c r="L62" s="6"/>
      <c r="M62" s="6"/>
      <c r="N62" s="6"/>
      <c r="O62" s="6"/>
      <c r="P62" s="6"/>
      <c r="Q62" s="6" t="s">
        <v>37</v>
      </c>
      <c r="R62" s="6"/>
      <c r="S62" s="6"/>
      <c r="T62" s="6"/>
      <c r="U62" s="6"/>
      <c r="V62" s="895"/>
      <c r="W62" s="895"/>
      <c r="X62" s="895"/>
      <c r="Y62" s="895"/>
      <c r="Z62" s="895"/>
      <c r="AA62" s="895"/>
      <c r="AB62" s="895"/>
      <c r="AC62" s="895"/>
      <c r="AD62" s="895"/>
      <c r="AE62" s="895"/>
      <c r="AF62" s="895"/>
      <c r="AG62" s="895"/>
      <c r="AH62" s="895"/>
      <c r="AI62" s="8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354" priority="8" operator="containsText" text="CALC.">
      <formula>NOT(ISERROR(SEARCH("CALC.",P21)))</formula>
    </cfRule>
  </conditionalFormatting>
  <conditionalFormatting sqref="F7:P7 Y7:AI7 Y9:AI9 P12:Y14 P16:Y16 P19:Y20 P25:Y26 P29:T29 U32:V32 U33:Y33 E62:K62 V62:AI62">
    <cfRule type="containsBlanks" dxfId="1353"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436</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435</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6"/>
      <c r="AN9" s="1296"/>
      <c r="AO9" s="1296"/>
      <c r="AP9" s="1296"/>
      <c r="AQ9" s="1296"/>
      <c r="AR9" s="1296"/>
      <c r="AS9" s="1296"/>
      <c r="AT9" s="1296"/>
      <c r="AU9" s="1296"/>
      <c r="AV9" s="1297"/>
      <c r="AW9" s="96"/>
      <c r="AX9" s="2340" t="s">
        <v>434</v>
      </c>
      <c r="AY9" s="2326"/>
      <c r="AZ9" s="2326"/>
      <c r="BA9" s="2326" t="s">
        <v>433</v>
      </c>
      <c r="BB9" s="2326"/>
      <c r="BC9" s="2326"/>
      <c r="BD9" s="2326" t="s">
        <v>432</v>
      </c>
      <c r="BE9" s="2326"/>
      <c r="BF9" s="2326"/>
      <c r="BG9" s="2326" t="s">
        <v>431</v>
      </c>
      <c r="BH9" s="2326"/>
      <c r="BI9" s="2326"/>
      <c r="BJ9" s="2326" t="s">
        <v>430</v>
      </c>
      <c r="BK9" s="2326"/>
      <c r="BL9" s="2326"/>
      <c r="BM9" s="2326" t="s">
        <v>429</v>
      </c>
      <c r="BN9" s="2326"/>
      <c r="BO9" s="2343"/>
      <c r="BP9" s="2326" t="s">
        <v>892</v>
      </c>
      <c r="BQ9" s="2326"/>
      <c r="BR9" s="2327"/>
      <c r="BS9" s="5"/>
      <c r="BT9" s="5"/>
      <c r="BU9" s="5"/>
      <c r="BV9" s="5"/>
      <c r="BW9" s="5"/>
      <c r="BX9" s="5"/>
      <c r="BY9" s="5"/>
      <c r="BZ9" s="5"/>
      <c r="CA9" s="5"/>
      <c r="CB9" s="5"/>
      <c r="CC9" s="5"/>
      <c r="CD9" s="5"/>
      <c r="CE9" s="5"/>
      <c r="CF9" s="5"/>
    </row>
    <row r="10" spans="1:84" ht="12.75" customHeight="1" thickTop="1" x14ac:dyDescent="0.25">
      <c r="A10" s="2400" t="s">
        <v>428</v>
      </c>
      <c r="B10" s="2388"/>
      <c r="C10" s="2388"/>
      <c r="D10" s="2388"/>
      <c r="E10" s="2388"/>
      <c r="F10" s="2388"/>
      <c r="G10" s="2389"/>
      <c r="H10" s="2387" t="s">
        <v>427</v>
      </c>
      <c r="I10" s="2388"/>
      <c r="J10" s="2388"/>
      <c r="K10" s="2388"/>
      <c r="L10" s="2388"/>
      <c r="M10" s="2389"/>
      <c r="N10" s="2390" t="s">
        <v>426</v>
      </c>
      <c r="O10" s="2391"/>
      <c r="P10" s="2392"/>
      <c r="Q10" s="1959" t="s">
        <v>425</v>
      </c>
      <c r="R10" s="1959"/>
      <c r="S10" s="1959"/>
      <c r="T10" s="1959"/>
      <c r="U10" s="1959"/>
      <c r="V10" s="1959"/>
      <c r="W10" s="1959" t="s">
        <v>424</v>
      </c>
      <c r="X10" s="1959"/>
      <c r="Y10" s="1959"/>
      <c r="Z10" s="1959"/>
      <c r="AA10" s="1959"/>
      <c r="AB10" s="1959"/>
      <c r="AC10" s="2387" t="s">
        <v>423</v>
      </c>
      <c r="AD10" s="2388"/>
      <c r="AE10" s="2389"/>
      <c r="AF10" s="2387" t="s">
        <v>422</v>
      </c>
      <c r="AG10" s="2388"/>
      <c r="AH10" s="2389"/>
      <c r="AI10" s="2387" t="s">
        <v>421</v>
      </c>
      <c r="AJ10" s="2388"/>
      <c r="AK10" s="2389"/>
      <c r="AL10" s="2390" t="s">
        <v>420</v>
      </c>
      <c r="AM10" s="2391"/>
      <c r="AN10" s="2392"/>
      <c r="AO10" s="2387" t="s">
        <v>419</v>
      </c>
      <c r="AP10" s="2388"/>
      <c r="AQ10" s="2389"/>
      <c r="AR10" s="2387" t="s">
        <v>418</v>
      </c>
      <c r="AS10" s="2388"/>
      <c r="AT10" s="2388"/>
      <c r="AU10" s="2388"/>
      <c r="AV10" s="2396"/>
      <c r="AW10" s="96"/>
      <c r="AX10" s="2341"/>
      <c r="AY10" s="2328"/>
      <c r="AZ10" s="2328"/>
      <c r="BA10" s="2328"/>
      <c r="BB10" s="2328"/>
      <c r="BC10" s="2328"/>
      <c r="BD10" s="2328"/>
      <c r="BE10" s="2328"/>
      <c r="BF10" s="2328"/>
      <c r="BG10" s="2328"/>
      <c r="BH10" s="2328"/>
      <c r="BI10" s="2328"/>
      <c r="BJ10" s="2328"/>
      <c r="BK10" s="2328"/>
      <c r="BL10" s="2328"/>
      <c r="BM10" s="2328"/>
      <c r="BN10" s="2328"/>
      <c r="BO10" s="2344"/>
      <c r="BP10" s="2328"/>
      <c r="BQ10" s="2328"/>
      <c r="BR10" s="2329"/>
      <c r="BS10" s="5"/>
      <c r="BT10" s="5"/>
      <c r="BU10" s="5"/>
      <c r="BV10" s="5"/>
      <c r="BW10" s="5"/>
      <c r="BX10" s="5"/>
      <c r="BY10" s="5"/>
      <c r="BZ10" s="5"/>
      <c r="CA10" s="5"/>
      <c r="CB10" s="5"/>
      <c r="CC10" s="5"/>
      <c r="CD10" s="5"/>
      <c r="CE10" s="5"/>
      <c r="CF10" s="5"/>
    </row>
    <row r="11" spans="1:84" ht="12" customHeight="1" thickBot="1" x14ac:dyDescent="0.3">
      <c r="A11" s="2400"/>
      <c r="B11" s="2388"/>
      <c r="C11" s="2388"/>
      <c r="D11" s="2388"/>
      <c r="E11" s="2388"/>
      <c r="F11" s="2388"/>
      <c r="G11" s="2389"/>
      <c r="H11" s="2387"/>
      <c r="I11" s="2388"/>
      <c r="J11" s="2388"/>
      <c r="K11" s="2388"/>
      <c r="L11" s="2388"/>
      <c r="M11" s="2389"/>
      <c r="N11" s="2390"/>
      <c r="O11" s="2391"/>
      <c r="P11" s="2392"/>
      <c r="Q11" s="2393" t="s">
        <v>281</v>
      </c>
      <c r="R11" s="2394"/>
      <c r="S11" s="2395"/>
      <c r="T11" s="2393" t="s">
        <v>282</v>
      </c>
      <c r="U11" s="2394"/>
      <c r="V11" s="2395"/>
      <c r="W11" s="2393" t="s">
        <v>281</v>
      </c>
      <c r="X11" s="2394"/>
      <c r="Y11" s="2395"/>
      <c r="Z11" s="2393" t="s">
        <v>282</v>
      </c>
      <c r="AA11" s="2394"/>
      <c r="AB11" s="2395"/>
      <c r="AC11" s="2387"/>
      <c r="AD11" s="2388"/>
      <c r="AE11" s="2389"/>
      <c r="AF11" s="2387"/>
      <c r="AG11" s="2388"/>
      <c r="AH11" s="2389"/>
      <c r="AI11" s="2387"/>
      <c r="AJ11" s="2388"/>
      <c r="AK11" s="2389"/>
      <c r="AL11" s="2390"/>
      <c r="AM11" s="2391"/>
      <c r="AN11" s="2392"/>
      <c r="AO11" s="2387"/>
      <c r="AP11" s="2388"/>
      <c r="AQ11" s="2389"/>
      <c r="AR11" s="2397"/>
      <c r="AS11" s="2398"/>
      <c r="AT11" s="2398"/>
      <c r="AU11" s="2398"/>
      <c r="AV11" s="2399"/>
      <c r="AW11" s="96"/>
      <c r="AX11" s="2342"/>
      <c r="AY11" s="2330"/>
      <c r="AZ11" s="2330"/>
      <c r="BA11" s="2330"/>
      <c r="BB11" s="2330"/>
      <c r="BC11" s="2330"/>
      <c r="BD11" s="2330"/>
      <c r="BE11" s="2330"/>
      <c r="BF11" s="2330"/>
      <c r="BG11" s="2330"/>
      <c r="BH11" s="2330"/>
      <c r="BI11" s="2330"/>
      <c r="BJ11" s="2330"/>
      <c r="BK11" s="2330"/>
      <c r="BL11" s="2330"/>
      <c r="BM11" s="2330"/>
      <c r="BN11" s="2330"/>
      <c r="BO11" s="2345"/>
      <c r="BP11" s="2330"/>
      <c r="BQ11" s="2330"/>
      <c r="BR11" s="2331"/>
      <c r="BS11" s="5"/>
      <c r="BT11" s="5"/>
      <c r="BU11" s="5"/>
      <c r="BV11" s="5"/>
      <c r="BW11" s="5"/>
      <c r="BX11" s="5"/>
      <c r="BY11" s="5"/>
      <c r="BZ11" s="5"/>
      <c r="CA11" s="5"/>
      <c r="CB11" s="5"/>
      <c r="CC11" s="5"/>
      <c r="CD11" s="5"/>
      <c r="CE11" s="5"/>
      <c r="CF11" s="5"/>
    </row>
    <row r="12" spans="1:84" ht="12.75" customHeight="1" thickTop="1" x14ac:dyDescent="0.25">
      <c r="A12" s="2375"/>
      <c r="B12" s="2376"/>
      <c r="C12" s="2376"/>
      <c r="D12" s="2376"/>
      <c r="E12" s="2376"/>
      <c r="F12" s="2376"/>
      <c r="G12" s="2377"/>
      <c r="H12" s="2372" t="s">
        <v>102</v>
      </c>
      <c r="I12" s="2373"/>
      <c r="J12" s="2373"/>
      <c r="K12" s="2373"/>
      <c r="L12" s="2373"/>
      <c r="M12" s="2374"/>
      <c r="N12" s="2371"/>
      <c r="O12" s="2371"/>
      <c r="P12" s="2371"/>
      <c r="Q12" s="2354"/>
      <c r="R12" s="2354"/>
      <c r="S12" s="2354"/>
      <c r="T12" s="2354"/>
      <c r="U12" s="2354"/>
      <c r="V12" s="2354"/>
      <c r="W12" s="2354"/>
      <c r="X12" s="2354"/>
      <c r="Y12" s="2354"/>
      <c r="Z12" s="2354"/>
      <c r="AA12" s="2354"/>
      <c r="AB12" s="2354"/>
      <c r="AC12" s="2354"/>
      <c r="AD12" s="2354"/>
      <c r="AE12" s="2354"/>
      <c r="AF12" s="2354"/>
      <c r="AG12" s="2354"/>
      <c r="AH12" s="2354"/>
      <c r="AI12" s="2354" t="str">
        <f t="shared" ref="AI12:AI33" si="0">BG12</f>
        <v/>
      </c>
      <c r="AJ12" s="2354"/>
      <c r="AK12" s="2354"/>
      <c r="AL12" s="2354"/>
      <c r="AM12" s="2354"/>
      <c r="AN12" s="2354"/>
      <c r="AO12" s="2354"/>
      <c r="AP12" s="2354"/>
      <c r="AQ12" s="2354"/>
      <c r="AR12" s="2361" t="s">
        <v>99</v>
      </c>
      <c r="AS12" s="2362"/>
      <c r="AT12" s="2362"/>
      <c r="AU12" s="2362"/>
      <c r="AV12" s="2363"/>
      <c r="AW12" s="96"/>
      <c r="AX12" s="2333"/>
      <c r="AY12" s="2334"/>
      <c r="AZ12" s="2334"/>
      <c r="BA12" s="2335" t="str">
        <f t="shared" ref="BA12:BA33" si="1">IF(1.08*N12*(Q12-W12)/1000&lt;&gt;0,1.08*N12*(Q12-W12)/1000,"")</f>
        <v/>
      </c>
      <c r="BB12" s="2335"/>
      <c r="BC12" s="2335"/>
      <c r="BD12" s="2335" t="str">
        <f t="shared" ref="BD12:BD33" si="2">IF(4.5*N12*AX12/1000&lt;&gt;0,4.5*N12*AX12/1000,"")</f>
        <v/>
      </c>
      <c r="BE12" s="2335"/>
      <c r="BF12" s="2335"/>
      <c r="BG12" s="2335" t="str">
        <f t="shared" ref="BG12:BG33" si="3">IF(AO12*500*(AF12-AC12)/1000&lt;&gt;0,AO12*500*(AF12-AC12)/1000,"")</f>
        <v/>
      </c>
      <c r="BH12" s="2335"/>
      <c r="BI12" s="2335"/>
      <c r="BJ12" s="2335" t="str">
        <f t="shared" ref="BJ12:BJ33" si="4">IFERROR((BD12*1000)/(500*(AF12-AC12)),"")</f>
        <v/>
      </c>
      <c r="BK12" s="2335"/>
      <c r="BL12" s="2335"/>
      <c r="BM12" s="2322" t="s">
        <v>99</v>
      </c>
      <c r="BN12" s="2323"/>
      <c r="BO12" s="2336"/>
      <c r="BP12" s="2322" t="s">
        <v>99</v>
      </c>
      <c r="BQ12" s="2323"/>
      <c r="BR12" s="2324"/>
      <c r="BS12" s="5"/>
      <c r="BT12" s="5"/>
      <c r="BU12" s="5"/>
      <c r="BV12" s="5"/>
      <c r="BW12" s="5"/>
      <c r="BX12" s="5"/>
      <c r="BY12" s="5"/>
      <c r="BZ12" s="5"/>
      <c r="CA12" s="5"/>
      <c r="CB12" s="5"/>
      <c r="CC12" s="5"/>
      <c r="CD12" s="5"/>
      <c r="CE12" s="5"/>
      <c r="CF12" s="5"/>
    </row>
    <row r="13" spans="1:84" ht="12" customHeight="1" x14ac:dyDescent="0.25">
      <c r="A13" s="2378"/>
      <c r="B13" s="2379"/>
      <c r="C13" s="2379"/>
      <c r="D13" s="2379"/>
      <c r="E13" s="2379"/>
      <c r="F13" s="2379"/>
      <c r="G13" s="2380"/>
      <c r="H13" s="2384" t="s">
        <v>101</v>
      </c>
      <c r="I13" s="2385"/>
      <c r="J13" s="2385"/>
      <c r="K13" s="2385"/>
      <c r="L13" s="2385"/>
      <c r="M13" s="2386"/>
      <c r="N13" s="925"/>
      <c r="O13" s="925"/>
      <c r="P13" s="925"/>
      <c r="Q13" s="926"/>
      <c r="R13" s="926"/>
      <c r="S13" s="926"/>
      <c r="T13" s="926"/>
      <c r="U13" s="926"/>
      <c r="V13" s="926"/>
      <c r="W13" s="926"/>
      <c r="X13" s="926"/>
      <c r="Y13" s="926"/>
      <c r="Z13" s="926"/>
      <c r="AA13" s="926"/>
      <c r="AB13" s="926"/>
      <c r="AC13" s="926"/>
      <c r="AD13" s="926"/>
      <c r="AE13" s="926"/>
      <c r="AF13" s="926"/>
      <c r="AG13" s="926"/>
      <c r="AH13" s="926"/>
      <c r="AI13" s="926" t="str">
        <f t="shared" si="0"/>
        <v/>
      </c>
      <c r="AJ13" s="926"/>
      <c r="AK13" s="926"/>
      <c r="AL13" s="926"/>
      <c r="AM13" s="926"/>
      <c r="AN13" s="926"/>
      <c r="AO13" s="926"/>
      <c r="AP13" s="926"/>
      <c r="AQ13" s="926"/>
      <c r="AR13" s="2364"/>
      <c r="AS13" s="2365"/>
      <c r="AT13" s="2365"/>
      <c r="AU13" s="2346" t="s">
        <v>119</v>
      </c>
      <c r="AV13" s="2347"/>
      <c r="AW13" s="96"/>
      <c r="AX13" s="2337"/>
      <c r="AY13" s="926"/>
      <c r="AZ13" s="926"/>
      <c r="BA13" s="2338" t="str">
        <f t="shared" si="1"/>
        <v/>
      </c>
      <c r="BB13" s="2338"/>
      <c r="BC13" s="2338"/>
      <c r="BD13" s="2338" t="str">
        <f t="shared" si="2"/>
        <v/>
      </c>
      <c r="BE13" s="2338"/>
      <c r="BF13" s="2338"/>
      <c r="BG13" s="2338" t="str">
        <f t="shared" si="3"/>
        <v/>
      </c>
      <c r="BH13" s="2338"/>
      <c r="BI13" s="2338"/>
      <c r="BJ13" s="2338" t="str">
        <f t="shared" si="4"/>
        <v/>
      </c>
      <c r="BK13" s="2338"/>
      <c r="BL13" s="2338"/>
      <c r="BM13" s="1677" t="str">
        <f>IFERROR(SQRT(AL13/AL12)*AO12,"")</f>
        <v/>
      </c>
      <c r="BN13" s="1677"/>
      <c r="BO13" s="2339"/>
      <c r="BP13" s="1677" t="e">
        <f>BD13/BG13</f>
        <v>#VALUE!</v>
      </c>
      <c r="BQ13" s="1677"/>
      <c r="BR13" s="2321"/>
      <c r="BS13" s="5"/>
      <c r="BT13" s="5"/>
      <c r="BU13" s="5"/>
      <c r="BV13" s="5"/>
      <c r="BW13" s="5"/>
      <c r="BX13" s="5"/>
      <c r="BY13" s="5"/>
      <c r="BZ13" s="5"/>
      <c r="CA13" s="5"/>
      <c r="CB13" s="5"/>
      <c r="CC13" s="5"/>
      <c r="CD13" s="5"/>
      <c r="CE13" s="5"/>
      <c r="CF13" s="5"/>
    </row>
    <row r="14" spans="1:84" ht="12" customHeight="1" x14ac:dyDescent="0.25">
      <c r="A14" s="2375"/>
      <c r="B14" s="2376"/>
      <c r="C14" s="2376"/>
      <c r="D14" s="2376"/>
      <c r="E14" s="2376"/>
      <c r="F14" s="2376"/>
      <c r="G14" s="2377"/>
      <c r="H14" s="2372" t="s">
        <v>102</v>
      </c>
      <c r="I14" s="2373"/>
      <c r="J14" s="2373"/>
      <c r="K14" s="2373"/>
      <c r="L14" s="2373"/>
      <c r="M14" s="2374"/>
      <c r="N14" s="2371"/>
      <c r="O14" s="2371"/>
      <c r="P14" s="2371"/>
      <c r="Q14" s="2354"/>
      <c r="R14" s="2354"/>
      <c r="S14" s="2354"/>
      <c r="T14" s="2354"/>
      <c r="U14" s="2354"/>
      <c r="V14" s="2354"/>
      <c r="W14" s="2354"/>
      <c r="X14" s="2354"/>
      <c r="Y14" s="2354"/>
      <c r="Z14" s="2354"/>
      <c r="AA14" s="2354"/>
      <c r="AB14" s="2354"/>
      <c r="AC14" s="2354"/>
      <c r="AD14" s="2354"/>
      <c r="AE14" s="2354"/>
      <c r="AF14" s="2354"/>
      <c r="AG14" s="2354"/>
      <c r="AH14" s="2354"/>
      <c r="AI14" s="2351" t="str">
        <f t="shared" si="0"/>
        <v/>
      </c>
      <c r="AJ14" s="2352"/>
      <c r="AK14" s="2353"/>
      <c r="AL14" s="2354"/>
      <c r="AM14" s="2354"/>
      <c r="AN14" s="2354"/>
      <c r="AO14" s="2354"/>
      <c r="AP14" s="2354"/>
      <c r="AQ14" s="2354"/>
      <c r="AR14" s="2361" t="s">
        <v>99</v>
      </c>
      <c r="AS14" s="2362"/>
      <c r="AT14" s="2362"/>
      <c r="AU14" s="2362"/>
      <c r="AV14" s="2363"/>
      <c r="AW14" s="96"/>
      <c r="AX14" s="2333"/>
      <c r="AY14" s="2334"/>
      <c r="AZ14" s="2334"/>
      <c r="BA14" s="2335" t="str">
        <f t="shared" si="1"/>
        <v/>
      </c>
      <c r="BB14" s="2335"/>
      <c r="BC14" s="2335"/>
      <c r="BD14" s="2335" t="str">
        <f t="shared" si="2"/>
        <v/>
      </c>
      <c r="BE14" s="2335"/>
      <c r="BF14" s="2335"/>
      <c r="BG14" s="2335" t="str">
        <f t="shared" si="3"/>
        <v/>
      </c>
      <c r="BH14" s="2335"/>
      <c r="BI14" s="2335"/>
      <c r="BJ14" s="2335" t="str">
        <f t="shared" si="4"/>
        <v/>
      </c>
      <c r="BK14" s="2335"/>
      <c r="BL14" s="2335"/>
      <c r="BM14" s="2322" t="s">
        <v>99</v>
      </c>
      <c r="BN14" s="2323"/>
      <c r="BO14" s="2336"/>
      <c r="BP14" s="2322" t="s">
        <v>99</v>
      </c>
      <c r="BQ14" s="2323"/>
      <c r="BR14" s="2324"/>
      <c r="BS14" s="5"/>
      <c r="BT14" s="5"/>
      <c r="BU14" s="5"/>
      <c r="BV14" s="5"/>
      <c r="BW14" s="5"/>
      <c r="BX14" s="5"/>
      <c r="BY14" s="5"/>
      <c r="BZ14" s="5"/>
      <c r="CA14" s="5"/>
      <c r="CB14" s="5"/>
      <c r="CC14" s="5"/>
      <c r="CD14" s="5"/>
      <c r="CE14" s="5"/>
      <c r="CF14" s="5"/>
    </row>
    <row r="15" spans="1:84" s="10" customFormat="1" ht="12" customHeight="1" x14ac:dyDescent="0.25">
      <c r="A15" s="2378"/>
      <c r="B15" s="2379"/>
      <c r="C15" s="2379"/>
      <c r="D15" s="2379"/>
      <c r="E15" s="2379"/>
      <c r="F15" s="2379"/>
      <c r="G15" s="2380"/>
      <c r="H15" s="2384" t="s">
        <v>101</v>
      </c>
      <c r="I15" s="2385"/>
      <c r="J15" s="2385"/>
      <c r="K15" s="2385"/>
      <c r="L15" s="2385"/>
      <c r="M15" s="2386"/>
      <c r="N15" s="2401"/>
      <c r="O15" s="2401"/>
      <c r="P15" s="2401"/>
      <c r="Q15" s="926"/>
      <c r="R15" s="926"/>
      <c r="S15" s="926"/>
      <c r="T15" s="926"/>
      <c r="U15" s="926"/>
      <c r="V15" s="926"/>
      <c r="W15" s="926"/>
      <c r="X15" s="926"/>
      <c r="Y15" s="926"/>
      <c r="Z15" s="926"/>
      <c r="AA15" s="926"/>
      <c r="AB15" s="926"/>
      <c r="AC15" s="926"/>
      <c r="AD15" s="926"/>
      <c r="AE15" s="926"/>
      <c r="AF15" s="926"/>
      <c r="AG15" s="926"/>
      <c r="AH15" s="926"/>
      <c r="AI15" s="961" t="str">
        <f t="shared" si="0"/>
        <v/>
      </c>
      <c r="AJ15" s="962"/>
      <c r="AK15" s="963"/>
      <c r="AL15" s="926"/>
      <c r="AM15" s="926"/>
      <c r="AN15" s="926"/>
      <c r="AO15" s="926"/>
      <c r="AP15" s="926"/>
      <c r="AQ15" s="926"/>
      <c r="AR15" s="2364"/>
      <c r="AS15" s="2365"/>
      <c r="AT15" s="2365"/>
      <c r="AU15" s="2346" t="s">
        <v>119</v>
      </c>
      <c r="AV15" s="2347"/>
      <c r="AW15" s="96"/>
      <c r="AX15" s="2337"/>
      <c r="AY15" s="926"/>
      <c r="AZ15" s="926"/>
      <c r="BA15" s="2338" t="str">
        <f t="shared" si="1"/>
        <v/>
      </c>
      <c r="BB15" s="2338"/>
      <c r="BC15" s="2338"/>
      <c r="BD15" s="2338" t="str">
        <f t="shared" si="2"/>
        <v/>
      </c>
      <c r="BE15" s="2338"/>
      <c r="BF15" s="2338"/>
      <c r="BG15" s="2338" t="str">
        <f t="shared" si="3"/>
        <v/>
      </c>
      <c r="BH15" s="2338"/>
      <c r="BI15" s="2338"/>
      <c r="BJ15" s="2338" t="str">
        <f t="shared" si="4"/>
        <v/>
      </c>
      <c r="BK15" s="2338"/>
      <c r="BL15" s="2338"/>
      <c r="BM15" s="1677" t="str">
        <f>IFERROR(SQRT(AL15/AL14)*AO14,"")</f>
        <v/>
      </c>
      <c r="BN15" s="1677"/>
      <c r="BO15" s="2339"/>
      <c r="BP15" s="1677" t="e">
        <f>BD15/BG15</f>
        <v>#VALUE!</v>
      </c>
      <c r="BQ15" s="1677"/>
      <c r="BR15" s="2321"/>
      <c r="BS15" s="5"/>
      <c r="BT15" s="5"/>
      <c r="BU15" s="5"/>
      <c r="BV15" s="5"/>
      <c r="BW15" s="5"/>
      <c r="BX15" s="5"/>
      <c r="BY15" s="5"/>
      <c r="BZ15" s="5"/>
      <c r="CA15" s="5"/>
      <c r="CB15" s="5"/>
      <c r="CC15" s="5"/>
      <c r="CD15" s="5"/>
      <c r="CE15" s="5"/>
      <c r="CF15" s="5"/>
    </row>
    <row r="16" spans="1:84" ht="12" customHeight="1" x14ac:dyDescent="0.25">
      <c r="A16" s="2375"/>
      <c r="B16" s="2376"/>
      <c r="C16" s="2376"/>
      <c r="D16" s="2376"/>
      <c r="E16" s="2376"/>
      <c r="F16" s="2376"/>
      <c r="G16" s="2377"/>
      <c r="H16" s="2372" t="s">
        <v>102</v>
      </c>
      <c r="I16" s="2373"/>
      <c r="J16" s="2373"/>
      <c r="K16" s="2373"/>
      <c r="L16" s="2373"/>
      <c r="M16" s="2374"/>
      <c r="N16" s="2371"/>
      <c r="O16" s="2371"/>
      <c r="P16" s="2371"/>
      <c r="Q16" s="2354"/>
      <c r="R16" s="2354"/>
      <c r="S16" s="2354"/>
      <c r="T16" s="2354"/>
      <c r="U16" s="2354"/>
      <c r="V16" s="2354"/>
      <c r="W16" s="2354"/>
      <c r="X16" s="2354"/>
      <c r="Y16" s="2354"/>
      <c r="Z16" s="2354"/>
      <c r="AA16" s="2354"/>
      <c r="AB16" s="2354"/>
      <c r="AC16" s="2354"/>
      <c r="AD16" s="2354"/>
      <c r="AE16" s="2354"/>
      <c r="AF16" s="2354"/>
      <c r="AG16" s="2354"/>
      <c r="AH16" s="2354"/>
      <c r="AI16" s="2351" t="str">
        <f t="shared" si="0"/>
        <v/>
      </c>
      <c r="AJ16" s="2352"/>
      <c r="AK16" s="2353"/>
      <c r="AL16" s="2354"/>
      <c r="AM16" s="2354"/>
      <c r="AN16" s="2354"/>
      <c r="AO16" s="2354"/>
      <c r="AP16" s="2354"/>
      <c r="AQ16" s="2354"/>
      <c r="AR16" s="2361" t="s">
        <v>99</v>
      </c>
      <c r="AS16" s="2362"/>
      <c r="AT16" s="2362"/>
      <c r="AU16" s="2362"/>
      <c r="AV16" s="2363"/>
      <c r="AW16" s="96"/>
      <c r="AX16" s="2333"/>
      <c r="AY16" s="2334"/>
      <c r="AZ16" s="2334"/>
      <c r="BA16" s="2335" t="str">
        <f t="shared" si="1"/>
        <v/>
      </c>
      <c r="BB16" s="2335"/>
      <c r="BC16" s="2335"/>
      <c r="BD16" s="2335" t="str">
        <f t="shared" si="2"/>
        <v/>
      </c>
      <c r="BE16" s="2335"/>
      <c r="BF16" s="2335"/>
      <c r="BG16" s="2335" t="str">
        <f t="shared" si="3"/>
        <v/>
      </c>
      <c r="BH16" s="2335"/>
      <c r="BI16" s="2335"/>
      <c r="BJ16" s="2335" t="str">
        <f t="shared" si="4"/>
        <v/>
      </c>
      <c r="BK16" s="2335"/>
      <c r="BL16" s="2335"/>
      <c r="BM16" s="2322" t="s">
        <v>99</v>
      </c>
      <c r="BN16" s="2323"/>
      <c r="BO16" s="2336"/>
      <c r="BP16" s="2322" t="s">
        <v>99</v>
      </c>
      <c r="BQ16" s="2323"/>
      <c r="BR16" s="2324"/>
      <c r="BS16" s="5"/>
      <c r="BT16" s="5"/>
      <c r="BU16" s="5"/>
      <c r="BV16" s="5"/>
      <c r="BW16" s="5"/>
      <c r="BX16" s="5"/>
      <c r="BY16" s="5"/>
      <c r="BZ16" s="5"/>
      <c r="CA16" s="5"/>
      <c r="CB16" s="5"/>
      <c r="CC16" s="5"/>
      <c r="CD16" s="5"/>
      <c r="CE16" s="5"/>
      <c r="CF16" s="5"/>
    </row>
    <row r="17" spans="1:84" ht="12" customHeight="1" x14ac:dyDescent="0.25">
      <c r="A17" s="2378"/>
      <c r="B17" s="2379"/>
      <c r="C17" s="2379"/>
      <c r="D17" s="2379"/>
      <c r="E17" s="2379"/>
      <c r="F17" s="2379"/>
      <c r="G17" s="2380"/>
      <c r="H17" s="2384" t="s">
        <v>101</v>
      </c>
      <c r="I17" s="2385"/>
      <c r="J17" s="2385"/>
      <c r="K17" s="2385"/>
      <c r="L17" s="2385"/>
      <c r="M17" s="2386"/>
      <c r="N17" s="925"/>
      <c r="O17" s="925"/>
      <c r="P17" s="925"/>
      <c r="Q17" s="926"/>
      <c r="R17" s="926"/>
      <c r="S17" s="926"/>
      <c r="T17" s="926"/>
      <c r="U17" s="926"/>
      <c r="V17" s="926"/>
      <c r="W17" s="926"/>
      <c r="X17" s="926"/>
      <c r="Y17" s="926"/>
      <c r="Z17" s="926"/>
      <c r="AA17" s="926"/>
      <c r="AB17" s="926"/>
      <c r="AC17" s="926"/>
      <c r="AD17" s="926"/>
      <c r="AE17" s="926"/>
      <c r="AF17" s="926"/>
      <c r="AG17" s="926"/>
      <c r="AH17" s="926"/>
      <c r="AI17" s="961" t="str">
        <f t="shared" si="0"/>
        <v/>
      </c>
      <c r="AJ17" s="962"/>
      <c r="AK17" s="963"/>
      <c r="AL17" s="926"/>
      <c r="AM17" s="926"/>
      <c r="AN17" s="926"/>
      <c r="AO17" s="926"/>
      <c r="AP17" s="926"/>
      <c r="AQ17" s="926"/>
      <c r="AR17" s="2364"/>
      <c r="AS17" s="2365"/>
      <c r="AT17" s="2365"/>
      <c r="AU17" s="2346" t="s">
        <v>119</v>
      </c>
      <c r="AV17" s="2347"/>
      <c r="AW17" s="96"/>
      <c r="AX17" s="2337"/>
      <c r="AY17" s="926"/>
      <c r="AZ17" s="926"/>
      <c r="BA17" s="2338" t="str">
        <f t="shared" si="1"/>
        <v/>
      </c>
      <c r="BB17" s="2338"/>
      <c r="BC17" s="2338"/>
      <c r="BD17" s="2338" t="str">
        <f t="shared" si="2"/>
        <v/>
      </c>
      <c r="BE17" s="2338"/>
      <c r="BF17" s="2338"/>
      <c r="BG17" s="2338" t="str">
        <f t="shared" si="3"/>
        <v/>
      </c>
      <c r="BH17" s="2338"/>
      <c r="BI17" s="2338"/>
      <c r="BJ17" s="2338" t="str">
        <f t="shared" si="4"/>
        <v/>
      </c>
      <c r="BK17" s="2338"/>
      <c r="BL17" s="2338"/>
      <c r="BM17" s="1677" t="str">
        <f>IFERROR(SQRT(AL17/AL16)*AO16,"")</f>
        <v/>
      </c>
      <c r="BN17" s="1677"/>
      <c r="BO17" s="2339"/>
      <c r="BP17" s="1677" t="e">
        <f>BD17/BG17</f>
        <v>#VALUE!</v>
      </c>
      <c r="BQ17" s="1677"/>
      <c r="BR17" s="2321"/>
      <c r="BS17" s="5"/>
      <c r="BT17" s="5"/>
      <c r="BU17" s="5"/>
      <c r="BV17" s="5"/>
      <c r="BW17" s="5"/>
      <c r="BX17" s="5"/>
      <c r="BY17" s="5"/>
      <c r="BZ17" s="5"/>
      <c r="CA17" s="5"/>
      <c r="CB17" s="5"/>
      <c r="CC17" s="5"/>
      <c r="CD17" s="5"/>
      <c r="CE17" s="5"/>
      <c r="CF17" s="5"/>
    </row>
    <row r="18" spans="1:84" ht="12" customHeight="1" x14ac:dyDescent="0.25">
      <c r="A18" s="2375"/>
      <c r="B18" s="2376"/>
      <c r="C18" s="2376"/>
      <c r="D18" s="2376"/>
      <c r="E18" s="2376"/>
      <c r="F18" s="2376"/>
      <c r="G18" s="2377"/>
      <c r="H18" s="2372" t="s">
        <v>102</v>
      </c>
      <c r="I18" s="2373"/>
      <c r="J18" s="2373"/>
      <c r="K18" s="2373"/>
      <c r="L18" s="2373"/>
      <c r="M18" s="2374"/>
      <c r="N18" s="2371"/>
      <c r="O18" s="2371"/>
      <c r="P18" s="2371"/>
      <c r="Q18" s="2354"/>
      <c r="R18" s="2354"/>
      <c r="S18" s="2354"/>
      <c r="T18" s="2354"/>
      <c r="U18" s="2354"/>
      <c r="V18" s="2354"/>
      <c r="W18" s="2354"/>
      <c r="X18" s="2354"/>
      <c r="Y18" s="2354"/>
      <c r="Z18" s="2354"/>
      <c r="AA18" s="2354"/>
      <c r="AB18" s="2354"/>
      <c r="AC18" s="2354"/>
      <c r="AD18" s="2354"/>
      <c r="AE18" s="2354"/>
      <c r="AF18" s="2354"/>
      <c r="AG18" s="2354"/>
      <c r="AH18" s="2354"/>
      <c r="AI18" s="2351" t="str">
        <f t="shared" si="0"/>
        <v/>
      </c>
      <c r="AJ18" s="2352"/>
      <c r="AK18" s="2353"/>
      <c r="AL18" s="2354"/>
      <c r="AM18" s="2354"/>
      <c r="AN18" s="2354"/>
      <c r="AO18" s="2354"/>
      <c r="AP18" s="2354"/>
      <c r="AQ18" s="2354"/>
      <c r="AR18" s="2361" t="s">
        <v>99</v>
      </c>
      <c r="AS18" s="2362"/>
      <c r="AT18" s="2362"/>
      <c r="AU18" s="2362"/>
      <c r="AV18" s="2363"/>
      <c r="AW18" s="96"/>
      <c r="AX18" s="2333"/>
      <c r="AY18" s="2334"/>
      <c r="AZ18" s="2334"/>
      <c r="BA18" s="2335" t="str">
        <f t="shared" si="1"/>
        <v/>
      </c>
      <c r="BB18" s="2335"/>
      <c r="BC18" s="2335"/>
      <c r="BD18" s="2335" t="str">
        <f t="shared" si="2"/>
        <v/>
      </c>
      <c r="BE18" s="2335"/>
      <c r="BF18" s="2335"/>
      <c r="BG18" s="2335" t="str">
        <f t="shared" si="3"/>
        <v/>
      </c>
      <c r="BH18" s="2335"/>
      <c r="BI18" s="2335"/>
      <c r="BJ18" s="2335" t="str">
        <f t="shared" si="4"/>
        <v/>
      </c>
      <c r="BK18" s="2335"/>
      <c r="BL18" s="2335"/>
      <c r="BM18" s="2322" t="s">
        <v>99</v>
      </c>
      <c r="BN18" s="2323"/>
      <c r="BO18" s="2336"/>
      <c r="BP18" s="2322" t="s">
        <v>99</v>
      </c>
      <c r="BQ18" s="2323"/>
      <c r="BR18" s="2324"/>
      <c r="BS18" s="5"/>
      <c r="BT18" s="5"/>
      <c r="BU18" s="5"/>
      <c r="BV18" s="5"/>
      <c r="BW18" s="5"/>
      <c r="BX18" s="5"/>
      <c r="BY18" s="5"/>
      <c r="BZ18" s="5"/>
      <c r="CA18" s="5"/>
      <c r="CB18" s="5"/>
      <c r="CC18" s="5"/>
      <c r="CD18" s="5"/>
      <c r="CE18" s="5"/>
      <c r="CF18" s="5"/>
    </row>
    <row r="19" spans="1:84" ht="12" customHeight="1" x14ac:dyDescent="0.25">
      <c r="A19" s="2378"/>
      <c r="B19" s="2379"/>
      <c r="C19" s="2379"/>
      <c r="D19" s="2379"/>
      <c r="E19" s="2379"/>
      <c r="F19" s="2379"/>
      <c r="G19" s="2380"/>
      <c r="H19" s="2384" t="s">
        <v>101</v>
      </c>
      <c r="I19" s="2385"/>
      <c r="J19" s="2385"/>
      <c r="K19" s="2385"/>
      <c r="L19" s="2385"/>
      <c r="M19" s="2386"/>
      <c r="N19" s="925"/>
      <c r="O19" s="925"/>
      <c r="P19" s="925"/>
      <c r="Q19" s="926"/>
      <c r="R19" s="926"/>
      <c r="S19" s="926"/>
      <c r="T19" s="926"/>
      <c r="U19" s="926"/>
      <c r="V19" s="926"/>
      <c r="W19" s="926"/>
      <c r="X19" s="926"/>
      <c r="Y19" s="926"/>
      <c r="Z19" s="926"/>
      <c r="AA19" s="926"/>
      <c r="AB19" s="926"/>
      <c r="AC19" s="926"/>
      <c r="AD19" s="926"/>
      <c r="AE19" s="926"/>
      <c r="AF19" s="926"/>
      <c r="AG19" s="926"/>
      <c r="AH19" s="926"/>
      <c r="AI19" s="961" t="str">
        <f t="shared" si="0"/>
        <v/>
      </c>
      <c r="AJ19" s="962"/>
      <c r="AK19" s="963"/>
      <c r="AL19" s="926"/>
      <c r="AM19" s="926"/>
      <c r="AN19" s="926"/>
      <c r="AO19" s="926"/>
      <c r="AP19" s="926"/>
      <c r="AQ19" s="926"/>
      <c r="AR19" s="2364"/>
      <c r="AS19" s="2365"/>
      <c r="AT19" s="2365"/>
      <c r="AU19" s="2346" t="s">
        <v>119</v>
      </c>
      <c r="AV19" s="2347"/>
      <c r="AW19" s="96"/>
      <c r="AX19" s="2337"/>
      <c r="AY19" s="926"/>
      <c r="AZ19" s="926"/>
      <c r="BA19" s="2338" t="str">
        <f t="shared" si="1"/>
        <v/>
      </c>
      <c r="BB19" s="2338"/>
      <c r="BC19" s="2338"/>
      <c r="BD19" s="2338" t="str">
        <f t="shared" si="2"/>
        <v/>
      </c>
      <c r="BE19" s="2338"/>
      <c r="BF19" s="2338"/>
      <c r="BG19" s="2338" t="str">
        <f t="shared" si="3"/>
        <v/>
      </c>
      <c r="BH19" s="2338"/>
      <c r="BI19" s="2338"/>
      <c r="BJ19" s="2338" t="str">
        <f t="shared" si="4"/>
        <v/>
      </c>
      <c r="BK19" s="2338"/>
      <c r="BL19" s="2338"/>
      <c r="BM19" s="1677" t="str">
        <f>IFERROR(SQRT(AL19/AL18)*AO18,"")</f>
        <v/>
      </c>
      <c r="BN19" s="1677"/>
      <c r="BO19" s="2339"/>
      <c r="BP19" s="1677" t="e">
        <f>BD19/BG19</f>
        <v>#VALUE!</v>
      </c>
      <c r="BQ19" s="1677"/>
      <c r="BR19" s="2321"/>
      <c r="BS19" s="5"/>
      <c r="BT19" s="5"/>
      <c r="BU19" s="5"/>
      <c r="BV19" s="5"/>
      <c r="BW19" s="5"/>
      <c r="BX19" s="5"/>
      <c r="BY19" s="5"/>
      <c r="BZ19" s="5"/>
      <c r="CA19" s="5"/>
      <c r="CB19" s="5"/>
      <c r="CC19" s="5"/>
      <c r="CD19" s="5"/>
      <c r="CE19" s="5"/>
      <c r="CF19" s="5"/>
    </row>
    <row r="20" spans="1:84" ht="12" customHeight="1" x14ac:dyDescent="0.25">
      <c r="A20" s="2375"/>
      <c r="B20" s="2376"/>
      <c r="C20" s="2376"/>
      <c r="D20" s="2376"/>
      <c r="E20" s="2376"/>
      <c r="F20" s="2376"/>
      <c r="G20" s="2377"/>
      <c r="H20" s="2372" t="s">
        <v>102</v>
      </c>
      <c r="I20" s="2373"/>
      <c r="J20" s="2373"/>
      <c r="K20" s="2373"/>
      <c r="L20" s="2373"/>
      <c r="M20" s="2374"/>
      <c r="N20" s="2371"/>
      <c r="O20" s="2371"/>
      <c r="P20" s="2371"/>
      <c r="Q20" s="2354"/>
      <c r="R20" s="2354"/>
      <c r="S20" s="2354"/>
      <c r="T20" s="2354"/>
      <c r="U20" s="2354"/>
      <c r="V20" s="2354"/>
      <c r="W20" s="2354"/>
      <c r="X20" s="2354"/>
      <c r="Y20" s="2354"/>
      <c r="Z20" s="2354"/>
      <c r="AA20" s="2354"/>
      <c r="AB20" s="2354"/>
      <c r="AC20" s="2354"/>
      <c r="AD20" s="2354"/>
      <c r="AE20" s="2354"/>
      <c r="AF20" s="2354"/>
      <c r="AG20" s="2354"/>
      <c r="AH20" s="2354"/>
      <c r="AI20" s="2351" t="str">
        <f t="shared" si="0"/>
        <v/>
      </c>
      <c r="AJ20" s="2352"/>
      <c r="AK20" s="2353"/>
      <c r="AL20" s="2354"/>
      <c r="AM20" s="2354"/>
      <c r="AN20" s="2354"/>
      <c r="AO20" s="2354"/>
      <c r="AP20" s="2354"/>
      <c r="AQ20" s="2354"/>
      <c r="AR20" s="2361" t="s">
        <v>99</v>
      </c>
      <c r="AS20" s="2362"/>
      <c r="AT20" s="2362"/>
      <c r="AU20" s="2362"/>
      <c r="AV20" s="2363"/>
      <c r="AW20" s="96"/>
      <c r="AX20" s="2333"/>
      <c r="AY20" s="2334"/>
      <c r="AZ20" s="2334"/>
      <c r="BA20" s="2335" t="str">
        <f t="shared" si="1"/>
        <v/>
      </c>
      <c r="BB20" s="2335"/>
      <c r="BC20" s="2335"/>
      <c r="BD20" s="2335" t="str">
        <f t="shared" si="2"/>
        <v/>
      </c>
      <c r="BE20" s="2335"/>
      <c r="BF20" s="2335"/>
      <c r="BG20" s="2335" t="str">
        <f t="shared" si="3"/>
        <v/>
      </c>
      <c r="BH20" s="2335"/>
      <c r="BI20" s="2335"/>
      <c r="BJ20" s="2335" t="str">
        <f t="shared" si="4"/>
        <v/>
      </c>
      <c r="BK20" s="2335"/>
      <c r="BL20" s="2335"/>
      <c r="BM20" s="2322" t="s">
        <v>99</v>
      </c>
      <c r="BN20" s="2323"/>
      <c r="BO20" s="2336"/>
      <c r="BP20" s="2322" t="s">
        <v>99</v>
      </c>
      <c r="BQ20" s="2323"/>
      <c r="BR20" s="2324"/>
      <c r="BS20" s="5"/>
      <c r="BT20" s="5"/>
      <c r="BU20" s="5"/>
      <c r="BV20" s="5"/>
      <c r="BW20" s="5"/>
      <c r="BX20" s="5"/>
      <c r="BY20" s="5"/>
      <c r="BZ20" s="5"/>
      <c r="CA20" s="5"/>
      <c r="CB20" s="5"/>
      <c r="CC20" s="5"/>
      <c r="CD20" s="5"/>
      <c r="CE20" s="5"/>
      <c r="CF20" s="5"/>
    </row>
    <row r="21" spans="1:84" ht="12" customHeight="1" x14ac:dyDescent="0.25">
      <c r="A21" s="2378"/>
      <c r="B21" s="2379"/>
      <c r="C21" s="2379"/>
      <c r="D21" s="2379"/>
      <c r="E21" s="2379"/>
      <c r="F21" s="2379"/>
      <c r="G21" s="2380"/>
      <c r="H21" s="2384" t="s">
        <v>101</v>
      </c>
      <c r="I21" s="2385"/>
      <c r="J21" s="2385"/>
      <c r="K21" s="2385"/>
      <c r="L21" s="2385"/>
      <c r="M21" s="2386"/>
      <c r="N21" s="925"/>
      <c r="O21" s="925"/>
      <c r="P21" s="925"/>
      <c r="Q21" s="926"/>
      <c r="R21" s="926"/>
      <c r="S21" s="926"/>
      <c r="T21" s="926"/>
      <c r="U21" s="926"/>
      <c r="V21" s="926"/>
      <c r="W21" s="926"/>
      <c r="X21" s="926"/>
      <c r="Y21" s="926"/>
      <c r="Z21" s="926"/>
      <c r="AA21" s="926"/>
      <c r="AB21" s="926"/>
      <c r="AC21" s="926"/>
      <c r="AD21" s="926"/>
      <c r="AE21" s="926"/>
      <c r="AF21" s="926"/>
      <c r="AG21" s="926"/>
      <c r="AH21" s="926"/>
      <c r="AI21" s="961" t="str">
        <f t="shared" si="0"/>
        <v/>
      </c>
      <c r="AJ21" s="962"/>
      <c r="AK21" s="963"/>
      <c r="AL21" s="926"/>
      <c r="AM21" s="926"/>
      <c r="AN21" s="926"/>
      <c r="AO21" s="926"/>
      <c r="AP21" s="926"/>
      <c r="AQ21" s="926"/>
      <c r="AR21" s="2364"/>
      <c r="AS21" s="2365"/>
      <c r="AT21" s="2365"/>
      <c r="AU21" s="2346" t="s">
        <v>119</v>
      </c>
      <c r="AV21" s="2347"/>
      <c r="AW21" s="96"/>
      <c r="AX21" s="2337"/>
      <c r="AY21" s="926"/>
      <c r="AZ21" s="926"/>
      <c r="BA21" s="2338" t="str">
        <f t="shared" si="1"/>
        <v/>
      </c>
      <c r="BB21" s="2338"/>
      <c r="BC21" s="2338"/>
      <c r="BD21" s="2338" t="str">
        <f t="shared" si="2"/>
        <v/>
      </c>
      <c r="BE21" s="2338"/>
      <c r="BF21" s="2338"/>
      <c r="BG21" s="2338" t="str">
        <f t="shared" si="3"/>
        <v/>
      </c>
      <c r="BH21" s="2338"/>
      <c r="BI21" s="2338"/>
      <c r="BJ21" s="2338" t="str">
        <f t="shared" si="4"/>
        <v/>
      </c>
      <c r="BK21" s="2338"/>
      <c r="BL21" s="2338"/>
      <c r="BM21" s="1677" t="str">
        <f>IFERROR(SQRT(AL21/AL20)*AO20,"")</f>
        <v/>
      </c>
      <c r="BN21" s="1677"/>
      <c r="BO21" s="2339"/>
      <c r="BP21" s="1677" t="e">
        <f>BD21/BG21</f>
        <v>#VALUE!</v>
      </c>
      <c r="BQ21" s="1677"/>
      <c r="BR21" s="2321"/>
      <c r="BS21" s="5"/>
      <c r="BT21" s="5"/>
      <c r="BU21" s="5"/>
      <c r="BV21" s="5"/>
      <c r="BW21" s="5"/>
      <c r="BX21" s="5"/>
      <c r="BY21" s="5"/>
      <c r="BZ21" s="5"/>
      <c r="CA21" s="5"/>
      <c r="CB21" s="5"/>
      <c r="CC21" s="5"/>
      <c r="CD21" s="5"/>
      <c r="CE21" s="5"/>
      <c r="CF21" s="5"/>
    </row>
    <row r="22" spans="1:84" ht="12" customHeight="1" x14ac:dyDescent="0.25">
      <c r="A22" s="2375"/>
      <c r="B22" s="2376"/>
      <c r="C22" s="2376"/>
      <c r="D22" s="2376"/>
      <c r="E22" s="2376"/>
      <c r="F22" s="2376"/>
      <c r="G22" s="2377"/>
      <c r="H22" s="2372" t="s">
        <v>102</v>
      </c>
      <c r="I22" s="2373"/>
      <c r="J22" s="2373"/>
      <c r="K22" s="2373"/>
      <c r="L22" s="2373"/>
      <c r="M22" s="2374"/>
      <c r="N22" s="2371"/>
      <c r="O22" s="2371"/>
      <c r="P22" s="2371"/>
      <c r="Q22" s="2354"/>
      <c r="R22" s="2354"/>
      <c r="S22" s="2354"/>
      <c r="T22" s="2354"/>
      <c r="U22" s="2354"/>
      <c r="V22" s="2354"/>
      <c r="W22" s="2354"/>
      <c r="X22" s="2354"/>
      <c r="Y22" s="2354"/>
      <c r="Z22" s="2354"/>
      <c r="AA22" s="2354"/>
      <c r="AB22" s="2354"/>
      <c r="AC22" s="2354"/>
      <c r="AD22" s="2354"/>
      <c r="AE22" s="2354"/>
      <c r="AF22" s="2354"/>
      <c r="AG22" s="2354"/>
      <c r="AH22" s="2354"/>
      <c r="AI22" s="2351" t="str">
        <f t="shared" si="0"/>
        <v/>
      </c>
      <c r="AJ22" s="2352"/>
      <c r="AK22" s="2353"/>
      <c r="AL22" s="2354"/>
      <c r="AM22" s="2354"/>
      <c r="AN22" s="2354"/>
      <c r="AO22" s="2354"/>
      <c r="AP22" s="2354"/>
      <c r="AQ22" s="2354"/>
      <c r="AR22" s="2361" t="s">
        <v>99</v>
      </c>
      <c r="AS22" s="2362"/>
      <c r="AT22" s="2362"/>
      <c r="AU22" s="2362"/>
      <c r="AV22" s="2363"/>
      <c r="AW22" s="96"/>
      <c r="AX22" s="2333"/>
      <c r="AY22" s="2334"/>
      <c r="AZ22" s="2334"/>
      <c r="BA22" s="2335" t="str">
        <f t="shared" si="1"/>
        <v/>
      </c>
      <c r="BB22" s="2335"/>
      <c r="BC22" s="2335"/>
      <c r="BD22" s="2335" t="str">
        <f t="shared" si="2"/>
        <v/>
      </c>
      <c r="BE22" s="2335"/>
      <c r="BF22" s="2335"/>
      <c r="BG22" s="2335" t="str">
        <f t="shared" si="3"/>
        <v/>
      </c>
      <c r="BH22" s="2335"/>
      <c r="BI22" s="2335"/>
      <c r="BJ22" s="2335" t="str">
        <f t="shared" si="4"/>
        <v/>
      </c>
      <c r="BK22" s="2335"/>
      <c r="BL22" s="2335"/>
      <c r="BM22" s="2322" t="s">
        <v>99</v>
      </c>
      <c r="BN22" s="2323"/>
      <c r="BO22" s="2336"/>
      <c r="BP22" s="2322" t="s">
        <v>99</v>
      </c>
      <c r="BQ22" s="2323"/>
      <c r="BR22" s="2324"/>
      <c r="BS22" s="5"/>
      <c r="BT22" s="5"/>
      <c r="BU22" s="5"/>
      <c r="BV22" s="5"/>
      <c r="BW22" s="5"/>
      <c r="BX22" s="5"/>
      <c r="BY22" s="5"/>
      <c r="BZ22" s="5"/>
      <c r="CA22" s="5"/>
      <c r="CB22" s="5"/>
      <c r="CC22" s="5"/>
      <c r="CD22" s="5"/>
      <c r="CE22" s="5"/>
      <c r="CF22" s="5"/>
    </row>
    <row r="23" spans="1:84" ht="12" customHeight="1" x14ac:dyDescent="0.25">
      <c r="A23" s="2378"/>
      <c r="B23" s="2379"/>
      <c r="C23" s="2379"/>
      <c r="D23" s="2379"/>
      <c r="E23" s="2379"/>
      <c r="F23" s="2379"/>
      <c r="G23" s="2380"/>
      <c r="H23" s="2384" t="s">
        <v>101</v>
      </c>
      <c r="I23" s="2385"/>
      <c r="J23" s="2385"/>
      <c r="K23" s="2385"/>
      <c r="L23" s="2385"/>
      <c r="M23" s="2386"/>
      <c r="N23" s="925"/>
      <c r="O23" s="925"/>
      <c r="P23" s="925"/>
      <c r="Q23" s="926"/>
      <c r="R23" s="926"/>
      <c r="S23" s="926"/>
      <c r="T23" s="926"/>
      <c r="U23" s="926"/>
      <c r="V23" s="926"/>
      <c r="W23" s="926"/>
      <c r="X23" s="926"/>
      <c r="Y23" s="926"/>
      <c r="Z23" s="926"/>
      <c r="AA23" s="926"/>
      <c r="AB23" s="926"/>
      <c r="AC23" s="926"/>
      <c r="AD23" s="926"/>
      <c r="AE23" s="926"/>
      <c r="AF23" s="926"/>
      <c r="AG23" s="926"/>
      <c r="AH23" s="926"/>
      <c r="AI23" s="961" t="str">
        <f t="shared" si="0"/>
        <v/>
      </c>
      <c r="AJ23" s="962"/>
      <c r="AK23" s="963"/>
      <c r="AL23" s="926"/>
      <c r="AM23" s="926"/>
      <c r="AN23" s="926"/>
      <c r="AO23" s="926"/>
      <c r="AP23" s="926"/>
      <c r="AQ23" s="926"/>
      <c r="AR23" s="2364"/>
      <c r="AS23" s="2365"/>
      <c r="AT23" s="2365"/>
      <c r="AU23" s="2346" t="s">
        <v>119</v>
      </c>
      <c r="AV23" s="2347"/>
      <c r="AW23" s="96"/>
      <c r="AX23" s="2337"/>
      <c r="AY23" s="926"/>
      <c r="AZ23" s="926"/>
      <c r="BA23" s="2338" t="str">
        <f t="shared" si="1"/>
        <v/>
      </c>
      <c r="BB23" s="2338"/>
      <c r="BC23" s="2338"/>
      <c r="BD23" s="2338" t="str">
        <f t="shared" si="2"/>
        <v/>
      </c>
      <c r="BE23" s="2338"/>
      <c r="BF23" s="2338"/>
      <c r="BG23" s="2338" t="str">
        <f t="shared" si="3"/>
        <v/>
      </c>
      <c r="BH23" s="2338"/>
      <c r="BI23" s="2338"/>
      <c r="BJ23" s="2338" t="str">
        <f t="shared" si="4"/>
        <v/>
      </c>
      <c r="BK23" s="2338"/>
      <c r="BL23" s="2338"/>
      <c r="BM23" s="1677" t="str">
        <f>IFERROR(SQRT(AL23/AL22)*AO22,"")</f>
        <v/>
      </c>
      <c r="BN23" s="1677"/>
      <c r="BO23" s="2339"/>
      <c r="BP23" s="1677" t="e">
        <f>BD23/BG23</f>
        <v>#VALUE!</v>
      </c>
      <c r="BQ23" s="1677"/>
      <c r="BR23" s="2321"/>
      <c r="BS23" s="5"/>
      <c r="BT23" s="5"/>
      <c r="BU23" s="5"/>
      <c r="BV23" s="5"/>
      <c r="BW23" s="5"/>
      <c r="BX23" s="5"/>
      <c r="BY23" s="5"/>
      <c r="BZ23" s="5"/>
      <c r="CA23" s="5"/>
      <c r="CB23" s="5"/>
      <c r="CC23" s="5"/>
      <c r="CD23" s="5"/>
      <c r="CE23" s="5"/>
      <c r="CF23" s="5"/>
    </row>
    <row r="24" spans="1:84" ht="12" customHeight="1" x14ac:dyDescent="0.25">
      <c r="A24" s="2375"/>
      <c r="B24" s="2376"/>
      <c r="C24" s="2376"/>
      <c r="D24" s="2376"/>
      <c r="E24" s="2376"/>
      <c r="F24" s="2376"/>
      <c r="G24" s="2377"/>
      <c r="H24" s="2372" t="s">
        <v>102</v>
      </c>
      <c r="I24" s="2373"/>
      <c r="J24" s="2373"/>
      <c r="K24" s="2373"/>
      <c r="L24" s="2373"/>
      <c r="M24" s="2374"/>
      <c r="N24" s="2371"/>
      <c r="O24" s="2371"/>
      <c r="P24" s="2371"/>
      <c r="Q24" s="2354"/>
      <c r="R24" s="2354"/>
      <c r="S24" s="2354"/>
      <c r="T24" s="2354"/>
      <c r="U24" s="2354"/>
      <c r="V24" s="2354"/>
      <c r="W24" s="2354"/>
      <c r="X24" s="2354"/>
      <c r="Y24" s="2354"/>
      <c r="Z24" s="2354"/>
      <c r="AA24" s="2354"/>
      <c r="AB24" s="2354"/>
      <c r="AC24" s="2354"/>
      <c r="AD24" s="2354"/>
      <c r="AE24" s="2354"/>
      <c r="AF24" s="2354"/>
      <c r="AG24" s="2354"/>
      <c r="AH24" s="2354"/>
      <c r="AI24" s="2351" t="str">
        <f t="shared" si="0"/>
        <v/>
      </c>
      <c r="AJ24" s="2352"/>
      <c r="AK24" s="2353"/>
      <c r="AL24" s="2354"/>
      <c r="AM24" s="2354"/>
      <c r="AN24" s="2354"/>
      <c r="AO24" s="2354"/>
      <c r="AP24" s="2354"/>
      <c r="AQ24" s="2354"/>
      <c r="AR24" s="2361" t="s">
        <v>99</v>
      </c>
      <c r="AS24" s="2362"/>
      <c r="AT24" s="2362"/>
      <c r="AU24" s="2362"/>
      <c r="AV24" s="2363"/>
      <c r="AW24" s="96"/>
      <c r="AX24" s="2333"/>
      <c r="AY24" s="2334"/>
      <c r="AZ24" s="2334"/>
      <c r="BA24" s="2335" t="str">
        <f t="shared" si="1"/>
        <v/>
      </c>
      <c r="BB24" s="2335"/>
      <c r="BC24" s="2335"/>
      <c r="BD24" s="2335" t="str">
        <f t="shared" si="2"/>
        <v/>
      </c>
      <c r="BE24" s="2335"/>
      <c r="BF24" s="2335"/>
      <c r="BG24" s="2335" t="str">
        <f t="shared" si="3"/>
        <v/>
      </c>
      <c r="BH24" s="2335"/>
      <c r="BI24" s="2335"/>
      <c r="BJ24" s="2335" t="str">
        <f t="shared" si="4"/>
        <v/>
      </c>
      <c r="BK24" s="2335"/>
      <c r="BL24" s="2335"/>
      <c r="BM24" s="2322" t="s">
        <v>99</v>
      </c>
      <c r="BN24" s="2323"/>
      <c r="BO24" s="2336"/>
      <c r="BP24" s="2322" t="s">
        <v>99</v>
      </c>
      <c r="BQ24" s="2323"/>
      <c r="BR24" s="2324"/>
      <c r="BS24" s="5"/>
      <c r="BT24" s="5"/>
      <c r="BU24" s="5"/>
      <c r="BV24" s="5"/>
      <c r="BW24" s="5"/>
      <c r="BX24" s="5"/>
      <c r="BY24" s="5"/>
      <c r="BZ24" s="5"/>
      <c r="CA24" s="5"/>
      <c r="CB24" s="5"/>
      <c r="CC24" s="5"/>
      <c r="CD24" s="5"/>
      <c r="CE24" s="5"/>
      <c r="CF24" s="5"/>
    </row>
    <row r="25" spans="1:84" ht="12" customHeight="1" x14ac:dyDescent="0.25">
      <c r="A25" s="2378"/>
      <c r="B25" s="2379"/>
      <c r="C25" s="2379"/>
      <c r="D25" s="2379"/>
      <c r="E25" s="2379"/>
      <c r="F25" s="2379"/>
      <c r="G25" s="2380"/>
      <c r="H25" s="2384" t="s">
        <v>101</v>
      </c>
      <c r="I25" s="2385"/>
      <c r="J25" s="2385"/>
      <c r="K25" s="2385"/>
      <c r="L25" s="2385"/>
      <c r="M25" s="2386"/>
      <c r="N25" s="925"/>
      <c r="O25" s="925"/>
      <c r="P25" s="925"/>
      <c r="Q25" s="926"/>
      <c r="R25" s="926"/>
      <c r="S25" s="926"/>
      <c r="T25" s="926"/>
      <c r="U25" s="926"/>
      <c r="V25" s="926"/>
      <c r="W25" s="926"/>
      <c r="X25" s="926"/>
      <c r="Y25" s="926"/>
      <c r="Z25" s="926"/>
      <c r="AA25" s="926"/>
      <c r="AB25" s="926"/>
      <c r="AC25" s="926"/>
      <c r="AD25" s="926"/>
      <c r="AE25" s="926"/>
      <c r="AF25" s="926"/>
      <c r="AG25" s="926"/>
      <c r="AH25" s="926"/>
      <c r="AI25" s="961" t="str">
        <f t="shared" si="0"/>
        <v/>
      </c>
      <c r="AJ25" s="962"/>
      <c r="AK25" s="963"/>
      <c r="AL25" s="926"/>
      <c r="AM25" s="926"/>
      <c r="AN25" s="926"/>
      <c r="AO25" s="926"/>
      <c r="AP25" s="926"/>
      <c r="AQ25" s="926"/>
      <c r="AR25" s="2364"/>
      <c r="AS25" s="2365"/>
      <c r="AT25" s="2365"/>
      <c r="AU25" s="2346" t="s">
        <v>119</v>
      </c>
      <c r="AV25" s="2347"/>
      <c r="AW25" s="96"/>
      <c r="AX25" s="2337"/>
      <c r="AY25" s="926"/>
      <c r="AZ25" s="926"/>
      <c r="BA25" s="2338" t="str">
        <f t="shared" si="1"/>
        <v/>
      </c>
      <c r="BB25" s="2338"/>
      <c r="BC25" s="2338"/>
      <c r="BD25" s="2338" t="str">
        <f t="shared" si="2"/>
        <v/>
      </c>
      <c r="BE25" s="2338"/>
      <c r="BF25" s="2338"/>
      <c r="BG25" s="2338" t="str">
        <f t="shared" si="3"/>
        <v/>
      </c>
      <c r="BH25" s="2338"/>
      <c r="BI25" s="2338"/>
      <c r="BJ25" s="2338" t="str">
        <f t="shared" si="4"/>
        <v/>
      </c>
      <c r="BK25" s="2338"/>
      <c r="BL25" s="2338"/>
      <c r="BM25" s="1677" t="str">
        <f>IFERROR(SQRT(AL25/AL24)*AO24,"")</f>
        <v/>
      </c>
      <c r="BN25" s="1677"/>
      <c r="BO25" s="2339"/>
      <c r="BP25" s="1677" t="e">
        <f>BD25/BG25</f>
        <v>#VALUE!</v>
      </c>
      <c r="BQ25" s="1677"/>
      <c r="BR25" s="2321"/>
      <c r="BS25" s="5"/>
      <c r="BT25" s="5"/>
      <c r="BU25" s="5"/>
      <c r="BV25" s="5"/>
      <c r="BW25" s="5"/>
      <c r="BX25" s="5"/>
      <c r="BY25" s="5"/>
      <c r="BZ25" s="5"/>
      <c r="CA25" s="5"/>
      <c r="CB25" s="5"/>
      <c r="CC25" s="5"/>
      <c r="CD25" s="5"/>
      <c r="CE25" s="5"/>
      <c r="CF25" s="5"/>
    </row>
    <row r="26" spans="1:84" ht="12" customHeight="1" x14ac:dyDescent="0.25">
      <c r="A26" s="2375"/>
      <c r="B26" s="2376"/>
      <c r="C26" s="2376"/>
      <c r="D26" s="2376"/>
      <c r="E26" s="2376"/>
      <c r="F26" s="2376"/>
      <c r="G26" s="2377"/>
      <c r="H26" s="2372" t="s">
        <v>102</v>
      </c>
      <c r="I26" s="2373"/>
      <c r="J26" s="2373"/>
      <c r="K26" s="2373"/>
      <c r="L26" s="2373"/>
      <c r="M26" s="2374"/>
      <c r="N26" s="2371"/>
      <c r="O26" s="2371"/>
      <c r="P26" s="2371"/>
      <c r="Q26" s="2354"/>
      <c r="R26" s="2354"/>
      <c r="S26" s="2354"/>
      <c r="T26" s="2354"/>
      <c r="U26" s="2354"/>
      <c r="V26" s="2354"/>
      <c r="W26" s="2354"/>
      <c r="X26" s="2354"/>
      <c r="Y26" s="2354"/>
      <c r="Z26" s="2354"/>
      <c r="AA26" s="2354"/>
      <c r="AB26" s="2354"/>
      <c r="AC26" s="2354"/>
      <c r="AD26" s="2354"/>
      <c r="AE26" s="2354"/>
      <c r="AF26" s="2354"/>
      <c r="AG26" s="2354"/>
      <c r="AH26" s="2354"/>
      <c r="AI26" s="2351" t="str">
        <f t="shared" si="0"/>
        <v/>
      </c>
      <c r="AJ26" s="2352"/>
      <c r="AK26" s="2353"/>
      <c r="AL26" s="2354"/>
      <c r="AM26" s="2354"/>
      <c r="AN26" s="2354"/>
      <c r="AO26" s="2354"/>
      <c r="AP26" s="2354"/>
      <c r="AQ26" s="2354"/>
      <c r="AR26" s="2361" t="s">
        <v>99</v>
      </c>
      <c r="AS26" s="2362"/>
      <c r="AT26" s="2362"/>
      <c r="AU26" s="2362"/>
      <c r="AV26" s="2363"/>
      <c r="AW26" s="96"/>
      <c r="AX26" s="2333"/>
      <c r="AY26" s="2334"/>
      <c r="AZ26" s="2334"/>
      <c r="BA26" s="2335" t="str">
        <f t="shared" si="1"/>
        <v/>
      </c>
      <c r="BB26" s="2335"/>
      <c r="BC26" s="2335"/>
      <c r="BD26" s="2335" t="str">
        <f t="shared" si="2"/>
        <v/>
      </c>
      <c r="BE26" s="2335"/>
      <c r="BF26" s="2335"/>
      <c r="BG26" s="2335" t="str">
        <f t="shared" si="3"/>
        <v/>
      </c>
      <c r="BH26" s="2335"/>
      <c r="BI26" s="2335"/>
      <c r="BJ26" s="2335" t="str">
        <f t="shared" si="4"/>
        <v/>
      </c>
      <c r="BK26" s="2335"/>
      <c r="BL26" s="2335"/>
      <c r="BM26" s="2322" t="s">
        <v>99</v>
      </c>
      <c r="BN26" s="2323"/>
      <c r="BO26" s="2336"/>
      <c r="BP26" s="2322" t="s">
        <v>99</v>
      </c>
      <c r="BQ26" s="2323"/>
      <c r="BR26" s="2324"/>
      <c r="BS26" s="5"/>
      <c r="BT26" s="5"/>
      <c r="BU26" s="5"/>
      <c r="BV26" s="5"/>
      <c r="BW26" s="5"/>
      <c r="BX26" s="5"/>
      <c r="BY26" s="5"/>
      <c r="BZ26" s="5"/>
      <c r="CA26" s="5"/>
      <c r="CB26" s="5"/>
      <c r="CC26" s="5"/>
      <c r="CD26" s="5"/>
      <c r="CE26" s="5"/>
      <c r="CF26" s="5"/>
    </row>
    <row r="27" spans="1:84" ht="12" customHeight="1" x14ac:dyDescent="0.25">
      <c r="A27" s="2378"/>
      <c r="B27" s="2379"/>
      <c r="C27" s="2379"/>
      <c r="D27" s="2379"/>
      <c r="E27" s="2379"/>
      <c r="F27" s="2379"/>
      <c r="G27" s="2380"/>
      <c r="H27" s="2384" t="s">
        <v>101</v>
      </c>
      <c r="I27" s="2385"/>
      <c r="J27" s="2385"/>
      <c r="K27" s="2385"/>
      <c r="L27" s="2385"/>
      <c r="M27" s="2386"/>
      <c r="N27" s="925"/>
      <c r="O27" s="925"/>
      <c r="P27" s="925"/>
      <c r="Q27" s="926"/>
      <c r="R27" s="926"/>
      <c r="S27" s="926"/>
      <c r="T27" s="926"/>
      <c r="U27" s="926"/>
      <c r="V27" s="926"/>
      <c r="W27" s="926"/>
      <c r="X27" s="926"/>
      <c r="Y27" s="926"/>
      <c r="Z27" s="926"/>
      <c r="AA27" s="926"/>
      <c r="AB27" s="926"/>
      <c r="AC27" s="2065"/>
      <c r="AD27" s="926"/>
      <c r="AE27" s="926"/>
      <c r="AF27" s="2065"/>
      <c r="AG27" s="926"/>
      <c r="AH27" s="926"/>
      <c r="AI27" s="2368" t="str">
        <f t="shared" si="0"/>
        <v/>
      </c>
      <c r="AJ27" s="2369"/>
      <c r="AK27" s="2370"/>
      <c r="AL27" s="2065"/>
      <c r="AM27" s="926"/>
      <c r="AN27" s="926"/>
      <c r="AO27" s="2065"/>
      <c r="AP27" s="926"/>
      <c r="AQ27" s="926"/>
      <c r="AR27" s="2364"/>
      <c r="AS27" s="2365"/>
      <c r="AT27" s="2365"/>
      <c r="AU27" s="2346" t="s">
        <v>119</v>
      </c>
      <c r="AV27" s="2347"/>
      <c r="AW27" s="96"/>
      <c r="AX27" s="2337"/>
      <c r="AY27" s="926"/>
      <c r="AZ27" s="926"/>
      <c r="BA27" s="2338" t="str">
        <f t="shared" si="1"/>
        <v/>
      </c>
      <c r="BB27" s="2338"/>
      <c r="BC27" s="2338"/>
      <c r="BD27" s="2338" t="str">
        <f t="shared" si="2"/>
        <v/>
      </c>
      <c r="BE27" s="2338"/>
      <c r="BF27" s="2338"/>
      <c r="BG27" s="2338" t="str">
        <f t="shared" si="3"/>
        <v/>
      </c>
      <c r="BH27" s="2338"/>
      <c r="BI27" s="2338"/>
      <c r="BJ27" s="2338" t="str">
        <f t="shared" si="4"/>
        <v/>
      </c>
      <c r="BK27" s="2338"/>
      <c r="BL27" s="2338"/>
      <c r="BM27" s="1677" t="str">
        <f>IFERROR(SQRT(AL27/AL26)*AO26,"")</f>
        <v/>
      </c>
      <c r="BN27" s="1677"/>
      <c r="BO27" s="2339"/>
      <c r="BP27" s="1677" t="e">
        <f>BD27/BG27</f>
        <v>#VALUE!</v>
      </c>
      <c r="BQ27" s="1677"/>
      <c r="BR27" s="2321"/>
      <c r="BS27" s="5"/>
      <c r="BT27" s="5"/>
      <c r="BU27" s="5"/>
      <c r="BV27" s="5"/>
      <c r="BW27" s="5"/>
      <c r="BX27" s="5"/>
      <c r="BY27" s="5"/>
      <c r="BZ27" s="5"/>
      <c r="CA27" s="5"/>
      <c r="CB27" s="5"/>
      <c r="CC27" s="5"/>
      <c r="CD27" s="5"/>
      <c r="CE27" s="5"/>
      <c r="CF27" s="5"/>
    </row>
    <row r="28" spans="1:84" ht="12" customHeight="1" x14ac:dyDescent="0.25">
      <c r="A28" s="2375"/>
      <c r="B28" s="2376"/>
      <c r="C28" s="2376"/>
      <c r="D28" s="2376"/>
      <c r="E28" s="2376"/>
      <c r="F28" s="2376"/>
      <c r="G28" s="2377"/>
      <c r="H28" s="2372" t="s">
        <v>102</v>
      </c>
      <c r="I28" s="2373"/>
      <c r="J28" s="2373"/>
      <c r="K28" s="2373"/>
      <c r="L28" s="2373"/>
      <c r="M28" s="2374"/>
      <c r="N28" s="2371"/>
      <c r="O28" s="2371"/>
      <c r="P28" s="2371"/>
      <c r="Q28" s="2354"/>
      <c r="R28" s="2354"/>
      <c r="S28" s="2354"/>
      <c r="T28" s="2354"/>
      <c r="U28" s="2354"/>
      <c r="V28" s="2354"/>
      <c r="W28" s="2354"/>
      <c r="X28" s="2354"/>
      <c r="Y28" s="2354"/>
      <c r="Z28" s="2354"/>
      <c r="AA28" s="2354"/>
      <c r="AB28" s="2354"/>
      <c r="AC28" s="2354"/>
      <c r="AD28" s="2354"/>
      <c r="AE28" s="2354"/>
      <c r="AF28" s="2354"/>
      <c r="AG28" s="2354"/>
      <c r="AH28" s="2354"/>
      <c r="AI28" s="2351" t="str">
        <f t="shared" si="0"/>
        <v/>
      </c>
      <c r="AJ28" s="2352"/>
      <c r="AK28" s="2353"/>
      <c r="AL28" s="2354"/>
      <c r="AM28" s="2354"/>
      <c r="AN28" s="2354"/>
      <c r="AO28" s="2354"/>
      <c r="AP28" s="2354"/>
      <c r="AQ28" s="2354"/>
      <c r="AR28" s="2361" t="s">
        <v>99</v>
      </c>
      <c r="AS28" s="2362"/>
      <c r="AT28" s="2362"/>
      <c r="AU28" s="2362"/>
      <c r="AV28" s="2363"/>
      <c r="AW28" s="96"/>
      <c r="AX28" s="2333"/>
      <c r="AY28" s="2334"/>
      <c r="AZ28" s="2334"/>
      <c r="BA28" s="2335" t="str">
        <f t="shared" si="1"/>
        <v/>
      </c>
      <c r="BB28" s="2335"/>
      <c r="BC28" s="2335"/>
      <c r="BD28" s="2335" t="str">
        <f t="shared" si="2"/>
        <v/>
      </c>
      <c r="BE28" s="2335"/>
      <c r="BF28" s="2335"/>
      <c r="BG28" s="2335" t="str">
        <f t="shared" si="3"/>
        <v/>
      </c>
      <c r="BH28" s="2335"/>
      <c r="BI28" s="2335"/>
      <c r="BJ28" s="2335" t="str">
        <f t="shared" si="4"/>
        <v/>
      </c>
      <c r="BK28" s="2335"/>
      <c r="BL28" s="2335"/>
      <c r="BM28" s="2322" t="s">
        <v>99</v>
      </c>
      <c r="BN28" s="2323"/>
      <c r="BO28" s="2336"/>
      <c r="BP28" s="2322" t="s">
        <v>99</v>
      </c>
      <c r="BQ28" s="2323"/>
      <c r="BR28" s="2324"/>
      <c r="BS28" s="5"/>
      <c r="BT28" s="5"/>
      <c r="BU28" s="5"/>
      <c r="BV28" s="5"/>
      <c r="BW28" s="5"/>
      <c r="BX28" s="5"/>
      <c r="BY28" s="5"/>
      <c r="BZ28" s="5"/>
      <c r="CA28" s="5"/>
      <c r="CB28" s="5"/>
      <c r="CC28" s="5"/>
      <c r="CD28" s="5"/>
      <c r="CE28" s="5"/>
      <c r="CF28" s="5"/>
    </row>
    <row r="29" spans="1:84" ht="12" customHeight="1" x14ac:dyDescent="0.25">
      <c r="A29" s="2378"/>
      <c r="B29" s="2379"/>
      <c r="C29" s="2379"/>
      <c r="D29" s="2379"/>
      <c r="E29" s="2379"/>
      <c r="F29" s="2379"/>
      <c r="G29" s="2380"/>
      <c r="H29" s="2384" t="s">
        <v>101</v>
      </c>
      <c r="I29" s="2385"/>
      <c r="J29" s="2385"/>
      <c r="K29" s="2385"/>
      <c r="L29" s="2385"/>
      <c r="M29" s="2386"/>
      <c r="N29" s="925"/>
      <c r="O29" s="925"/>
      <c r="P29" s="925"/>
      <c r="Q29" s="926"/>
      <c r="R29" s="926"/>
      <c r="S29" s="926"/>
      <c r="T29" s="926"/>
      <c r="U29" s="926"/>
      <c r="V29" s="926"/>
      <c r="W29" s="926"/>
      <c r="X29" s="926"/>
      <c r="Y29" s="926"/>
      <c r="Z29" s="926"/>
      <c r="AA29" s="926"/>
      <c r="AB29" s="926"/>
      <c r="AC29" s="926"/>
      <c r="AD29" s="926"/>
      <c r="AE29" s="926"/>
      <c r="AF29" s="926"/>
      <c r="AG29" s="926"/>
      <c r="AH29" s="926"/>
      <c r="AI29" s="961" t="str">
        <f t="shared" si="0"/>
        <v/>
      </c>
      <c r="AJ29" s="962"/>
      <c r="AK29" s="963"/>
      <c r="AL29" s="926"/>
      <c r="AM29" s="926"/>
      <c r="AN29" s="926"/>
      <c r="AO29" s="926"/>
      <c r="AP29" s="926"/>
      <c r="AQ29" s="926"/>
      <c r="AR29" s="2364"/>
      <c r="AS29" s="2365"/>
      <c r="AT29" s="2365"/>
      <c r="AU29" s="2346" t="s">
        <v>119</v>
      </c>
      <c r="AV29" s="2347"/>
      <c r="AW29" s="96"/>
      <c r="AX29" s="2337"/>
      <c r="AY29" s="926"/>
      <c r="AZ29" s="926"/>
      <c r="BA29" s="2338" t="str">
        <f t="shared" si="1"/>
        <v/>
      </c>
      <c r="BB29" s="2338"/>
      <c r="BC29" s="2338"/>
      <c r="BD29" s="2338" t="str">
        <f t="shared" si="2"/>
        <v/>
      </c>
      <c r="BE29" s="2338"/>
      <c r="BF29" s="2338"/>
      <c r="BG29" s="2338" t="str">
        <f t="shared" si="3"/>
        <v/>
      </c>
      <c r="BH29" s="2338"/>
      <c r="BI29" s="2338"/>
      <c r="BJ29" s="2338" t="str">
        <f t="shared" si="4"/>
        <v/>
      </c>
      <c r="BK29" s="2338"/>
      <c r="BL29" s="2338"/>
      <c r="BM29" s="1677" t="str">
        <f>IFERROR(SQRT(AL29/AL28)*AO28,"")</f>
        <v/>
      </c>
      <c r="BN29" s="1677"/>
      <c r="BO29" s="2339"/>
      <c r="BP29" s="1677" t="e">
        <f>BD29/BG29</f>
        <v>#VALUE!</v>
      </c>
      <c r="BQ29" s="1677"/>
      <c r="BR29" s="2321"/>
      <c r="BS29" s="5"/>
      <c r="BT29" s="5"/>
      <c r="BU29" s="5"/>
      <c r="BV29" s="5"/>
      <c r="BW29" s="5"/>
      <c r="BX29" s="5"/>
      <c r="BY29" s="5"/>
      <c r="BZ29" s="5"/>
      <c r="CA29" s="5"/>
      <c r="CB29" s="5"/>
      <c r="CC29" s="5"/>
      <c r="CD29" s="5"/>
      <c r="CE29" s="5"/>
      <c r="CF29" s="5"/>
    </row>
    <row r="30" spans="1:84" ht="12" customHeight="1" x14ac:dyDescent="0.25">
      <c r="A30" s="2375"/>
      <c r="B30" s="2376"/>
      <c r="C30" s="2376"/>
      <c r="D30" s="2376"/>
      <c r="E30" s="2376"/>
      <c r="F30" s="2376"/>
      <c r="G30" s="2377"/>
      <c r="H30" s="2372" t="s">
        <v>102</v>
      </c>
      <c r="I30" s="2373"/>
      <c r="J30" s="2373"/>
      <c r="K30" s="2373"/>
      <c r="L30" s="2373"/>
      <c r="M30" s="2374"/>
      <c r="N30" s="2371"/>
      <c r="O30" s="2371"/>
      <c r="P30" s="2371"/>
      <c r="Q30" s="2354"/>
      <c r="R30" s="2354"/>
      <c r="S30" s="2354"/>
      <c r="T30" s="2354"/>
      <c r="U30" s="2354"/>
      <c r="V30" s="2354"/>
      <c r="W30" s="2354"/>
      <c r="X30" s="2354"/>
      <c r="Y30" s="2354"/>
      <c r="Z30" s="2354"/>
      <c r="AA30" s="2354"/>
      <c r="AB30" s="2354"/>
      <c r="AC30" s="2354"/>
      <c r="AD30" s="2354"/>
      <c r="AE30" s="2354"/>
      <c r="AF30" s="2354"/>
      <c r="AG30" s="2354"/>
      <c r="AH30" s="2354"/>
      <c r="AI30" s="2351" t="str">
        <f t="shared" si="0"/>
        <v/>
      </c>
      <c r="AJ30" s="2352"/>
      <c r="AK30" s="2353"/>
      <c r="AL30" s="2354"/>
      <c r="AM30" s="2354"/>
      <c r="AN30" s="2354"/>
      <c r="AO30" s="2354"/>
      <c r="AP30" s="2354"/>
      <c r="AQ30" s="2354"/>
      <c r="AR30" s="2361" t="s">
        <v>99</v>
      </c>
      <c r="AS30" s="2362"/>
      <c r="AT30" s="2362"/>
      <c r="AU30" s="2362"/>
      <c r="AV30" s="2363"/>
      <c r="AW30" s="96"/>
      <c r="AX30" s="2333"/>
      <c r="AY30" s="2334"/>
      <c r="AZ30" s="2334"/>
      <c r="BA30" s="2335" t="str">
        <f t="shared" si="1"/>
        <v/>
      </c>
      <c r="BB30" s="2335"/>
      <c r="BC30" s="2335"/>
      <c r="BD30" s="2335" t="str">
        <f t="shared" si="2"/>
        <v/>
      </c>
      <c r="BE30" s="2335"/>
      <c r="BF30" s="2335"/>
      <c r="BG30" s="2335" t="str">
        <f t="shared" si="3"/>
        <v/>
      </c>
      <c r="BH30" s="2335"/>
      <c r="BI30" s="2335"/>
      <c r="BJ30" s="2335" t="str">
        <f t="shared" si="4"/>
        <v/>
      </c>
      <c r="BK30" s="2335"/>
      <c r="BL30" s="2335"/>
      <c r="BM30" s="2322" t="s">
        <v>99</v>
      </c>
      <c r="BN30" s="2323"/>
      <c r="BO30" s="2336"/>
      <c r="BP30" s="2322" t="s">
        <v>99</v>
      </c>
      <c r="BQ30" s="2323"/>
      <c r="BR30" s="2324"/>
      <c r="BS30" s="5"/>
      <c r="BT30" s="5"/>
      <c r="BU30" s="5"/>
      <c r="BV30" s="5"/>
      <c r="BW30" s="5"/>
      <c r="BX30" s="5"/>
      <c r="BY30" s="5"/>
      <c r="BZ30" s="5"/>
      <c r="CA30" s="5"/>
      <c r="CB30" s="5"/>
      <c r="CC30" s="5"/>
      <c r="CD30" s="5"/>
      <c r="CE30" s="5"/>
      <c r="CF30" s="5"/>
    </row>
    <row r="31" spans="1:84" ht="12" customHeight="1" x14ac:dyDescent="0.25">
      <c r="A31" s="2378"/>
      <c r="B31" s="2379"/>
      <c r="C31" s="2379"/>
      <c r="D31" s="2379"/>
      <c r="E31" s="2379"/>
      <c r="F31" s="2379"/>
      <c r="G31" s="2380"/>
      <c r="H31" s="2384" t="s">
        <v>101</v>
      </c>
      <c r="I31" s="2385"/>
      <c r="J31" s="2385"/>
      <c r="K31" s="2385"/>
      <c r="L31" s="2385"/>
      <c r="M31" s="2386"/>
      <c r="N31" s="925"/>
      <c r="O31" s="925"/>
      <c r="P31" s="925"/>
      <c r="Q31" s="926"/>
      <c r="R31" s="926"/>
      <c r="S31" s="926"/>
      <c r="T31" s="926"/>
      <c r="U31" s="926"/>
      <c r="V31" s="926"/>
      <c r="W31" s="926"/>
      <c r="X31" s="926"/>
      <c r="Y31" s="926"/>
      <c r="Z31" s="926"/>
      <c r="AA31" s="926"/>
      <c r="AB31" s="926"/>
      <c r="AC31" s="926"/>
      <c r="AD31" s="926"/>
      <c r="AE31" s="926"/>
      <c r="AF31" s="926"/>
      <c r="AG31" s="926"/>
      <c r="AH31" s="926"/>
      <c r="AI31" s="961" t="str">
        <f t="shared" si="0"/>
        <v/>
      </c>
      <c r="AJ31" s="962"/>
      <c r="AK31" s="963"/>
      <c r="AL31" s="926"/>
      <c r="AM31" s="926"/>
      <c r="AN31" s="926"/>
      <c r="AO31" s="926"/>
      <c r="AP31" s="926"/>
      <c r="AQ31" s="926"/>
      <c r="AR31" s="2364"/>
      <c r="AS31" s="2365"/>
      <c r="AT31" s="2365"/>
      <c r="AU31" s="2346" t="s">
        <v>119</v>
      </c>
      <c r="AV31" s="2347"/>
      <c r="AW31" s="96"/>
      <c r="AX31" s="2337"/>
      <c r="AY31" s="926"/>
      <c r="AZ31" s="926"/>
      <c r="BA31" s="2338" t="str">
        <f t="shared" si="1"/>
        <v/>
      </c>
      <c r="BB31" s="2338"/>
      <c r="BC31" s="2338"/>
      <c r="BD31" s="2338" t="str">
        <f t="shared" si="2"/>
        <v/>
      </c>
      <c r="BE31" s="2338"/>
      <c r="BF31" s="2338"/>
      <c r="BG31" s="2338" t="str">
        <f t="shared" si="3"/>
        <v/>
      </c>
      <c r="BH31" s="2338"/>
      <c r="BI31" s="2338"/>
      <c r="BJ31" s="2338" t="str">
        <f t="shared" si="4"/>
        <v/>
      </c>
      <c r="BK31" s="2338"/>
      <c r="BL31" s="2338"/>
      <c r="BM31" s="1677" t="str">
        <f>IFERROR(SQRT(AL31/AL30)*AO30,"")</f>
        <v/>
      </c>
      <c r="BN31" s="1677"/>
      <c r="BO31" s="2339"/>
      <c r="BP31" s="1677" t="e">
        <f>BD31/BG31</f>
        <v>#VALUE!</v>
      </c>
      <c r="BQ31" s="1677"/>
      <c r="BR31" s="2321"/>
      <c r="BS31" s="5"/>
      <c r="BT31" s="5"/>
      <c r="BU31" s="5"/>
      <c r="BV31" s="5"/>
      <c r="BW31" s="5"/>
      <c r="BX31" s="5"/>
      <c r="BY31" s="5"/>
      <c r="BZ31" s="5"/>
      <c r="CA31" s="5"/>
      <c r="CB31" s="5"/>
      <c r="CC31" s="5"/>
      <c r="CD31" s="5"/>
      <c r="CE31" s="5"/>
      <c r="CF31" s="5"/>
    </row>
    <row r="32" spans="1:84" ht="12" customHeight="1" x14ac:dyDescent="0.25">
      <c r="A32" s="2375"/>
      <c r="B32" s="2376"/>
      <c r="C32" s="2376"/>
      <c r="D32" s="2376"/>
      <c r="E32" s="2376"/>
      <c r="F32" s="2376"/>
      <c r="G32" s="2377"/>
      <c r="H32" s="2372" t="s">
        <v>102</v>
      </c>
      <c r="I32" s="2373"/>
      <c r="J32" s="2373"/>
      <c r="K32" s="2373"/>
      <c r="L32" s="2373"/>
      <c r="M32" s="2374"/>
      <c r="N32" s="2371"/>
      <c r="O32" s="2371"/>
      <c r="P32" s="2371"/>
      <c r="Q32" s="2354"/>
      <c r="R32" s="2354"/>
      <c r="S32" s="2354"/>
      <c r="T32" s="2354"/>
      <c r="U32" s="2354"/>
      <c r="V32" s="2354"/>
      <c r="W32" s="2354"/>
      <c r="X32" s="2354"/>
      <c r="Y32" s="2354"/>
      <c r="Z32" s="2354"/>
      <c r="AA32" s="2354"/>
      <c r="AB32" s="2354"/>
      <c r="AC32" s="2354"/>
      <c r="AD32" s="2354"/>
      <c r="AE32" s="2354"/>
      <c r="AF32" s="2354"/>
      <c r="AG32" s="2354"/>
      <c r="AH32" s="2354"/>
      <c r="AI32" s="2351" t="str">
        <f t="shared" si="0"/>
        <v/>
      </c>
      <c r="AJ32" s="2352"/>
      <c r="AK32" s="2353"/>
      <c r="AL32" s="2354"/>
      <c r="AM32" s="2354"/>
      <c r="AN32" s="2354"/>
      <c r="AO32" s="2354"/>
      <c r="AP32" s="2354"/>
      <c r="AQ32" s="2354"/>
      <c r="AR32" s="2361" t="s">
        <v>99</v>
      </c>
      <c r="AS32" s="2362"/>
      <c r="AT32" s="2362"/>
      <c r="AU32" s="2362"/>
      <c r="AV32" s="2363"/>
      <c r="AW32" s="96"/>
      <c r="AX32" s="2333"/>
      <c r="AY32" s="2334"/>
      <c r="AZ32" s="2334"/>
      <c r="BA32" s="2335" t="str">
        <f t="shared" si="1"/>
        <v/>
      </c>
      <c r="BB32" s="2335"/>
      <c r="BC32" s="2335"/>
      <c r="BD32" s="2335" t="str">
        <f t="shared" si="2"/>
        <v/>
      </c>
      <c r="BE32" s="2335"/>
      <c r="BF32" s="2335"/>
      <c r="BG32" s="2335" t="str">
        <f t="shared" si="3"/>
        <v/>
      </c>
      <c r="BH32" s="2335"/>
      <c r="BI32" s="2335"/>
      <c r="BJ32" s="2335" t="str">
        <f t="shared" si="4"/>
        <v/>
      </c>
      <c r="BK32" s="2335"/>
      <c r="BL32" s="2335"/>
      <c r="BM32" s="2322" t="s">
        <v>99</v>
      </c>
      <c r="BN32" s="2323"/>
      <c r="BO32" s="2336"/>
      <c r="BP32" s="2322" t="s">
        <v>99</v>
      </c>
      <c r="BQ32" s="2323"/>
      <c r="BR32" s="2324"/>
      <c r="BS32" s="5"/>
      <c r="BT32" s="5"/>
      <c r="BU32" s="5"/>
      <c r="BV32" s="5"/>
      <c r="BW32" s="5"/>
      <c r="BX32" s="5"/>
      <c r="BY32" s="5"/>
      <c r="BZ32" s="5"/>
      <c r="CA32" s="5"/>
      <c r="CB32" s="5"/>
      <c r="CC32" s="5"/>
      <c r="CD32" s="5"/>
      <c r="CE32" s="5"/>
      <c r="CF32" s="5"/>
    </row>
    <row r="33" spans="1:84" ht="12" customHeight="1" thickBot="1" x14ac:dyDescent="0.3">
      <c r="A33" s="2381"/>
      <c r="B33" s="2382"/>
      <c r="C33" s="2382"/>
      <c r="D33" s="2382"/>
      <c r="E33" s="2382"/>
      <c r="F33" s="2382"/>
      <c r="G33" s="2383"/>
      <c r="H33" s="2402" t="s">
        <v>101</v>
      </c>
      <c r="I33" s="2403"/>
      <c r="J33" s="2403"/>
      <c r="K33" s="2403"/>
      <c r="L33" s="2403"/>
      <c r="M33" s="2404"/>
      <c r="N33" s="1531"/>
      <c r="O33" s="1531"/>
      <c r="P33" s="1531"/>
      <c r="Q33" s="984"/>
      <c r="R33" s="984"/>
      <c r="S33" s="984"/>
      <c r="T33" s="984"/>
      <c r="U33" s="984"/>
      <c r="V33" s="984"/>
      <c r="W33" s="984"/>
      <c r="X33" s="984"/>
      <c r="Y33" s="984"/>
      <c r="Z33" s="984"/>
      <c r="AA33" s="984"/>
      <c r="AB33" s="984"/>
      <c r="AC33" s="984"/>
      <c r="AD33" s="984"/>
      <c r="AE33" s="984"/>
      <c r="AF33" s="984"/>
      <c r="AG33" s="984"/>
      <c r="AH33" s="984"/>
      <c r="AI33" s="967" t="str">
        <f t="shared" si="0"/>
        <v/>
      </c>
      <c r="AJ33" s="968"/>
      <c r="AK33" s="969"/>
      <c r="AL33" s="984"/>
      <c r="AM33" s="984"/>
      <c r="AN33" s="984"/>
      <c r="AO33" s="984"/>
      <c r="AP33" s="984"/>
      <c r="AQ33" s="984"/>
      <c r="AR33" s="2349"/>
      <c r="AS33" s="2350"/>
      <c r="AT33" s="2350"/>
      <c r="AU33" s="2366" t="s">
        <v>119</v>
      </c>
      <c r="AV33" s="2367"/>
      <c r="AW33" s="96"/>
      <c r="AX33" s="2348"/>
      <c r="AY33" s="984"/>
      <c r="AZ33" s="984"/>
      <c r="BA33" s="2332" t="str">
        <f t="shared" si="1"/>
        <v/>
      </c>
      <c r="BB33" s="2332"/>
      <c r="BC33" s="2332"/>
      <c r="BD33" s="2332" t="str">
        <f t="shared" si="2"/>
        <v/>
      </c>
      <c r="BE33" s="2332"/>
      <c r="BF33" s="2332"/>
      <c r="BG33" s="2332" t="str">
        <f t="shared" si="3"/>
        <v/>
      </c>
      <c r="BH33" s="2332"/>
      <c r="BI33" s="2332"/>
      <c r="BJ33" s="2332" t="str">
        <f t="shared" si="4"/>
        <v/>
      </c>
      <c r="BK33" s="2332"/>
      <c r="BL33" s="2332"/>
      <c r="BM33" s="1412" t="str">
        <f>IFERROR(SQRT(AL33/AL32)*AO32,"")</f>
        <v/>
      </c>
      <c r="BN33" s="1412"/>
      <c r="BO33" s="1413"/>
      <c r="BP33" s="1412" t="e">
        <f>BD33/BG33</f>
        <v>#VALUE!</v>
      </c>
      <c r="BQ33" s="1412"/>
      <c r="BR33" s="232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55" t="s">
        <v>417</v>
      </c>
      <c r="AD34" s="2356"/>
      <c r="AE34" s="2356"/>
      <c r="AF34" s="2356"/>
      <c r="AG34" s="2356"/>
      <c r="AH34" s="2356"/>
      <c r="AI34" s="2356"/>
      <c r="AJ34" s="2356"/>
      <c r="AK34" s="2356"/>
      <c r="AL34" s="2356"/>
      <c r="AM34" s="2356"/>
      <c r="AN34" s="2357"/>
      <c r="AO34" s="2335">
        <f>AR34</f>
        <v>0</v>
      </c>
      <c r="AP34" s="2335"/>
      <c r="AQ34" s="2335"/>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8" t="s">
        <v>416</v>
      </c>
      <c r="AD35" s="2359"/>
      <c r="AE35" s="2359"/>
      <c r="AF35" s="2359"/>
      <c r="AG35" s="2359"/>
      <c r="AH35" s="2359"/>
      <c r="AI35" s="2359"/>
      <c r="AJ35" s="2359"/>
      <c r="AK35" s="2359"/>
      <c r="AL35" s="2359"/>
      <c r="AM35" s="2359"/>
      <c r="AN35" s="2360"/>
      <c r="AO35" s="2300">
        <f>AR35</f>
        <v>0</v>
      </c>
      <c r="AP35" s="2300"/>
      <c r="AQ35" s="2300"/>
      <c r="AR35" s="279">
        <f>SUM(AO13,AO15,AO17,AO19,AO21,AO23,AO25,AO27,AO29,AO31,AO33)</f>
        <v>0</v>
      </c>
      <c r="AS35" s="276"/>
      <c r="AT35" s="276"/>
      <c r="AU35" s="276"/>
      <c r="AV35" s="277"/>
      <c r="AW35" s="96"/>
      <c r="AX35" s="1312" t="s">
        <v>696</v>
      </c>
      <c r="AY35" s="1313"/>
      <c r="AZ35" s="1313"/>
      <c r="BA35" s="1313"/>
      <c r="BB35" s="1313"/>
      <c r="BC35" s="1313"/>
      <c r="BD35" s="1313"/>
      <c r="BE35" s="1313"/>
      <c r="BF35" s="1313"/>
      <c r="BG35" s="1313"/>
      <c r="BH35" s="1313"/>
      <c r="BI35" s="1313"/>
      <c r="BJ35" s="1313"/>
      <c r="BK35" s="1313"/>
      <c r="BL35" s="131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12"/>
      <c r="AY36" s="913"/>
      <c r="AZ36" s="913"/>
      <c r="BA36" s="913"/>
      <c r="BB36" s="914"/>
      <c r="BC36" s="915"/>
      <c r="BD36" s="913"/>
      <c r="BE36" s="913"/>
      <c r="BF36" s="913"/>
      <c r="BG36" s="914"/>
      <c r="BH36" s="915"/>
      <c r="BI36" s="913"/>
      <c r="BJ36" s="913"/>
      <c r="BK36" s="913"/>
      <c r="BL36" s="91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893"/>
      <c r="AY37" s="877"/>
      <c r="AZ37" s="877"/>
      <c r="BA37" s="877"/>
      <c r="BB37" s="878"/>
      <c r="BC37" s="876"/>
      <c r="BD37" s="877"/>
      <c r="BE37" s="877"/>
      <c r="BF37" s="877"/>
      <c r="BG37" s="878"/>
      <c r="BH37" s="876"/>
      <c r="BI37" s="877"/>
      <c r="BJ37" s="877"/>
      <c r="BK37" s="877"/>
      <c r="BL37" s="87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893"/>
      <c r="AY38" s="877"/>
      <c r="AZ38" s="877"/>
      <c r="BA38" s="877"/>
      <c r="BB38" s="878"/>
      <c r="BC38" s="876"/>
      <c r="BD38" s="877"/>
      <c r="BE38" s="877"/>
      <c r="BF38" s="877"/>
      <c r="BG38" s="878"/>
      <c r="BH38" s="876"/>
      <c r="BI38" s="877"/>
      <c r="BJ38" s="877"/>
      <c r="BK38" s="877"/>
      <c r="BL38" s="87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893"/>
      <c r="AY39" s="877"/>
      <c r="AZ39" s="877"/>
      <c r="BA39" s="877"/>
      <c r="BB39" s="878"/>
      <c r="BC39" s="876"/>
      <c r="BD39" s="877"/>
      <c r="BE39" s="877"/>
      <c r="BF39" s="877"/>
      <c r="BG39" s="878"/>
      <c r="BH39" s="876"/>
      <c r="BI39" s="877"/>
      <c r="BJ39" s="877"/>
      <c r="BK39" s="877"/>
      <c r="BL39" s="87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893"/>
      <c r="AY40" s="877"/>
      <c r="AZ40" s="877"/>
      <c r="BA40" s="877"/>
      <c r="BB40" s="878"/>
      <c r="BC40" s="876"/>
      <c r="BD40" s="877"/>
      <c r="BE40" s="877"/>
      <c r="BF40" s="877"/>
      <c r="BG40" s="878"/>
      <c r="BH40" s="876"/>
      <c r="BI40" s="877"/>
      <c r="BJ40" s="877"/>
      <c r="BK40" s="877"/>
      <c r="BL40" s="87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7"/>
      <c r="AY41" s="930"/>
      <c r="AZ41" s="930"/>
      <c r="BA41" s="930"/>
      <c r="BB41" s="938"/>
      <c r="BC41" s="929"/>
      <c r="BD41" s="930"/>
      <c r="BE41" s="930"/>
      <c r="BF41" s="930"/>
      <c r="BG41" s="938"/>
      <c r="BH41" s="929"/>
      <c r="BI41" s="930"/>
      <c r="BJ41" s="930"/>
      <c r="BK41" s="930"/>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352"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351" priority="12">
      <formula>LEN(TRIM(N13))&gt;0</formula>
    </cfRule>
  </conditionalFormatting>
  <conditionalFormatting sqref="N13:AT13 N15:AT15 N17:AT17 N19:AT19 N21:AT21 N23:AT23 N25:AT25 N27:AT27 N29:AT29 N31:AT31 N33:AT33 AX13 AX15 AX17 AX19 AX21 AX23 AX25 AX27 AX29 AX31 AX33">
    <cfRule type="expression" dxfId="1350"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349" priority="18">
      <formula>NOT(ISBLANK($A12))</formula>
    </cfRule>
  </conditionalFormatting>
  <conditionalFormatting sqref="H12 H14 H16 H18 H20 H22 H24 H26 H28 H30 H32">
    <cfRule type="expression" dxfId="1348" priority="14">
      <formula>ISBLANK($A12)</formula>
    </cfRule>
  </conditionalFormatting>
  <conditionalFormatting sqref="AU13 H13 H15 AU15 H17 AU17 H19 AU19 H21 AU21 H23 AU23 H25 AU25 H27 AU27 H29 AU29 H31 AU31 H33 AU33">
    <cfRule type="expression" dxfId="1347" priority="10">
      <formula>ISBLANK($A12)</formula>
    </cfRule>
  </conditionalFormatting>
  <conditionalFormatting sqref="F7:P7 E42:K42 AI42:AV42">
    <cfRule type="containsBlanks" dxfId="1346" priority="7">
      <formula>LEN(TRIM(E7))=0</formula>
    </cfRule>
  </conditionalFormatting>
  <conditionalFormatting sqref="Q12:AQ12 Q14:AQ14 Q16:AQ16 Q18:AQ18 Q20:AQ20 Q22:AQ22 Q24:AQ24 Q26:AQ26 Q28:AQ28 Q30:AQ30 Q32:AQ32 AX12 AX14 AX16 AX18 AX20 AX22 AX24 AX26 AX28 AX30 AX32">
    <cfRule type="notContainsBlanks" dxfId="1345"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641</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435</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7"/>
      <c r="AN9" s="37"/>
      <c r="AO9" s="37"/>
      <c r="AP9" s="37"/>
      <c r="AQ9" s="37"/>
      <c r="AR9" s="37"/>
      <c r="AS9" s="37"/>
      <c r="AT9" s="37"/>
      <c r="AU9" s="37"/>
      <c r="AV9" s="37"/>
      <c r="AW9" s="96"/>
      <c r="AX9" s="2340" t="s">
        <v>434</v>
      </c>
      <c r="AY9" s="2326"/>
      <c r="AZ9" s="2326"/>
      <c r="BA9" s="2326" t="s">
        <v>433</v>
      </c>
      <c r="BB9" s="2326"/>
      <c r="BC9" s="2326"/>
      <c r="BD9" s="2326" t="s">
        <v>432</v>
      </c>
      <c r="BE9" s="2326"/>
      <c r="BF9" s="2327"/>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400" t="s">
        <v>428</v>
      </c>
      <c r="B10" s="2388"/>
      <c r="C10" s="2388"/>
      <c r="D10" s="2388"/>
      <c r="E10" s="2388"/>
      <c r="F10" s="2388"/>
      <c r="G10" s="2389"/>
      <c r="H10" s="2387" t="s">
        <v>427</v>
      </c>
      <c r="I10" s="2388"/>
      <c r="J10" s="2388"/>
      <c r="K10" s="2388"/>
      <c r="L10" s="2388"/>
      <c r="M10" s="2389"/>
      <c r="N10" s="2390" t="s">
        <v>426</v>
      </c>
      <c r="O10" s="2391"/>
      <c r="P10" s="2392"/>
      <c r="Q10" s="1959" t="s">
        <v>425</v>
      </c>
      <c r="R10" s="1959"/>
      <c r="S10" s="1959"/>
      <c r="T10" s="1959"/>
      <c r="U10" s="1959"/>
      <c r="V10" s="1959"/>
      <c r="W10" s="1959" t="s">
        <v>424</v>
      </c>
      <c r="X10" s="1959"/>
      <c r="Y10" s="1959"/>
      <c r="Z10" s="1959"/>
      <c r="AA10" s="1959"/>
      <c r="AB10" s="1959"/>
      <c r="AC10" s="2387" t="s">
        <v>421</v>
      </c>
      <c r="AD10" s="2388"/>
      <c r="AE10" s="2389"/>
      <c r="AF10" s="2415" t="s">
        <v>433</v>
      </c>
      <c r="AG10" s="2416"/>
      <c r="AH10" s="2417"/>
      <c r="AI10" s="2387" t="s">
        <v>39</v>
      </c>
      <c r="AJ10" s="2388"/>
      <c r="AK10" s="2388"/>
      <c r="AL10" s="2388"/>
      <c r="AM10" s="2396"/>
      <c r="AN10" s="37"/>
      <c r="AO10" s="37"/>
      <c r="AP10" s="37"/>
      <c r="AQ10" s="37"/>
      <c r="AR10" s="37"/>
      <c r="AS10" s="37"/>
      <c r="AT10" s="37"/>
      <c r="AU10" s="37"/>
      <c r="AV10" s="37"/>
      <c r="AW10" s="96"/>
      <c r="AX10" s="2341"/>
      <c r="AY10" s="2328"/>
      <c r="AZ10" s="2328"/>
      <c r="BA10" s="2328"/>
      <c r="BB10" s="2328"/>
      <c r="BC10" s="2328"/>
      <c r="BD10" s="2328"/>
      <c r="BE10" s="2328"/>
      <c r="BF10" s="2329"/>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400"/>
      <c r="B11" s="2388"/>
      <c r="C11" s="2388"/>
      <c r="D11" s="2388"/>
      <c r="E11" s="2388"/>
      <c r="F11" s="2388"/>
      <c r="G11" s="2389"/>
      <c r="H11" s="2387"/>
      <c r="I11" s="2388"/>
      <c r="J11" s="2388"/>
      <c r="K11" s="2388"/>
      <c r="L11" s="2388"/>
      <c r="M11" s="2389"/>
      <c r="N11" s="2390"/>
      <c r="O11" s="2391"/>
      <c r="P11" s="2392"/>
      <c r="Q11" s="2393" t="s">
        <v>281</v>
      </c>
      <c r="R11" s="2394"/>
      <c r="S11" s="2395"/>
      <c r="T11" s="2393" t="s">
        <v>282</v>
      </c>
      <c r="U11" s="2394"/>
      <c r="V11" s="2395"/>
      <c r="W11" s="2393" t="s">
        <v>281</v>
      </c>
      <c r="X11" s="2394"/>
      <c r="Y11" s="2395"/>
      <c r="Z11" s="2393" t="s">
        <v>282</v>
      </c>
      <c r="AA11" s="2394"/>
      <c r="AB11" s="2395"/>
      <c r="AC11" s="2387"/>
      <c r="AD11" s="2388"/>
      <c r="AE11" s="2389"/>
      <c r="AF11" s="2387"/>
      <c r="AG11" s="2388"/>
      <c r="AH11" s="2389"/>
      <c r="AI11" s="2397"/>
      <c r="AJ11" s="2398"/>
      <c r="AK11" s="2398"/>
      <c r="AL11" s="2398"/>
      <c r="AM11" s="2399"/>
      <c r="AN11" s="37"/>
      <c r="AO11" s="37"/>
      <c r="AP11" s="37"/>
      <c r="AQ11" s="37"/>
      <c r="AR11" s="37"/>
      <c r="AS11" s="37"/>
      <c r="AT11" s="37"/>
      <c r="AU11" s="37"/>
      <c r="AV11" s="37"/>
      <c r="AW11" s="96"/>
      <c r="AX11" s="2342"/>
      <c r="AY11" s="2330"/>
      <c r="AZ11" s="2330"/>
      <c r="BA11" s="2330"/>
      <c r="BB11" s="2330"/>
      <c r="BC11" s="2330"/>
      <c r="BD11" s="2330"/>
      <c r="BE11" s="2330"/>
      <c r="BF11" s="2331"/>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75"/>
      <c r="B12" s="2376"/>
      <c r="C12" s="2376"/>
      <c r="D12" s="2376"/>
      <c r="E12" s="2376"/>
      <c r="F12" s="2376"/>
      <c r="G12" s="2377"/>
      <c r="H12" s="2372" t="s">
        <v>102</v>
      </c>
      <c r="I12" s="2373"/>
      <c r="J12" s="2373"/>
      <c r="K12" s="2373"/>
      <c r="L12" s="2373"/>
      <c r="M12" s="2374"/>
      <c r="N12" s="2371"/>
      <c r="O12" s="2371"/>
      <c r="P12" s="2371"/>
      <c r="Q12" s="2354"/>
      <c r="R12" s="2354"/>
      <c r="S12" s="2354"/>
      <c r="T12" s="2354"/>
      <c r="U12" s="2354"/>
      <c r="V12" s="2354"/>
      <c r="W12" s="2354"/>
      <c r="X12" s="2354"/>
      <c r="Y12" s="2354"/>
      <c r="Z12" s="2354"/>
      <c r="AA12" s="2354"/>
      <c r="AB12" s="2354"/>
      <c r="AC12" s="2414"/>
      <c r="AD12" s="2414"/>
      <c r="AE12" s="2414"/>
      <c r="AF12" s="2414"/>
      <c r="AG12" s="2414"/>
      <c r="AH12" s="2414"/>
      <c r="AI12" s="2361"/>
      <c r="AJ12" s="2362"/>
      <c r="AK12" s="2362"/>
      <c r="AL12" s="2362"/>
      <c r="AM12" s="2363"/>
      <c r="AN12" s="37"/>
      <c r="AO12" s="37"/>
      <c r="AP12" s="37"/>
      <c r="AQ12" s="37"/>
      <c r="AR12" s="37"/>
      <c r="AS12" s="37"/>
      <c r="AT12" s="37"/>
      <c r="AU12" s="37"/>
      <c r="AV12" s="37"/>
      <c r="AW12" s="96"/>
      <c r="AX12" s="2333"/>
      <c r="AY12" s="2334"/>
      <c r="AZ12" s="2334"/>
      <c r="BA12" s="2335" t="str">
        <f t="shared" ref="BA12:BA33" si="0">IF(1.08*N12*(Q12-W12)/1000&lt;&gt;0,1.08*N12*(Q12-W12)/1000,"")</f>
        <v/>
      </c>
      <c r="BB12" s="2335"/>
      <c r="BC12" s="2335"/>
      <c r="BD12" s="2335" t="str">
        <f t="shared" ref="BD12:BD33" si="1">IF(4.5*N12*AX12/1000&lt;&gt;0,4.5*N12*AX12/1000,"")</f>
        <v/>
      </c>
      <c r="BE12" s="2335"/>
      <c r="BF12" s="2407"/>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78"/>
      <c r="B13" s="2379"/>
      <c r="C13" s="2379"/>
      <c r="D13" s="2379"/>
      <c r="E13" s="2379"/>
      <c r="F13" s="2379"/>
      <c r="G13" s="2380"/>
      <c r="H13" s="2384" t="s">
        <v>101</v>
      </c>
      <c r="I13" s="2385"/>
      <c r="J13" s="2385"/>
      <c r="K13" s="2385"/>
      <c r="L13" s="2385"/>
      <c r="M13" s="2386"/>
      <c r="N13" s="925"/>
      <c r="O13" s="925"/>
      <c r="P13" s="925"/>
      <c r="Q13" s="926"/>
      <c r="R13" s="926"/>
      <c r="S13" s="926"/>
      <c r="T13" s="926"/>
      <c r="U13" s="926"/>
      <c r="V13" s="926"/>
      <c r="W13" s="926"/>
      <c r="X13" s="926"/>
      <c r="Y13" s="926"/>
      <c r="Z13" s="926"/>
      <c r="AA13" s="926"/>
      <c r="AB13" s="926"/>
      <c r="AC13" s="1677" t="str">
        <f>BD13</f>
        <v/>
      </c>
      <c r="AD13" s="1677"/>
      <c r="AE13" s="1677"/>
      <c r="AF13" s="1677" t="str">
        <f>BA13</f>
        <v/>
      </c>
      <c r="AG13" s="1677"/>
      <c r="AH13" s="1677"/>
      <c r="AI13" s="919"/>
      <c r="AJ13" s="920"/>
      <c r="AK13" s="920"/>
      <c r="AL13" s="920"/>
      <c r="AM13" s="921"/>
      <c r="AN13" s="37"/>
      <c r="AO13" s="37"/>
      <c r="AP13" s="37"/>
      <c r="AQ13" s="37"/>
      <c r="AR13" s="37"/>
      <c r="AS13" s="37"/>
      <c r="AT13" s="37"/>
      <c r="AU13" s="37"/>
      <c r="AV13" s="37"/>
      <c r="AW13" s="96"/>
      <c r="AX13" s="2337"/>
      <c r="AY13" s="926"/>
      <c r="AZ13" s="926"/>
      <c r="BA13" s="2338" t="str">
        <f>IF(1.08*N13*(Q13-W13)/1000&lt;&gt;0,1.08*N13*(Q13-W13)/1000,"")</f>
        <v/>
      </c>
      <c r="BB13" s="2338"/>
      <c r="BC13" s="2338"/>
      <c r="BD13" s="2338" t="str">
        <f>IF(4.5*N13*AX13/1000&lt;&gt;0,4.5*N13*AX13/1000,"")</f>
        <v/>
      </c>
      <c r="BE13" s="2338"/>
      <c r="BF13" s="2406"/>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5"/>
      <c r="B14" s="2376"/>
      <c r="C14" s="2376"/>
      <c r="D14" s="2376"/>
      <c r="E14" s="2376"/>
      <c r="F14" s="2376"/>
      <c r="G14" s="2377"/>
      <c r="H14" s="2372" t="s">
        <v>102</v>
      </c>
      <c r="I14" s="2373"/>
      <c r="J14" s="2373"/>
      <c r="K14" s="2373"/>
      <c r="L14" s="2373"/>
      <c r="M14" s="2374"/>
      <c r="N14" s="2371"/>
      <c r="O14" s="2371"/>
      <c r="P14" s="2371"/>
      <c r="Q14" s="2354"/>
      <c r="R14" s="2354"/>
      <c r="S14" s="2354"/>
      <c r="T14" s="2354"/>
      <c r="U14" s="2354"/>
      <c r="V14" s="2354"/>
      <c r="W14" s="2354"/>
      <c r="X14" s="2354"/>
      <c r="Y14" s="2354"/>
      <c r="Z14" s="2354"/>
      <c r="AA14" s="2354"/>
      <c r="AB14" s="2354"/>
      <c r="AC14" s="2414"/>
      <c r="AD14" s="2414"/>
      <c r="AE14" s="2414"/>
      <c r="AF14" s="2414"/>
      <c r="AG14" s="2414"/>
      <c r="AH14" s="2414"/>
      <c r="AI14" s="2361"/>
      <c r="AJ14" s="2362"/>
      <c r="AK14" s="2362"/>
      <c r="AL14" s="2362"/>
      <c r="AM14" s="2363"/>
      <c r="AN14" s="37"/>
      <c r="AO14" s="37"/>
      <c r="AP14" s="37"/>
      <c r="AQ14" s="37"/>
      <c r="AR14" s="37"/>
      <c r="AS14" s="37"/>
      <c r="AT14" s="37"/>
      <c r="AU14" s="37"/>
      <c r="AV14" s="37"/>
      <c r="AW14" s="96"/>
      <c r="AX14" s="2333"/>
      <c r="AY14" s="2334"/>
      <c r="AZ14" s="2334"/>
      <c r="BA14" s="2335" t="str">
        <f t="shared" si="0"/>
        <v/>
      </c>
      <c r="BB14" s="2335"/>
      <c r="BC14" s="2335"/>
      <c r="BD14" s="2335" t="str">
        <f t="shared" si="1"/>
        <v/>
      </c>
      <c r="BE14" s="2335"/>
      <c r="BF14" s="240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8"/>
      <c r="B15" s="2379"/>
      <c r="C15" s="2379"/>
      <c r="D15" s="2379"/>
      <c r="E15" s="2379"/>
      <c r="F15" s="2379"/>
      <c r="G15" s="2380"/>
      <c r="H15" s="2384" t="s">
        <v>101</v>
      </c>
      <c r="I15" s="2385"/>
      <c r="J15" s="2385"/>
      <c r="K15" s="2385"/>
      <c r="L15" s="2385"/>
      <c r="M15" s="2386"/>
      <c r="N15" s="2401"/>
      <c r="O15" s="2401"/>
      <c r="P15" s="2401"/>
      <c r="Q15" s="926"/>
      <c r="R15" s="926"/>
      <c r="S15" s="926"/>
      <c r="T15" s="926"/>
      <c r="U15" s="926"/>
      <c r="V15" s="926"/>
      <c r="W15" s="926"/>
      <c r="X15" s="926"/>
      <c r="Y15" s="926"/>
      <c r="Z15" s="926"/>
      <c r="AA15" s="926"/>
      <c r="AB15" s="926"/>
      <c r="AC15" s="1677" t="str">
        <f>BD15</f>
        <v/>
      </c>
      <c r="AD15" s="1677"/>
      <c r="AE15" s="1677"/>
      <c r="AF15" s="1677" t="str">
        <f>BA15</f>
        <v/>
      </c>
      <c r="AG15" s="1677"/>
      <c r="AH15" s="1677"/>
      <c r="AI15" s="919"/>
      <c r="AJ15" s="920"/>
      <c r="AK15" s="920"/>
      <c r="AL15" s="920"/>
      <c r="AM15" s="921"/>
      <c r="AN15" s="37"/>
      <c r="AO15" s="37"/>
      <c r="AP15" s="37"/>
      <c r="AQ15" s="37"/>
      <c r="AR15" s="37"/>
      <c r="AS15" s="37"/>
      <c r="AT15" s="37"/>
      <c r="AU15" s="37"/>
      <c r="AV15" s="37"/>
      <c r="AW15" s="96"/>
      <c r="AX15" s="2337"/>
      <c r="AY15" s="926"/>
      <c r="AZ15" s="926"/>
      <c r="BA15" s="2338" t="str">
        <f t="shared" si="0"/>
        <v/>
      </c>
      <c r="BB15" s="2338"/>
      <c r="BC15" s="2338"/>
      <c r="BD15" s="2338" t="str">
        <f t="shared" si="1"/>
        <v/>
      </c>
      <c r="BE15" s="2338"/>
      <c r="BF15" s="240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5"/>
      <c r="B16" s="2376"/>
      <c r="C16" s="2376"/>
      <c r="D16" s="2376"/>
      <c r="E16" s="2376"/>
      <c r="F16" s="2376"/>
      <c r="G16" s="2377"/>
      <c r="H16" s="2372" t="s">
        <v>102</v>
      </c>
      <c r="I16" s="2373"/>
      <c r="J16" s="2373"/>
      <c r="K16" s="2373"/>
      <c r="L16" s="2373"/>
      <c r="M16" s="2374"/>
      <c r="N16" s="2371"/>
      <c r="O16" s="2371"/>
      <c r="P16" s="2371"/>
      <c r="Q16" s="2354"/>
      <c r="R16" s="2354"/>
      <c r="S16" s="2354"/>
      <c r="T16" s="2354"/>
      <c r="U16" s="2354"/>
      <c r="V16" s="2354"/>
      <c r="W16" s="2354"/>
      <c r="X16" s="2354"/>
      <c r="Y16" s="2354"/>
      <c r="Z16" s="2354"/>
      <c r="AA16" s="2354"/>
      <c r="AB16" s="2354"/>
      <c r="AC16" s="2414"/>
      <c r="AD16" s="2414"/>
      <c r="AE16" s="2414"/>
      <c r="AF16" s="2414"/>
      <c r="AG16" s="2414"/>
      <c r="AH16" s="2414"/>
      <c r="AI16" s="2361"/>
      <c r="AJ16" s="2362"/>
      <c r="AK16" s="2362"/>
      <c r="AL16" s="2362"/>
      <c r="AM16" s="2363"/>
      <c r="AN16" s="37"/>
      <c r="AO16" s="37"/>
      <c r="AP16" s="37"/>
      <c r="AQ16" s="37"/>
      <c r="AR16" s="37"/>
      <c r="AS16" s="37"/>
      <c r="AT16" s="37"/>
      <c r="AU16" s="37"/>
      <c r="AV16" s="37"/>
      <c r="AW16" s="96"/>
      <c r="AX16" s="2333"/>
      <c r="AY16" s="2334"/>
      <c r="AZ16" s="2334"/>
      <c r="BA16" s="2335" t="str">
        <f t="shared" si="0"/>
        <v/>
      </c>
      <c r="BB16" s="2335"/>
      <c r="BC16" s="2335"/>
      <c r="BD16" s="2335" t="str">
        <f t="shared" si="1"/>
        <v/>
      </c>
      <c r="BE16" s="2335"/>
      <c r="BF16" s="240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8"/>
      <c r="B17" s="2379"/>
      <c r="C17" s="2379"/>
      <c r="D17" s="2379"/>
      <c r="E17" s="2379"/>
      <c r="F17" s="2379"/>
      <c r="G17" s="2380"/>
      <c r="H17" s="2384" t="s">
        <v>101</v>
      </c>
      <c r="I17" s="2385"/>
      <c r="J17" s="2385"/>
      <c r="K17" s="2385"/>
      <c r="L17" s="2385"/>
      <c r="M17" s="2386"/>
      <c r="N17" s="2401"/>
      <c r="O17" s="2401"/>
      <c r="P17" s="2401"/>
      <c r="Q17" s="926"/>
      <c r="R17" s="926"/>
      <c r="S17" s="926"/>
      <c r="T17" s="926"/>
      <c r="U17" s="926"/>
      <c r="V17" s="926"/>
      <c r="W17" s="926"/>
      <c r="X17" s="926"/>
      <c r="Y17" s="926"/>
      <c r="Z17" s="926"/>
      <c r="AA17" s="926"/>
      <c r="AB17" s="926"/>
      <c r="AC17" s="1677" t="str">
        <f>BD17</f>
        <v/>
      </c>
      <c r="AD17" s="1677"/>
      <c r="AE17" s="1677"/>
      <c r="AF17" s="1677" t="str">
        <f>BA17</f>
        <v/>
      </c>
      <c r="AG17" s="1677"/>
      <c r="AH17" s="1677"/>
      <c r="AI17" s="919"/>
      <c r="AJ17" s="920"/>
      <c r="AK17" s="920"/>
      <c r="AL17" s="920"/>
      <c r="AM17" s="921"/>
      <c r="AN17" s="37"/>
      <c r="AO17" s="37"/>
      <c r="AP17" s="37"/>
      <c r="AQ17" s="37"/>
      <c r="AR17" s="37"/>
      <c r="AS17" s="37"/>
      <c r="AT17" s="37"/>
      <c r="AU17" s="37"/>
      <c r="AV17" s="37"/>
      <c r="AW17" s="96"/>
      <c r="AX17" s="2337"/>
      <c r="AY17" s="926"/>
      <c r="AZ17" s="926"/>
      <c r="BA17" s="2338" t="str">
        <f t="shared" si="0"/>
        <v/>
      </c>
      <c r="BB17" s="2338"/>
      <c r="BC17" s="2338"/>
      <c r="BD17" s="2338" t="str">
        <f t="shared" si="1"/>
        <v/>
      </c>
      <c r="BE17" s="2338"/>
      <c r="BF17" s="240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5"/>
      <c r="B18" s="2376"/>
      <c r="C18" s="2376"/>
      <c r="D18" s="2376"/>
      <c r="E18" s="2376"/>
      <c r="F18" s="2376"/>
      <c r="G18" s="2377"/>
      <c r="H18" s="2372" t="s">
        <v>102</v>
      </c>
      <c r="I18" s="2373"/>
      <c r="J18" s="2373"/>
      <c r="K18" s="2373"/>
      <c r="L18" s="2373"/>
      <c r="M18" s="2374"/>
      <c r="N18" s="2371"/>
      <c r="O18" s="2371"/>
      <c r="P18" s="2371"/>
      <c r="Q18" s="2354"/>
      <c r="R18" s="2354"/>
      <c r="S18" s="2354"/>
      <c r="T18" s="2354"/>
      <c r="U18" s="2354"/>
      <c r="V18" s="2354"/>
      <c r="W18" s="2354"/>
      <c r="X18" s="2354"/>
      <c r="Y18" s="2354"/>
      <c r="Z18" s="2354"/>
      <c r="AA18" s="2354"/>
      <c r="AB18" s="2354"/>
      <c r="AC18" s="2414"/>
      <c r="AD18" s="2414"/>
      <c r="AE18" s="2414"/>
      <c r="AF18" s="2414"/>
      <c r="AG18" s="2414"/>
      <c r="AH18" s="2414"/>
      <c r="AI18" s="2361"/>
      <c r="AJ18" s="2362"/>
      <c r="AK18" s="2362"/>
      <c r="AL18" s="2362"/>
      <c r="AM18" s="2363"/>
      <c r="AN18" s="37"/>
      <c r="AO18" s="37"/>
      <c r="AP18" s="37"/>
      <c r="AQ18" s="37"/>
      <c r="AR18" s="37"/>
      <c r="AS18" s="37"/>
      <c r="AT18" s="37"/>
      <c r="AU18" s="37"/>
      <c r="AV18" s="37"/>
      <c r="AW18" s="96"/>
      <c r="AX18" s="2333"/>
      <c r="AY18" s="2334"/>
      <c r="AZ18" s="2334"/>
      <c r="BA18" s="2335" t="str">
        <f t="shared" si="0"/>
        <v/>
      </c>
      <c r="BB18" s="2335"/>
      <c r="BC18" s="2335"/>
      <c r="BD18" s="2335" t="str">
        <f t="shared" si="1"/>
        <v/>
      </c>
      <c r="BE18" s="2335"/>
      <c r="BF18" s="240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8"/>
      <c r="B19" s="2379"/>
      <c r="C19" s="2379"/>
      <c r="D19" s="2379"/>
      <c r="E19" s="2379"/>
      <c r="F19" s="2379"/>
      <c r="G19" s="2380"/>
      <c r="H19" s="2384" t="s">
        <v>101</v>
      </c>
      <c r="I19" s="2385"/>
      <c r="J19" s="2385"/>
      <c r="K19" s="2385"/>
      <c r="L19" s="2385"/>
      <c r="M19" s="2386"/>
      <c r="N19" s="2401"/>
      <c r="O19" s="2401"/>
      <c r="P19" s="2401"/>
      <c r="Q19" s="926"/>
      <c r="R19" s="926"/>
      <c r="S19" s="926"/>
      <c r="T19" s="926"/>
      <c r="U19" s="926"/>
      <c r="V19" s="926"/>
      <c r="W19" s="926"/>
      <c r="X19" s="926"/>
      <c r="Y19" s="926"/>
      <c r="Z19" s="926"/>
      <c r="AA19" s="926"/>
      <c r="AB19" s="926"/>
      <c r="AC19" s="1677" t="str">
        <f>BD19</f>
        <v/>
      </c>
      <c r="AD19" s="1677"/>
      <c r="AE19" s="1677"/>
      <c r="AF19" s="1677" t="str">
        <f>BA19</f>
        <v/>
      </c>
      <c r="AG19" s="1677"/>
      <c r="AH19" s="1677"/>
      <c r="AI19" s="919"/>
      <c r="AJ19" s="920"/>
      <c r="AK19" s="920"/>
      <c r="AL19" s="920"/>
      <c r="AM19" s="921"/>
      <c r="AN19" s="37"/>
      <c r="AO19" s="37"/>
      <c r="AP19" s="37"/>
      <c r="AQ19" s="37"/>
      <c r="AR19" s="37"/>
      <c r="AS19" s="37"/>
      <c r="AT19" s="37"/>
      <c r="AU19" s="37"/>
      <c r="AV19" s="37"/>
      <c r="AW19" s="96"/>
      <c r="AX19" s="2337"/>
      <c r="AY19" s="926"/>
      <c r="AZ19" s="926"/>
      <c r="BA19" s="2338" t="str">
        <f t="shared" si="0"/>
        <v/>
      </c>
      <c r="BB19" s="2338"/>
      <c r="BC19" s="2338"/>
      <c r="BD19" s="2338" t="str">
        <f t="shared" si="1"/>
        <v/>
      </c>
      <c r="BE19" s="2338"/>
      <c r="BF19" s="240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5"/>
      <c r="B20" s="2376"/>
      <c r="C20" s="2376"/>
      <c r="D20" s="2376"/>
      <c r="E20" s="2376"/>
      <c r="F20" s="2376"/>
      <c r="G20" s="2377"/>
      <c r="H20" s="2372" t="s">
        <v>102</v>
      </c>
      <c r="I20" s="2373"/>
      <c r="J20" s="2373"/>
      <c r="K20" s="2373"/>
      <c r="L20" s="2373"/>
      <c r="M20" s="2374"/>
      <c r="N20" s="2371"/>
      <c r="O20" s="2371"/>
      <c r="P20" s="2371"/>
      <c r="Q20" s="2354"/>
      <c r="R20" s="2354"/>
      <c r="S20" s="2354"/>
      <c r="T20" s="2354"/>
      <c r="U20" s="2354"/>
      <c r="V20" s="2354"/>
      <c r="W20" s="2354"/>
      <c r="X20" s="2354"/>
      <c r="Y20" s="2354"/>
      <c r="Z20" s="2354"/>
      <c r="AA20" s="2354"/>
      <c r="AB20" s="2354"/>
      <c r="AC20" s="2414"/>
      <c r="AD20" s="2414"/>
      <c r="AE20" s="2414"/>
      <c r="AF20" s="2414"/>
      <c r="AG20" s="2414"/>
      <c r="AH20" s="2414"/>
      <c r="AI20" s="2361"/>
      <c r="AJ20" s="2362"/>
      <c r="AK20" s="2362"/>
      <c r="AL20" s="2362"/>
      <c r="AM20" s="2363"/>
      <c r="AN20" s="37"/>
      <c r="AO20" s="37"/>
      <c r="AP20" s="37"/>
      <c r="AQ20" s="37"/>
      <c r="AR20" s="37"/>
      <c r="AS20" s="37"/>
      <c r="AT20" s="37"/>
      <c r="AU20" s="37"/>
      <c r="AV20" s="37"/>
      <c r="AW20" s="96"/>
      <c r="AX20" s="2333"/>
      <c r="AY20" s="2334"/>
      <c r="AZ20" s="2334"/>
      <c r="BA20" s="2335" t="str">
        <f t="shared" si="0"/>
        <v/>
      </c>
      <c r="BB20" s="2335"/>
      <c r="BC20" s="2335"/>
      <c r="BD20" s="2335" t="str">
        <f t="shared" si="1"/>
        <v/>
      </c>
      <c r="BE20" s="2335"/>
      <c r="BF20" s="240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8"/>
      <c r="B21" s="2379"/>
      <c r="C21" s="2379"/>
      <c r="D21" s="2379"/>
      <c r="E21" s="2379"/>
      <c r="F21" s="2379"/>
      <c r="G21" s="2380"/>
      <c r="H21" s="2384" t="s">
        <v>101</v>
      </c>
      <c r="I21" s="2385"/>
      <c r="J21" s="2385"/>
      <c r="K21" s="2385"/>
      <c r="L21" s="2385"/>
      <c r="M21" s="2386"/>
      <c r="N21" s="2401"/>
      <c r="O21" s="2401"/>
      <c r="P21" s="2401"/>
      <c r="Q21" s="926"/>
      <c r="R21" s="926"/>
      <c r="S21" s="926"/>
      <c r="T21" s="926"/>
      <c r="U21" s="926"/>
      <c r="V21" s="926"/>
      <c r="W21" s="926"/>
      <c r="X21" s="926"/>
      <c r="Y21" s="926"/>
      <c r="Z21" s="926"/>
      <c r="AA21" s="926"/>
      <c r="AB21" s="926"/>
      <c r="AC21" s="1677" t="str">
        <f>BD21</f>
        <v/>
      </c>
      <c r="AD21" s="1677"/>
      <c r="AE21" s="1677"/>
      <c r="AF21" s="1677" t="str">
        <f>BA21</f>
        <v/>
      </c>
      <c r="AG21" s="1677"/>
      <c r="AH21" s="1677"/>
      <c r="AI21" s="919"/>
      <c r="AJ21" s="920"/>
      <c r="AK21" s="920"/>
      <c r="AL21" s="920"/>
      <c r="AM21" s="921"/>
      <c r="AN21" s="37"/>
      <c r="AO21" s="37"/>
      <c r="AP21" s="37"/>
      <c r="AQ21" s="37"/>
      <c r="AR21" s="37"/>
      <c r="AS21" s="37"/>
      <c r="AT21" s="37"/>
      <c r="AU21" s="37"/>
      <c r="AV21" s="37"/>
      <c r="AW21" s="96"/>
      <c r="AX21" s="2337"/>
      <c r="AY21" s="926"/>
      <c r="AZ21" s="926"/>
      <c r="BA21" s="2338" t="str">
        <f t="shared" si="0"/>
        <v/>
      </c>
      <c r="BB21" s="2338"/>
      <c r="BC21" s="2338"/>
      <c r="BD21" s="2338" t="str">
        <f t="shared" si="1"/>
        <v/>
      </c>
      <c r="BE21" s="2338"/>
      <c r="BF21" s="240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5"/>
      <c r="B22" s="2376"/>
      <c r="C22" s="2376"/>
      <c r="D22" s="2376"/>
      <c r="E22" s="2376"/>
      <c r="F22" s="2376"/>
      <c r="G22" s="2377"/>
      <c r="H22" s="2372" t="s">
        <v>102</v>
      </c>
      <c r="I22" s="2373"/>
      <c r="J22" s="2373"/>
      <c r="K22" s="2373"/>
      <c r="L22" s="2373"/>
      <c r="M22" s="2374"/>
      <c r="N22" s="2371"/>
      <c r="O22" s="2371"/>
      <c r="P22" s="2371"/>
      <c r="Q22" s="2354"/>
      <c r="R22" s="2354"/>
      <c r="S22" s="2354"/>
      <c r="T22" s="2354"/>
      <c r="U22" s="2354"/>
      <c r="V22" s="2354"/>
      <c r="W22" s="2354"/>
      <c r="X22" s="2354"/>
      <c r="Y22" s="2354"/>
      <c r="Z22" s="2354"/>
      <c r="AA22" s="2354"/>
      <c r="AB22" s="2354"/>
      <c r="AC22" s="2414"/>
      <c r="AD22" s="2414"/>
      <c r="AE22" s="2414"/>
      <c r="AF22" s="2414"/>
      <c r="AG22" s="2414"/>
      <c r="AH22" s="2414"/>
      <c r="AI22" s="2361"/>
      <c r="AJ22" s="2362"/>
      <c r="AK22" s="2362"/>
      <c r="AL22" s="2362"/>
      <c r="AM22" s="2363"/>
      <c r="AN22" s="37"/>
      <c r="AO22" s="37"/>
      <c r="AP22" s="37"/>
      <c r="AQ22" s="37"/>
      <c r="AR22" s="37"/>
      <c r="AS22" s="37"/>
      <c r="AT22" s="37"/>
      <c r="AU22" s="37"/>
      <c r="AV22" s="37"/>
      <c r="AW22" s="96"/>
      <c r="AX22" s="2333"/>
      <c r="AY22" s="2334"/>
      <c r="AZ22" s="2334"/>
      <c r="BA22" s="2335" t="str">
        <f t="shared" si="0"/>
        <v/>
      </c>
      <c r="BB22" s="2335"/>
      <c r="BC22" s="2335"/>
      <c r="BD22" s="2335" t="str">
        <f t="shared" si="1"/>
        <v/>
      </c>
      <c r="BE22" s="2335"/>
      <c r="BF22" s="240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8"/>
      <c r="B23" s="2379"/>
      <c r="C23" s="2379"/>
      <c r="D23" s="2379"/>
      <c r="E23" s="2379"/>
      <c r="F23" s="2379"/>
      <c r="G23" s="2380"/>
      <c r="H23" s="2384" t="s">
        <v>101</v>
      </c>
      <c r="I23" s="2385"/>
      <c r="J23" s="2385"/>
      <c r="K23" s="2385"/>
      <c r="L23" s="2385"/>
      <c r="M23" s="2386"/>
      <c r="N23" s="2401"/>
      <c r="O23" s="2401"/>
      <c r="P23" s="2401"/>
      <c r="Q23" s="926"/>
      <c r="R23" s="926"/>
      <c r="S23" s="926"/>
      <c r="T23" s="926"/>
      <c r="U23" s="926"/>
      <c r="V23" s="926"/>
      <c r="W23" s="926"/>
      <c r="X23" s="926"/>
      <c r="Y23" s="926"/>
      <c r="Z23" s="926"/>
      <c r="AA23" s="926"/>
      <c r="AB23" s="926"/>
      <c r="AC23" s="1677" t="str">
        <f>BD23</f>
        <v/>
      </c>
      <c r="AD23" s="1677"/>
      <c r="AE23" s="1677"/>
      <c r="AF23" s="1677" t="str">
        <f>BA23</f>
        <v/>
      </c>
      <c r="AG23" s="1677"/>
      <c r="AH23" s="1677"/>
      <c r="AI23" s="919"/>
      <c r="AJ23" s="920"/>
      <c r="AK23" s="920"/>
      <c r="AL23" s="920"/>
      <c r="AM23" s="921"/>
      <c r="AN23" s="37"/>
      <c r="AO23" s="37"/>
      <c r="AP23" s="37"/>
      <c r="AQ23" s="37"/>
      <c r="AR23" s="37"/>
      <c r="AS23" s="37"/>
      <c r="AT23" s="37"/>
      <c r="AU23" s="37"/>
      <c r="AV23" s="37"/>
      <c r="AW23" s="96"/>
      <c r="AX23" s="2337"/>
      <c r="AY23" s="926"/>
      <c r="AZ23" s="926"/>
      <c r="BA23" s="2338" t="str">
        <f t="shared" si="0"/>
        <v/>
      </c>
      <c r="BB23" s="2338"/>
      <c r="BC23" s="2338"/>
      <c r="BD23" s="2338" t="str">
        <f t="shared" si="1"/>
        <v/>
      </c>
      <c r="BE23" s="2338"/>
      <c r="BF23" s="240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5"/>
      <c r="B24" s="2376"/>
      <c r="C24" s="2376"/>
      <c r="D24" s="2376"/>
      <c r="E24" s="2376"/>
      <c r="F24" s="2376"/>
      <c r="G24" s="2377"/>
      <c r="H24" s="2372" t="s">
        <v>102</v>
      </c>
      <c r="I24" s="2373"/>
      <c r="J24" s="2373"/>
      <c r="K24" s="2373"/>
      <c r="L24" s="2373"/>
      <c r="M24" s="2374"/>
      <c r="N24" s="2371"/>
      <c r="O24" s="2371"/>
      <c r="P24" s="2371"/>
      <c r="Q24" s="2354"/>
      <c r="R24" s="2354"/>
      <c r="S24" s="2354"/>
      <c r="T24" s="2354"/>
      <c r="U24" s="2354"/>
      <c r="V24" s="2354"/>
      <c r="W24" s="2354"/>
      <c r="X24" s="2354"/>
      <c r="Y24" s="2354"/>
      <c r="Z24" s="2354"/>
      <c r="AA24" s="2354"/>
      <c r="AB24" s="2354"/>
      <c r="AC24" s="2414"/>
      <c r="AD24" s="2414"/>
      <c r="AE24" s="2414"/>
      <c r="AF24" s="2414"/>
      <c r="AG24" s="2414"/>
      <c r="AH24" s="2414"/>
      <c r="AI24" s="2361"/>
      <c r="AJ24" s="2362"/>
      <c r="AK24" s="2362"/>
      <c r="AL24" s="2362"/>
      <c r="AM24" s="2363"/>
      <c r="AN24" s="37"/>
      <c r="AO24" s="37"/>
      <c r="AP24" s="37"/>
      <c r="AQ24" s="37"/>
      <c r="AR24" s="37"/>
      <c r="AS24" s="37"/>
      <c r="AT24" s="37"/>
      <c r="AU24" s="37"/>
      <c r="AV24" s="37"/>
      <c r="AW24" s="96"/>
      <c r="AX24" s="2333"/>
      <c r="AY24" s="2334"/>
      <c r="AZ24" s="2334"/>
      <c r="BA24" s="2335" t="str">
        <f t="shared" si="0"/>
        <v/>
      </c>
      <c r="BB24" s="2335"/>
      <c r="BC24" s="2335"/>
      <c r="BD24" s="2335" t="str">
        <f t="shared" si="1"/>
        <v/>
      </c>
      <c r="BE24" s="2335"/>
      <c r="BF24" s="240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8"/>
      <c r="B25" s="2379"/>
      <c r="C25" s="2379"/>
      <c r="D25" s="2379"/>
      <c r="E25" s="2379"/>
      <c r="F25" s="2379"/>
      <c r="G25" s="2380"/>
      <c r="H25" s="2384" t="s">
        <v>101</v>
      </c>
      <c r="I25" s="2385"/>
      <c r="J25" s="2385"/>
      <c r="K25" s="2385"/>
      <c r="L25" s="2385"/>
      <c r="M25" s="2386"/>
      <c r="N25" s="2401"/>
      <c r="O25" s="2401"/>
      <c r="P25" s="2401"/>
      <c r="Q25" s="926"/>
      <c r="R25" s="926"/>
      <c r="S25" s="926"/>
      <c r="T25" s="926"/>
      <c r="U25" s="926"/>
      <c r="V25" s="926"/>
      <c r="W25" s="926"/>
      <c r="X25" s="926"/>
      <c r="Y25" s="926"/>
      <c r="Z25" s="926"/>
      <c r="AA25" s="926"/>
      <c r="AB25" s="926"/>
      <c r="AC25" s="1677" t="str">
        <f>BD25</f>
        <v/>
      </c>
      <c r="AD25" s="1677"/>
      <c r="AE25" s="1677"/>
      <c r="AF25" s="1677" t="str">
        <f>BA25</f>
        <v/>
      </c>
      <c r="AG25" s="1677"/>
      <c r="AH25" s="1677"/>
      <c r="AI25" s="919"/>
      <c r="AJ25" s="920"/>
      <c r="AK25" s="920"/>
      <c r="AL25" s="920"/>
      <c r="AM25" s="921"/>
      <c r="AN25" s="37"/>
      <c r="AO25" s="37"/>
      <c r="AP25" s="37"/>
      <c r="AQ25" s="37"/>
      <c r="AR25" s="37"/>
      <c r="AS25" s="37"/>
      <c r="AT25" s="37"/>
      <c r="AU25" s="37"/>
      <c r="AV25" s="37"/>
      <c r="AW25" s="96"/>
      <c r="AX25" s="2337"/>
      <c r="AY25" s="926"/>
      <c r="AZ25" s="926"/>
      <c r="BA25" s="2338" t="str">
        <f t="shared" si="0"/>
        <v/>
      </c>
      <c r="BB25" s="2338"/>
      <c r="BC25" s="2338"/>
      <c r="BD25" s="2338" t="str">
        <f t="shared" si="1"/>
        <v/>
      </c>
      <c r="BE25" s="2338"/>
      <c r="BF25" s="240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5"/>
      <c r="B26" s="2376"/>
      <c r="C26" s="2376"/>
      <c r="D26" s="2376"/>
      <c r="E26" s="2376"/>
      <c r="F26" s="2376"/>
      <c r="G26" s="2377"/>
      <c r="H26" s="2372" t="s">
        <v>102</v>
      </c>
      <c r="I26" s="2373"/>
      <c r="J26" s="2373"/>
      <c r="K26" s="2373"/>
      <c r="L26" s="2373"/>
      <c r="M26" s="2374"/>
      <c r="N26" s="2371"/>
      <c r="O26" s="2371"/>
      <c r="P26" s="2371"/>
      <c r="Q26" s="2354"/>
      <c r="R26" s="2354"/>
      <c r="S26" s="2354"/>
      <c r="T26" s="2354"/>
      <c r="U26" s="2354"/>
      <c r="V26" s="2354"/>
      <c r="W26" s="2354"/>
      <c r="X26" s="2354"/>
      <c r="Y26" s="2354"/>
      <c r="Z26" s="2354"/>
      <c r="AA26" s="2354"/>
      <c r="AB26" s="2354"/>
      <c r="AC26" s="2414"/>
      <c r="AD26" s="2414"/>
      <c r="AE26" s="2414"/>
      <c r="AF26" s="2414"/>
      <c r="AG26" s="2414"/>
      <c r="AH26" s="2414"/>
      <c r="AI26" s="2361"/>
      <c r="AJ26" s="2362"/>
      <c r="AK26" s="2362"/>
      <c r="AL26" s="2362"/>
      <c r="AM26" s="2363"/>
      <c r="AN26" s="37"/>
      <c r="AO26" s="37"/>
      <c r="AP26" s="37"/>
      <c r="AQ26" s="37"/>
      <c r="AR26" s="37"/>
      <c r="AS26" s="37"/>
      <c r="AT26" s="37"/>
      <c r="AU26" s="37"/>
      <c r="AV26" s="37"/>
      <c r="AW26" s="96"/>
      <c r="AX26" s="2333"/>
      <c r="AY26" s="2334"/>
      <c r="AZ26" s="2334"/>
      <c r="BA26" s="2335" t="str">
        <f t="shared" si="0"/>
        <v/>
      </c>
      <c r="BB26" s="2335"/>
      <c r="BC26" s="2335"/>
      <c r="BD26" s="2335" t="str">
        <f t="shared" si="1"/>
        <v/>
      </c>
      <c r="BE26" s="2335"/>
      <c r="BF26" s="240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8"/>
      <c r="B27" s="2379"/>
      <c r="C27" s="2379"/>
      <c r="D27" s="2379"/>
      <c r="E27" s="2379"/>
      <c r="F27" s="2379"/>
      <c r="G27" s="2380"/>
      <c r="H27" s="2384" t="s">
        <v>101</v>
      </c>
      <c r="I27" s="2385"/>
      <c r="J27" s="2385"/>
      <c r="K27" s="2385"/>
      <c r="L27" s="2385"/>
      <c r="M27" s="2386"/>
      <c r="N27" s="2401"/>
      <c r="O27" s="2401"/>
      <c r="P27" s="2401"/>
      <c r="Q27" s="926"/>
      <c r="R27" s="926"/>
      <c r="S27" s="926"/>
      <c r="T27" s="926"/>
      <c r="U27" s="926"/>
      <c r="V27" s="926"/>
      <c r="W27" s="926"/>
      <c r="X27" s="926"/>
      <c r="Y27" s="926"/>
      <c r="Z27" s="926"/>
      <c r="AA27" s="926"/>
      <c r="AB27" s="926"/>
      <c r="AC27" s="1677" t="str">
        <f>BD27</f>
        <v/>
      </c>
      <c r="AD27" s="1677"/>
      <c r="AE27" s="1677"/>
      <c r="AF27" s="1677" t="str">
        <f>BA27</f>
        <v/>
      </c>
      <c r="AG27" s="1677"/>
      <c r="AH27" s="1677"/>
      <c r="AI27" s="919"/>
      <c r="AJ27" s="920"/>
      <c r="AK27" s="920"/>
      <c r="AL27" s="920"/>
      <c r="AM27" s="921"/>
      <c r="AN27" s="37"/>
      <c r="AO27" s="37"/>
      <c r="AP27" s="37"/>
      <c r="AQ27" s="37"/>
      <c r="AR27" s="37"/>
      <c r="AS27" s="37"/>
      <c r="AT27" s="37"/>
      <c r="AU27" s="37"/>
      <c r="AV27" s="37"/>
      <c r="AW27" s="96"/>
      <c r="AX27" s="2337"/>
      <c r="AY27" s="926"/>
      <c r="AZ27" s="926"/>
      <c r="BA27" s="2338" t="str">
        <f t="shared" si="0"/>
        <v/>
      </c>
      <c r="BB27" s="2338"/>
      <c r="BC27" s="2338"/>
      <c r="BD27" s="2338" t="str">
        <f t="shared" si="1"/>
        <v/>
      </c>
      <c r="BE27" s="2338"/>
      <c r="BF27" s="240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5"/>
      <c r="B28" s="2376"/>
      <c r="C28" s="2376"/>
      <c r="D28" s="2376"/>
      <c r="E28" s="2376"/>
      <c r="F28" s="2376"/>
      <c r="G28" s="2377"/>
      <c r="H28" s="2372" t="s">
        <v>102</v>
      </c>
      <c r="I28" s="2373"/>
      <c r="J28" s="2373"/>
      <c r="K28" s="2373"/>
      <c r="L28" s="2373"/>
      <c r="M28" s="2374"/>
      <c r="N28" s="2408"/>
      <c r="O28" s="2409"/>
      <c r="P28" s="2410"/>
      <c r="Q28" s="2351"/>
      <c r="R28" s="2352"/>
      <c r="S28" s="2353"/>
      <c r="T28" s="2351"/>
      <c r="U28" s="2352"/>
      <c r="V28" s="2353"/>
      <c r="W28" s="2351"/>
      <c r="X28" s="2352"/>
      <c r="Y28" s="2353"/>
      <c r="Z28" s="2351"/>
      <c r="AA28" s="2352"/>
      <c r="AB28" s="2353"/>
      <c r="AC28" s="2411"/>
      <c r="AD28" s="2412"/>
      <c r="AE28" s="2413"/>
      <c r="AF28" s="2411"/>
      <c r="AG28" s="2412"/>
      <c r="AH28" s="2413"/>
      <c r="AI28" s="2361"/>
      <c r="AJ28" s="2362"/>
      <c r="AK28" s="2362"/>
      <c r="AL28" s="2362"/>
      <c r="AM28" s="2363"/>
      <c r="AN28" s="37"/>
      <c r="AO28" s="37"/>
      <c r="AP28" s="37"/>
      <c r="AQ28" s="37"/>
      <c r="AR28" s="37"/>
      <c r="AS28" s="37"/>
      <c r="AT28" s="37"/>
      <c r="AU28" s="37"/>
      <c r="AV28" s="37"/>
      <c r="AW28" s="96"/>
      <c r="AX28" s="2333"/>
      <c r="AY28" s="2334"/>
      <c r="AZ28" s="2334"/>
      <c r="BA28" s="2335" t="str">
        <f t="shared" si="0"/>
        <v/>
      </c>
      <c r="BB28" s="2335"/>
      <c r="BC28" s="2335"/>
      <c r="BD28" s="2335" t="str">
        <f t="shared" si="1"/>
        <v/>
      </c>
      <c r="BE28" s="2335"/>
      <c r="BF28" s="240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8"/>
      <c r="B29" s="2379"/>
      <c r="C29" s="2379"/>
      <c r="D29" s="2379"/>
      <c r="E29" s="2379"/>
      <c r="F29" s="2379"/>
      <c r="G29" s="2380"/>
      <c r="H29" s="2384" t="s">
        <v>101</v>
      </c>
      <c r="I29" s="2385"/>
      <c r="J29" s="2385"/>
      <c r="K29" s="2385"/>
      <c r="L29" s="2385"/>
      <c r="M29" s="2386"/>
      <c r="N29" s="958"/>
      <c r="O29" s="959"/>
      <c r="P29" s="960"/>
      <c r="Q29" s="961"/>
      <c r="R29" s="962"/>
      <c r="S29" s="963"/>
      <c r="T29" s="961"/>
      <c r="U29" s="962"/>
      <c r="V29" s="963"/>
      <c r="W29" s="961"/>
      <c r="X29" s="962"/>
      <c r="Y29" s="963"/>
      <c r="Z29" s="961"/>
      <c r="AA29" s="962"/>
      <c r="AB29" s="963"/>
      <c r="AC29" s="1677" t="str">
        <f>BD29</f>
        <v/>
      </c>
      <c r="AD29" s="1677"/>
      <c r="AE29" s="1677"/>
      <c r="AF29" s="1677" t="str">
        <f>BA29</f>
        <v/>
      </c>
      <c r="AG29" s="1677"/>
      <c r="AH29" s="1677"/>
      <c r="AI29" s="919"/>
      <c r="AJ29" s="920"/>
      <c r="AK29" s="920"/>
      <c r="AL29" s="920"/>
      <c r="AM29" s="921"/>
      <c r="AN29" s="37"/>
      <c r="AO29" s="37"/>
      <c r="AP29" s="37"/>
      <c r="AQ29" s="37"/>
      <c r="AR29" s="37"/>
      <c r="AS29" s="37"/>
      <c r="AT29" s="37"/>
      <c r="AU29" s="37"/>
      <c r="AV29" s="37"/>
      <c r="AW29" s="96"/>
      <c r="AX29" s="2337"/>
      <c r="AY29" s="926"/>
      <c r="AZ29" s="926"/>
      <c r="BA29" s="2338" t="str">
        <f t="shared" si="0"/>
        <v/>
      </c>
      <c r="BB29" s="2338"/>
      <c r="BC29" s="2338"/>
      <c r="BD29" s="2338" t="str">
        <f t="shared" si="1"/>
        <v/>
      </c>
      <c r="BE29" s="2338"/>
      <c r="BF29" s="240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5"/>
      <c r="B30" s="2376"/>
      <c r="C30" s="2376"/>
      <c r="D30" s="2376"/>
      <c r="E30" s="2376"/>
      <c r="F30" s="2376"/>
      <c r="G30" s="2377"/>
      <c r="H30" s="2372" t="s">
        <v>102</v>
      </c>
      <c r="I30" s="2373"/>
      <c r="J30" s="2373"/>
      <c r="K30" s="2373"/>
      <c r="L30" s="2373"/>
      <c r="M30" s="2374"/>
      <c r="N30" s="2408"/>
      <c r="O30" s="2409"/>
      <c r="P30" s="2410"/>
      <c r="Q30" s="2351"/>
      <c r="R30" s="2352"/>
      <c r="S30" s="2353"/>
      <c r="T30" s="2351"/>
      <c r="U30" s="2352"/>
      <c r="V30" s="2353"/>
      <c r="W30" s="2351"/>
      <c r="X30" s="2352"/>
      <c r="Y30" s="2353"/>
      <c r="Z30" s="2351"/>
      <c r="AA30" s="2352"/>
      <c r="AB30" s="2353"/>
      <c r="AC30" s="2411"/>
      <c r="AD30" s="2412"/>
      <c r="AE30" s="2413"/>
      <c r="AF30" s="2411"/>
      <c r="AG30" s="2412"/>
      <c r="AH30" s="2413"/>
      <c r="AI30" s="2361"/>
      <c r="AJ30" s="2362"/>
      <c r="AK30" s="2362"/>
      <c r="AL30" s="2362"/>
      <c r="AM30" s="2363"/>
      <c r="AN30" s="37"/>
      <c r="AO30" s="37"/>
      <c r="AP30" s="37"/>
      <c r="AQ30" s="37"/>
      <c r="AR30" s="37"/>
      <c r="AS30" s="37"/>
      <c r="AT30" s="37"/>
      <c r="AU30" s="37"/>
      <c r="AV30" s="37"/>
      <c r="AW30" s="96"/>
      <c r="AX30" s="2333"/>
      <c r="AY30" s="2334"/>
      <c r="AZ30" s="2334"/>
      <c r="BA30" s="2335" t="str">
        <f t="shared" si="0"/>
        <v/>
      </c>
      <c r="BB30" s="2335"/>
      <c r="BC30" s="2335"/>
      <c r="BD30" s="2335" t="str">
        <f t="shared" si="1"/>
        <v/>
      </c>
      <c r="BE30" s="2335"/>
      <c r="BF30" s="240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8"/>
      <c r="B31" s="2379"/>
      <c r="C31" s="2379"/>
      <c r="D31" s="2379"/>
      <c r="E31" s="2379"/>
      <c r="F31" s="2379"/>
      <c r="G31" s="2380"/>
      <c r="H31" s="2384" t="s">
        <v>101</v>
      </c>
      <c r="I31" s="2385"/>
      <c r="J31" s="2385"/>
      <c r="K31" s="2385"/>
      <c r="L31" s="2385"/>
      <c r="M31" s="2386"/>
      <c r="N31" s="958"/>
      <c r="O31" s="959"/>
      <c r="P31" s="960"/>
      <c r="Q31" s="961"/>
      <c r="R31" s="962"/>
      <c r="S31" s="963"/>
      <c r="T31" s="961"/>
      <c r="U31" s="962"/>
      <c r="V31" s="963"/>
      <c r="W31" s="961"/>
      <c r="X31" s="962"/>
      <c r="Y31" s="963"/>
      <c r="Z31" s="961"/>
      <c r="AA31" s="962"/>
      <c r="AB31" s="963"/>
      <c r="AC31" s="1677" t="str">
        <f>BD31</f>
        <v/>
      </c>
      <c r="AD31" s="1677"/>
      <c r="AE31" s="1677"/>
      <c r="AF31" s="1677" t="str">
        <f>BA31</f>
        <v/>
      </c>
      <c r="AG31" s="1677"/>
      <c r="AH31" s="1677"/>
      <c r="AI31" s="919"/>
      <c r="AJ31" s="920"/>
      <c r="AK31" s="920"/>
      <c r="AL31" s="920"/>
      <c r="AM31" s="921"/>
      <c r="AN31" s="37"/>
      <c r="AO31" s="37"/>
      <c r="AP31" s="37"/>
      <c r="AQ31" s="37"/>
      <c r="AR31" s="37"/>
      <c r="AS31" s="37"/>
      <c r="AT31" s="37"/>
      <c r="AU31" s="37"/>
      <c r="AV31" s="37"/>
      <c r="AW31" s="96"/>
      <c r="AX31" s="2337"/>
      <c r="AY31" s="926"/>
      <c r="AZ31" s="926"/>
      <c r="BA31" s="2338" t="str">
        <f t="shared" si="0"/>
        <v/>
      </c>
      <c r="BB31" s="2338"/>
      <c r="BC31" s="2338"/>
      <c r="BD31" s="2338" t="str">
        <f t="shared" si="1"/>
        <v/>
      </c>
      <c r="BE31" s="2338"/>
      <c r="BF31" s="240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5"/>
      <c r="B32" s="2376"/>
      <c r="C32" s="2376"/>
      <c r="D32" s="2376"/>
      <c r="E32" s="2376"/>
      <c r="F32" s="2376"/>
      <c r="G32" s="2377"/>
      <c r="H32" s="2372" t="s">
        <v>102</v>
      </c>
      <c r="I32" s="2373"/>
      <c r="J32" s="2373"/>
      <c r="K32" s="2373"/>
      <c r="L32" s="2373"/>
      <c r="M32" s="2374"/>
      <c r="N32" s="2408"/>
      <c r="O32" s="2409"/>
      <c r="P32" s="2410"/>
      <c r="Q32" s="2351"/>
      <c r="R32" s="2352"/>
      <c r="S32" s="2353"/>
      <c r="T32" s="2351"/>
      <c r="U32" s="2352"/>
      <c r="V32" s="2353"/>
      <c r="W32" s="2351"/>
      <c r="X32" s="2352"/>
      <c r="Y32" s="2353"/>
      <c r="Z32" s="2351"/>
      <c r="AA32" s="2352"/>
      <c r="AB32" s="2353"/>
      <c r="AC32" s="2411"/>
      <c r="AD32" s="2412"/>
      <c r="AE32" s="2413"/>
      <c r="AF32" s="2411"/>
      <c r="AG32" s="2412"/>
      <c r="AH32" s="2413"/>
      <c r="AI32" s="2361"/>
      <c r="AJ32" s="2362"/>
      <c r="AK32" s="2362"/>
      <c r="AL32" s="2362"/>
      <c r="AM32" s="2363"/>
      <c r="AN32" s="37"/>
      <c r="AO32" s="37"/>
      <c r="AP32" s="37"/>
      <c r="AQ32" s="37"/>
      <c r="AR32" s="37"/>
      <c r="AS32" s="37"/>
      <c r="AT32" s="37"/>
      <c r="AU32" s="37"/>
      <c r="AV32" s="37"/>
      <c r="AW32" s="96"/>
      <c r="AX32" s="2333"/>
      <c r="AY32" s="2334"/>
      <c r="AZ32" s="2334"/>
      <c r="BA32" s="2335" t="str">
        <f t="shared" si="0"/>
        <v/>
      </c>
      <c r="BB32" s="2335"/>
      <c r="BC32" s="2335"/>
      <c r="BD32" s="2335" t="str">
        <f t="shared" si="1"/>
        <v/>
      </c>
      <c r="BE32" s="2335"/>
      <c r="BF32" s="240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81"/>
      <c r="B33" s="2382"/>
      <c r="C33" s="2382"/>
      <c r="D33" s="2382"/>
      <c r="E33" s="2382"/>
      <c r="F33" s="2382"/>
      <c r="G33" s="2383"/>
      <c r="H33" s="2402" t="s">
        <v>101</v>
      </c>
      <c r="I33" s="2403"/>
      <c r="J33" s="2403"/>
      <c r="K33" s="2403"/>
      <c r="L33" s="2403"/>
      <c r="M33" s="2404"/>
      <c r="N33" s="979"/>
      <c r="O33" s="980"/>
      <c r="P33" s="981"/>
      <c r="Q33" s="967"/>
      <c r="R33" s="968"/>
      <c r="S33" s="969"/>
      <c r="T33" s="967"/>
      <c r="U33" s="968"/>
      <c r="V33" s="969"/>
      <c r="W33" s="967"/>
      <c r="X33" s="968"/>
      <c r="Y33" s="969"/>
      <c r="Z33" s="967"/>
      <c r="AA33" s="968"/>
      <c r="AB33" s="969"/>
      <c r="AC33" s="1412" t="str">
        <f>BD33</f>
        <v/>
      </c>
      <c r="AD33" s="1412"/>
      <c r="AE33" s="1412"/>
      <c r="AF33" s="1412" t="str">
        <f>BA33</f>
        <v/>
      </c>
      <c r="AG33" s="1412"/>
      <c r="AH33" s="1412"/>
      <c r="AI33" s="970"/>
      <c r="AJ33" s="971"/>
      <c r="AK33" s="971"/>
      <c r="AL33" s="971"/>
      <c r="AM33" s="972"/>
      <c r="AN33" s="37"/>
      <c r="AO33" s="37"/>
      <c r="AP33" s="37"/>
      <c r="AQ33" s="37"/>
      <c r="AR33" s="37"/>
      <c r="AS33" s="37"/>
      <c r="AT33" s="37"/>
      <c r="AU33" s="37"/>
      <c r="AV33" s="37"/>
      <c r="AW33" s="96"/>
      <c r="AX33" s="2348"/>
      <c r="AY33" s="984"/>
      <c r="AZ33" s="984"/>
      <c r="BA33" s="2332" t="str">
        <f t="shared" si="0"/>
        <v/>
      </c>
      <c r="BB33" s="2332"/>
      <c r="BC33" s="2332"/>
      <c r="BD33" s="2332" t="str">
        <f t="shared" si="1"/>
        <v/>
      </c>
      <c r="BE33" s="2332"/>
      <c r="BF33" s="2405"/>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12" t="s">
        <v>696</v>
      </c>
      <c r="AZ35" s="1313"/>
      <c r="BA35" s="1313"/>
      <c r="BB35" s="1313"/>
      <c r="BC35" s="1313"/>
      <c r="BD35" s="1313"/>
      <c r="BE35" s="1313"/>
      <c r="BF35" s="1313"/>
      <c r="BG35" s="1313"/>
      <c r="BH35" s="1313"/>
      <c r="BI35" s="1313"/>
      <c r="BJ35" s="1313"/>
      <c r="BK35" s="1313"/>
      <c r="BL35" s="1313"/>
      <c r="BM35" s="1314"/>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6"/>
      <c r="AY36" s="912"/>
      <c r="AZ36" s="913"/>
      <c r="BA36" s="913"/>
      <c r="BB36" s="913"/>
      <c r="BC36" s="914"/>
      <c r="BD36" s="915"/>
      <c r="BE36" s="913"/>
      <c r="BF36" s="913"/>
      <c r="BG36" s="913"/>
      <c r="BH36" s="914"/>
      <c r="BI36" s="915"/>
      <c r="BJ36" s="913"/>
      <c r="BK36" s="913"/>
      <c r="BL36" s="913"/>
      <c r="BM36" s="916"/>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96"/>
      <c r="AY37" s="893"/>
      <c r="AZ37" s="877"/>
      <c r="BA37" s="877"/>
      <c r="BB37" s="877"/>
      <c r="BC37" s="878"/>
      <c r="BD37" s="876"/>
      <c r="BE37" s="877"/>
      <c r="BF37" s="877"/>
      <c r="BG37" s="877"/>
      <c r="BH37" s="878"/>
      <c r="BI37" s="876"/>
      <c r="BJ37" s="877"/>
      <c r="BK37" s="877"/>
      <c r="BL37" s="877"/>
      <c r="BM37" s="879"/>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5"/>
      <c r="AY38" s="893"/>
      <c r="AZ38" s="877"/>
      <c r="BA38" s="877"/>
      <c r="BB38" s="877"/>
      <c r="BC38" s="878"/>
      <c r="BD38" s="876"/>
      <c r="BE38" s="877"/>
      <c r="BF38" s="877"/>
      <c r="BG38" s="877"/>
      <c r="BH38" s="878"/>
      <c r="BI38" s="876"/>
      <c r="BJ38" s="877"/>
      <c r="BK38" s="877"/>
      <c r="BL38" s="877"/>
      <c r="BM38" s="879"/>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5"/>
      <c r="AY39" s="893"/>
      <c r="AZ39" s="877"/>
      <c r="BA39" s="877"/>
      <c r="BB39" s="877"/>
      <c r="BC39" s="878"/>
      <c r="BD39" s="876"/>
      <c r="BE39" s="877"/>
      <c r="BF39" s="877"/>
      <c r="BG39" s="877"/>
      <c r="BH39" s="878"/>
      <c r="BI39" s="876"/>
      <c r="BJ39" s="877"/>
      <c r="BK39" s="877"/>
      <c r="BL39" s="877"/>
      <c r="BM39" s="879"/>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5"/>
      <c r="AY40" s="893"/>
      <c r="AZ40" s="877"/>
      <c r="BA40" s="877"/>
      <c r="BB40" s="877"/>
      <c r="BC40" s="878"/>
      <c r="BD40" s="876"/>
      <c r="BE40" s="877"/>
      <c r="BF40" s="877"/>
      <c r="BG40" s="877"/>
      <c r="BH40" s="878"/>
      <c r="BI40" s="876"/>
      <c r="BJ40" s="877"/>
      <c r="BK40" s="877"/>
      <c r="BL40" s="877"/>
      <c r="BM40" s="87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7"/>
      <c r="AZ41" s="930"/>
      <c r="BA41" s="930"/>
      <c r="BB41" s="930"/>
      <c r="BC41" s="938"/>
      <c r="BD41" s="929"/>
      <c r="BE41" s="930"/>
      <c r="BF41" s="930"/>
      <c r="BG41" s="930"/>
      <c r="BH41" s="938"/>
      <c r="BI41" s="929"/>
      <c r="BJ41" s="930"/>
      <c r="BK41" s="930"/>
      <c r="BL41" s="930"/>
      <c r="BM41" s="931"/>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344" priority="141" stopIfTrue="1">
      <formula>LEN(TRIM(N12))&gt;0</formula>
    </cfRule>
  </conditionalFormatting>
  <conditionalFormatting sqref="N13:AH13 N15:AH15 N17:AH17 N19:AH19 N21:AH21 N23:AH23 N25:AH25 N27:AH27 N29:AH29 N31:AH31 N33:AH33">
    <cfRule type="expression" dxfId="1343" priority="154">
      <formula>NOT(ISBLANK(OFFSET($A11,1,0)))</formula>
    </cfRule>
  </conditionalFormatting>
  <conditionalFormatting sqref="N12:AH12 N14:AH14 N16:AH16 N18:AH18 N20:AH20 N22:AH22 N24:AH24 N26:AH26 N28:AH28 N30:AH30 N32:AH32">
    <cfRule type="expression" dxfId="1342" priority="153">
      <formula>NOT(ISBLANK($A12))</formula>
    </cfRule>
  </conditionalFormatting>
  <conditionalFormatting sqref="H12 H14 H16 H18 H20 H22 H24 H26 H28 H30 H32 AI14:AM14 AI16:AM16 AI18:AM18 AI20:AM20 AI22:AM22 AI24:AM24 AI26:AM26 AI28:AM28 AI32:AM32 AI30:AM30 AI12:AM12">
    <cfRule type="expression" dxfId="1341" priority="142">
      <formula>ISBLANK($A12)</formula>
    </cfRule>
  </conditionalFormatting>
  <conditionalFormatting sqref="H13 H15 H17 H19 H21 H23 H25 H27 H29 H31 H33 AI13:AM13 AI15:AM15 AI17:AM17 AI19:AM19 AI21:AM21 AI23:AM23 AI25:AM25 AI27:AM27 AI29:AM29 AI31:AM31 AI33:AM33">
    <cfRule type="expression" dxfId="1340" priority="143">
      <formula>ISBLANK($A12)</formula>
    </cfRule>
  </conditionalFormatting>
  <conditionalFormatting sqref="F7:P7 E42:K42 AI42:AV42">
    <cfRule type="containsBlanks" dxfId="1339" priority="152">
      <formula>LEN(TRIM(E7))=0</formula>
    </cfRule>
  </conditionalFormatting>
  <conditionalFormatting sqref="Q12:AH12 Q14:AH14 Q16:AH16 Q18:AH18 Q20:AH20 Q22:AH22 Q24:AH24 Q26:AH26 Q28:AH28 Q30:AH30 Q32:AH32">
    <cfRule type="notContainsBlanks" dxfId="1338" priority="117">
      <formula>LEN(TRIM(Q12))&gt;0</formula>
    </cfRule>
  </conditionalFormatting>
  <conditionalFormatting sqref="Q13:AH13 Q15:AH15 Q17:AH17 Q19:AH19 Q21:AH21 Q23:AH23 Q25:AH25 Q27:AH27 Q29:AH29 Q31:AH31 Q33:AH33">
    <cfRule type="notContainsBlanks" dxfId="1337" priority="78">
      <formula>LEN(TRIM(Q13))&gt;0</formula>
    </cfRule>
  </conditionalFormatting>
  <conditionalFormatting sqref="N13:P13 N15:P15 N17:P17 N19:P19 N21:P21 N23:P23 N25:P25 N27:P27 N29:P29 N31:P31 N33:P33">
    <cfRule type="notContainsBlanks" dxfId="1336" priority="9">
      <formula>LEN(TRIM(N13))&gt;0</formula>
    </cfRule>
  </conditionalFormatting>
  <conditionalFormatting sqref="AX15:AZ15 AX17:AZ17 AX19:AZ19 AX21:AZ21 AX23:AZ23 AX25:AZ25 AX27:AZ27 AX29:AZ29 AX31:AZ31 AX33:AZ33 AX13">
    <cfRule type="notContainsBlanks" dxfId="1335" priority="2">
      <formula>LEN(TRIM(AX13))&gt;0</formula>
    </cfRule>
  </conditionalFormatting>
  <conditionalFormatting sqref="AX13 AX15 AX17 AX19 AX21 AX23 AX25 AX27 AX29 AX31 AX33">
    <cfRule type="expression" dxfId="1334" priority="3">
      <formula>NOT(ISBLANK(OFFSET($A11,1,0)))</formula>
    </cfRule>
  </conditionalFormatting>
  <conditionalFormatting sqref="AX12:AZ12 AX14:AZ14 AX16:AZ16 AX18:AZ18 AX20:AZ20 AX22:AZ22 AX24:AZ24 AX26:AZ26 AX28:AZ28 AX30:AZ30 AX32:AZ32">
    <cfRule type="expression" dxfId="1333" priority="4">
      <formula>NOT(ISBLANK($A12))</formula>
    </cfRule>
  </conditionalFormatting>
  <conditionalFormatting sqref="AX12 AX14 AX16 AX18 AX20 AX22 AX24 AX26 AX28 AX30 AX32">
    <cfRule type="notContainsBlanks" dxfId="1332"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437</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2421"/>
      <c r="AH7" s="2421"/>
      <c r="AI7" s="2421"/>
      <c r="AJ7" s="2421"/>
      <c r="AK7" s="2421"/>
      <c r="AL7" s="2422"/>
      <c r="AM7" s="2422"/>
      <c r="AN7" s="2422"/>
      <c r="AO7" s="2422"/>
      <c r="AP7" s="2422"/>
      <c r="AQ7" s="2422"/>
      <c r="AR7" s="2422"/>
      <c r="AS7" s="2422"/>
      <c r="AT7" s="2422"/>
      <c r="AU7" s="2422"/>
      <c r="AV7" s="2422"/>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435</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6"/>
      <c r="AN9" s="1296"/>
      <c r="AO9" s="1296"/>
      <c r="AP9" s="1296"/>
      <c r="AQ9" s="1296"/>
      <c r="AR9" s="1296"/>
      <c r="AS9" s="1296"/>
      <c r="AT9" s="1296"/>
      <c r="AU9" s="1296"/>
      <c r="AV9" s="1297"/>
      <c r="AW9" s="96"/>
      <c r="AX9" s="2423"/>
      <c r="AY9" s="2424"/>
      <c r="AZ9" s="2424"/>
      <c r="BA9" s="2326" t="s">
        <v>433</v>
      </c>
      <c r="BB9" s="2326"/>
      <c r="BC9" s="2326"/>
      <c r="BD9" s="2424"/>
      <c r="BE9" s="2424"/>
      <c r="BF9" s="2424"/>
      <c r="BG9" s="2326" t="s">
        <v>791</v>
      </c>
      <c r="BH9" s="2326"/>
      <c r="BI9" s="2326"/>
      <c r="BJ9" s="2326" t="s">
        <v>430</v>
      </c>
      <c r="BK9" s="2326"/>
      <c r="BL9" s="2326"/>
      <c r="BM9" s="2326" t="s">
        <v>429</v>
      </c>
      <c r="BN9" s="2326"/>
      <c r="BO9" s="2343"/>
      <c r="BP9" s="2326" t="s">
        <v>892</v>
      </c>
      <c r="BQ9" s="2326"/>
      <c r="BR9" s="2327"/>
      <c r="BS9" s="272"/>
      <c r="BT9" s="272"/>
      <c r="BU9" s="272"/>
      <c r="BV9" s="5"/>
      <c r="BW9" s="5"/>
      <c r="BX9" s="5"/>
      <c r="BY9" s="5"/>
      <c r="BZ9" s="5"/>
      <c r="CA9" s="5"/>
      <c r="CB9" s="5"/>
      <c r="CC9" s="5"/>
      <c r="CD9" s="5"/>
      <c r="CE9" s="5"/>
      <c r="CF9" s="5"/>
    </row>
    <row r="10" spans="1:84" ht="12.75" customHeight="1" thickTop="1" x14ac:dyDescent="0.25">
      <c r="A10" s="2400" t="s">
        <v>428</v>
      </c>
      <c r="B10" s="2388"/>
      <c r="C10" s="2388"/>
      <c r="D10" s="2388"/>
      <c r="E10" s="2388"/>
      <c r="F10" s="2388"/>
      <c r="G10" s="2389"/>
      <c r="H10" s="2387" t="s">
        <v>427</v>
      </c>
      <c r="I10" s="2388"/>
      <c r="J10" s="2388"/>
      <c r="K10" s="2388"/>
      <c r="L10" s="2388"/>
      <c r="M10" s="2389"/>
      <c r="N10" s="2390" t="s">
        <v>426</v>
      </c>
      <c r="O10" s="2391"/>
      <c r="P10" s="2392"/>
      <c r="Q10" s="1959" t="s">
        <v>425</v>
      </c>
      <c r="R10" s="1959"/>
      <c r="S10" s="1959"/>
      <c r="T10" s="1959"/>
      <c r="U10" s="1959"/>
      <c r="V10" s="1959"/>
      <c r="W10" s="1959" t="s">
        <v>424</v>
      </c>
      <c r="X10" s="1959"/>
      <c r="Y10" s="1959"/>
      <c r="Z10" s="1959"/>
      <c r="AA10" s="1959"/>
      <c r="AB10" s="1959"/>
      <c r="AC10" s="2387" t="s">
        <v>423</v>
      </c>
      <c r="AD10" s="2388"/>
      <c r="AE10" s="2389"/>
      <c r="AF10" s="2387" t="s">
        <v>422</v>
      </c>
      <c r="AG10" s="2388"/>
      <c r="AH10" s="2389"/>
      <c r="AI10" s="2387" t="s">
        <v>433</v>
      </c>
      <c r="AJ10" s="2388"/>
      <c r="AK10" s="2389"/>
      <c r="AL10" s="2390" t="s">
        <v>438</v>
      </c>
      <c r="AM10" s="2391"/>
      <c r="AN10" s="2392"/>
      <c r="AO10" s="2387" t="s">
        <v>439</v>
      </c>
      <c r="AP10" s="2388"/>
      <c r="AQ10" s="2389"/>
      <c r="AR10" s="2387" t="s">
        <v>418</v>
      </c>
      <c r="AS10" s="2388"/>
      <c r="AT10" s="2388"/>
      <c r="AU10" s="2388"/>
      <c r="AV10" s="2396"/>
      <c r="AW10" s="96"/>
      <c r="AX10" s="2425"/>
      <c r="AY10" s="778"/>
      <c r="AZ10" s="778"/>
      <c r="BA10" s="2328"/>
      <c r="BB10" s="2328"/>
      <c r="BC10" s="2328"/>
      <c r="BD10" s="778"/>
      <c r="BE10" s="778"/>
      <c r="BF10" s="778"/>
      <c r="BG10" s="2328"/>
      <c r="BH10" s="2328"/>
      <c r="BI10" s="2328"/>
      <c r="BJ10" s="2328"/>
      <c r="BK10" s="2328"/>
      <c r="BL10" s="2328"/>
      <c r="BM10" s="2328"/>
      <c r="BN10" s="2328"/>
      <c r="BO10" s="2344"/>
      <c r="BP10" s="2328"/>
      <c r="BQ10" s="2328"/>
      <c r="BR10" s="2329"/>
      <c r="BS10" s="272"/>
      <c r="BT10" s="272"/>
      <c r="BU10" s="272"/>
      <c r="BV10" s="5"/>
      <c r="BW10" s="5"/>
      <c r="BX10" s="5"/>
      <c r="BY10" s="5"/>
      <c r="BZ10" s="5"/>
      <c r="CA10" s="5"/>
      <c r="CB10" s="5"/>
      <c r="CC10" s="5"/>
      <c r="CD10" s="5"/>
      <c r="CE10" s="5"/>
      <c r="CF10" s="5"/>
    </row>
    <row r="11" spans="1:84" ht="12" customHeight="1" thickBot="1" x14ac:dyDescent="0.3">
      <c r="A11" s="2400"/>
      <c r="B11" s="2388"/>
      <c r="C11" s="2388"/>
      <c r="D11" s="2388"/>
      <c r="E11" s="2388"/>
      <c r="F11" s="2388"/>
      <c r="G11" s="2389"/>
      <c r="H11" s="2387"/>
      <c r="I11" s="2388"/>
      <c r="J11" s="2388"/>
      <c r="K11" s="2388"/>
      <c r="L11" s="2388"/>
      <c r="M11" s="2389"/>
      <c r="N11" s="2390"/>
      <c r="O11" s="2391"/>
      <c r="P11" s="2392"/>
      <c r="Q11" s="2393" t="s">
        <v>281</v>
      </c>
      <c r="R11" s="2394"/>
      <c r="S11" s="2395"/>
      <c r="T11" s="2393" t="s">
        <v>282</v>
      </c>
      <c r="U11" s="2394"/>
      <c r="V11" s="2395"/>
      <c r="W11" s="2393" t="s">
        <v>281</v>
      </c>
      <c r="X11" s="2394"/>
      <c r="Y11" s="2395"/>
      <c r="Z11" s="2393" t="s">
        <v>282</v>
      </c>
      <c r="AA11" s="2394"/>
      <c r="AB11" s="2395"/>
      <c r="AC11" s="2387"/>
      <c r="AD11" s="2388"/>
      <c r="AE11" s="2389"/>
      <c r="AF11" s="2387"/>
      <c r="AG11" s="2388"/>
      <c r="AH11" s="2389"/>
      <c r="AI11" s="2387"/>
      <c r="AJ11" s="2388"/>
      <c r="AK11" s="2389"/>
      <c r="AL11" s="2390"/>
      <c r="AM11" s="2391"/>
      <c r="AN11" s="2392"/>
      <c r="AO11" s="2387"/>
      <c r="AP11" s="2388"/>
      <c r="AQ11" s="2389"/>
      <c r="AR11" s="2397"/>
      <c r="AS11" s="2398"/>
      <c r="AT11" s="2398"/>
      <c r="AU11" s="2398"/>
      <c r="AV11" s="2399"/>
      <c r="AW11" s="96"/>
      <c r="AX11" s="2426"/>
      <c r="AY11" s="2427"/>
      <c r="AZ11" s="2427"/>
      <c r="BA11" s="2330"/>
      <c r="BB11" s="2330"/>
      <c r="BC11" s="2330"/>
      <c r="BD11" s="2427"/>
      <c r="BE11" s="2427"/>
      <c r="BF11" s="2427"/>
      <c r="BG11" s="2330"/>
      <c r="BH11" s="2330"/>
      <c r="BI11" s="2330"/>
      <c r="BJ11" s="2330"/>
      <c r="BK11" s="2330"/>
      <c r="BL11" s="2330"/>
      <c r="BM11" s="2330"/>
      <c r="BN11" s="2330"/>
      <c r="BO11" s="2345"/>
      <c r="BP11" s="2330"/>
      <c r="BQ11" s="2330"/>
      <c r="BR11" s="2331"/>
      <c r="BS11" s="272"/>
      <c r="BT11" s="272"/>
      <c r="BU11" s="272"/>
      <c r="BV11" s="5"/>
      <c r="BW11" s="5"/>
      <c r="BX11" s="5"/>
      <c r="BY11" s="5"/>
      <c r="BZ11" s="5"/>
      <c r="CA11" s="5"/>
      <c r="CB11" s="5"/>
      <c r="CC11" s="5"/>
      <c r="CD11" s="5"/>
      <c r="CE11" s="5"/>
      <c r="CF11" s="5"/>
    </row>
    <row r="12" spans="1:84" ht="12.75" customHeight="1" thickTop="1" x14ac:dyDescent="0.25">
      <c r="A12" s="2375"/>
      <c r="B12" s="2376"/>
      <c r="C12" s="2376"/>
      <c r="D12" s="2376"/>
      <c r="E12" s="2376"/>
      <c r="F12" s="2376"/>
      <c r="G12" s="2377"/>
      <c r="H12" s="2428" t="s">
        <v>102</v>
      </c>
      <c r="I12" s="2429"/>
      <c r="J12" s="2429"/>
      <c r="K12" s="2429"/>
      <c r="L12" s="2429"/>
      <c r="M12" s="2430"/>
      <c r="N12" s="2431"/>
      <c r="O12" s="2431"/>
      <c r="P12" s="2431"/>
      <c r="Q12" s="2432"/>
      <c r="R12" s="2432"/>
      <c r="S12" s="2432"/>
      <c r="T12" s="2433" t="str">
        <f>IF($A12&lt;&gt;"","---","")</f>
        <v/>
      </c>
      <c r="U12" s="2434"/>
      <c r="V12" s="2434"/>
      <c r="W12" s="2432"/>
      <c r="X12" s="2432"/>
      <c r="Y12" s="2432"/>
      <c r="Z12" s="2433" t="str">
        <f>IF($A12&lt;&gt;"","---","")</f>
        <v/>
      </c>
      <c r="AA12" s="2434"/>
      <c r="AB12" s="2434"/>
      <c r="AC12" s="2432"/>
      <c r="AD12" s="2432"/>
      <c r="AE12" s="2432"/>
      <c r="AF12" s="2432"/>
      <c r="AG12" s="2432"/>
      <c r="AH12" s="2432"/>
      <c r="AI12" s="2432"/>
      <c r="AJ12" s="2432"/>
      <c r="AK12" s="2432"/>
      <c r="AL12" s="2432"/>
      <c r="AM12" s="2432"/>
      <c r="AN12" s="2432"/>
      <c r="AO12" s="2432"/>
      <c r="AP12" s="2432"/>
      <c r="AQ12" s="2432"/>
      <c r="AR12" s="2437" t="s">
        <v>99</v>
      </c>
      <c r="AS12" s="2438"/>
      <c r="AT12" s="2438"/>
      <c r="AU12" s="2438"/>
      <c r="AV12" s="2439"/>
      <c r="AW12" s="96"/>
      <c r="AX12" s="2440"/>
      <c r="AY12" s="2441"/>
      <c r="AZ12" s="2441"/>
      <c r="BA12" s="2435" t="str">
        <f t="shared" ref="BA12:BA32" si="0">IF(1.08*N12*(Q12-W12)/1000&lt;&gt;0,1.08*N12*(Q12-W12)/1000,"")</f>
        <v/>
      </c>
      <c r="BB12" s="2435"/>
      <c r="BC12" s="2435"/>
      <c r="BD12" s="2442"/>
      <c r="BE12" s="2442"/>
      <c r="BF12" s="2442"/>
      <c r="BG12" s="2435" t="str">
        <f t="shared" ref="BG12:BG32" si="1">IF(AO12*500*(AF12-AC12)/1000&lt;&gt;0,AO12*500*(AF12-AC12)/1000,"")</f>
        <v/>
      </c>
      <c r="BH12" s="2435"/>
      <c r="BI12" s="2435"/>
      <c r="BJ12" s="2435" t="str">
        <f t="shared" ref="BJ12:BJ32" si="2">IFERROR((BD12*1000)/(500*(AF12-AC12)),"")</f>
        <v/>
      </c>
      <c r="BK12" s="2435"/>
      <c r="BL12" s="2435"/>
      <c r="BM12" s="2418" t="s">
        <v>99</v>
      </c>
      <c r="BN12" s="2419"/>
      <c r="BO12" s="2436"/>
      <c r="BP12" s="2418" t="s">
        <v>99</v>
      </c>
      <c r="BQ12" s="2419"/>
      <c r="BR12" s="2420"/>
      <c r="BS12" s="5"/>
      <c r="BT12" s="5"/>
      <c r="BU12" s="5"/>
      <c r="BV12" s="5"/>
      <c r="BW12" s="5"/>
      <c r="BX12" s="5"/>
      <c r="BY12" s="5"/>
      <c r="BZ12" s="5"/>
      <c r="CA12" s="5"/>
      <c r="CB12" s="5"/>
      <c r="CC12" s="5"/>
      <c r="CD12" s="5"/>
      <c r="CE12" s="5"/>
      <c r="CF12" s="5"/>
    </row>
    <row r="13" spans="1:84" ht="12" customHeight="1" x14ac:dyDescent="0.25">
      <c r="A13" s="2378"/>
      <c r="B13" s="2379"/>
      <c r="C13" s="2379"/>
      <c r="D13" s="2379"/>
      <c r="E13" s="2379"/>
      <c r="F13" s="2379"/>
      <c r="G13" s="2380"/>
      <c r="H13" s="2384" t="s">
        <v>101</v>
      </c>
      <c r="I13" s="2385"/>
      <c r="J13" s="2385"/>
      <c r="K13" s="2385"/>
      <c r="L13" s="2385"/>
      <c r="M13" s="2386"/>
      <c r="N13" s="925"/>
      <c r="O13" s="925"/>
      <c r="P13" s="925"/>
      <c r="Q13" s="926"/>
      <c r="R13" s="926"/>
      <c r="S13" s="926"/>
      <c r="T13" s="1298" t="str">
        <f>IF($A12&lt;&gt;"","---","")</f>
        <v/>
      </c>
      <c r="U13" s="1299"/>
      <c r="V13" s="1299"/>
      <c r="W13" s="926"/>
      <c r="X13" s="926"/>
      <c r="Y13" s="926"/>
      <c r="Z13" s="1298" t="str">
        <f>IF($A12&lt;&gt;"","---","")</f>
        <v/>
      </c>
      <c r="AA13" s="1299"/>
      <c r="AB13" s="1299"/>
      <c r="AC13" s="926"/>
      <c r="AD13" s="926"/>
      <c r="AE13" s="926"/>
      <c r="AF13" s="926"/>
      <c r="AG13" s="926"/>
      <c r="AH13" s="926"/>
      <c r="AI13" s="2338"/>
      <c r="AJ13" s="2338"/>
      <c r="AK13" s="2338"/>
      <c r="AL13" s="926"/>
      <c r="AM13" s="926"/>
      <c r="AN13" s="926"/>
      <c r="AO13" s="1299" t="str">
        <f>IFERROR(SQRT(AL13/AL12)*AO12,"")</f>
        <v/>
      </c>
      <c r="AP13" s="1299"/>
      <c r="AQ13" s="1299"/>
      <c r="AR13" s="2364"/>
      <c r="AS13" s="2365"/>
      <c r="AT13" s="2365"/>
      <c r="AU13" s="2346" t="s">
        <v>119</v>
      </c>
      <c r="AV13" s="2347"/>
      <c r="AW13" s="96"/>
      <c r="AX13" s="2443"/>
      <c r="AY13" s="2444"/>
      <c r="AZ13" s="2444"/>
      <c r="BA13" s="2338" t="str">
        <f>IF(1.08*N13*(W13-Q13)/1000&lt;&gt;0,1.08*N13*(W13-Q13)/1000,"")</f>
        <v/>
      </c>
      <c r="BB13" s="2338"/>
      <c r="BC13" s="2338"/>
      <c r="BD13" s="2442"/>
      <c r="BE13" s="2442"/>
      <c r="BF13" s="2442"/>
      <c r="BG13" s="2338" t="str">
        <f>IFERROR(IF(AO13*500*(AC13-AF13)/1000&lt;&gt;0,AO13*500*(AC13-AF13)/1000,""),"")</f>
        <v/>
      </c>
      <c r="BH13" s="2338"/>
      <c r="BI13" s="2338"/>
      <c r="BJ13" s="2338" t="str">
        <f>IFERROR((BA13*1000)/(500*(AC13-AF13)),"")</f>
        <v/>
      </c>
      <c r="BK13" s="2338"/>
      <c r="BL13" s="2338"/>
      <c r="BM13" s="1677" t="str">
        <f>IFERROR(SQRT(AL13/AL12)*AO12,"")</f>
        <v/>
      </c>
      <c r="BN13" s="1677"/>
      <c r="BO13" s="2339"/>
      <c r="BP13" s="1677" t="e">
        <f>BA13/BG13</f>
        <v>#VALUE!</v>
      </c>
      <c r="BQ13" s="1677"/>
      <c r="BR13" s="2321"/>
      <c r="BS13" s="5"/>
      <c r="BT13" s="5"/>
      <c r="BU13" s="5"/>
      <c r="BV13" s="5"/>
      <c r="BW13" s="5"/>
      <c r="BX13" s="5"/>
      <c r="BY13" s="5"/>
      <c r="BZ13" s="5"/>
      <c r="CA13" s="5"/>
      <c r="CB13" s="5"/>
      <c r="CC13" s="5"/>
      <c r="CD13" s="5"/>
      <c r="CE13" s="5"/>
      <c r="CF13" s="5"/>
    </row>
    <row r="14" spans="1:84" ht="12" customHeight="1" x14ac:dyDescent="0.25">
      <c r="A14" s="2375"/>
      <c r="B14" s="2376"/>
      <c r="C14" s="2376"/>
      <c r="D14" s="2376"/>
      <c r="E14" s="2376"/>
      <c r="F14" s="2376"/>
      <c r="G14" s="2377"/>
      <c r="H14" s="2428" t="s">
        <v>102</v>
      </c>
      <c r="I14" s="2429"/>
      <c r="J14" s="2429"/>
      <c r="K14" s="2429"/>
      <c r="L14" s="2429"/>
      <c r="M14" s="2430"/>
      <c r="N14" s="2431"/>
      <c r="O14" s="2431"/>
      <c r="P14" s="2431"/>
      <c r="Q14" s="2432"/>
      <c r="R14" s="2432"/>
      <c r="S14" s="2432"/>
      <c r="T14" s="2433" t="str">
        <f>IF($A14&lt;&gt;"","---","")</f>
        <v/>
      </c>
      <c r="U14" s="2434"/>
      <c r="V14" s="2434"/>
      <c r="W14" s="2432"/>
      <c r="X14" s="2432"/>
      <c r="Y14" s="2432"/>
      <c r="Z14" s="2433" t="str">
        <f>IF($A14&lt;&gt;"","---","")</f>
        <v/>
      </c>
      <c r="AA14" s="2434"/>
      <c r="AB14" s="2434"/>
      <c r="AC14" s="2432"/>
      <c r="AD14" s="2432"/>
      <c r="AE14" s="2432"/>
      <c r="AF14" s="2432"/>
      <c r="AG14" s="2432"/>
      <c r="AH14" s="2432"/>
      <c r="AI14" s="2432"/>
      <c r="AJ14" s="2432"/>
      <c r="AK14" s="2432"/>
      <c r="AL14" s="2432"/>
      <c r="AM14" s="2432"/>
      <c r="AN14" s="2432"/>
      <c r="AO14" s="2432"/>
      <c r="AP14" s="2432"/>
      <c r="AQ14" s="2432"/>
      <c r="AR14" s="2437" t="s">
        <v>99</v>
      </c>
      <c r="AS14" s="2438"/>
      <c r="AT14" s="2438"/>
      <c r="AU14" s="2438"/>
      <c r="AV14" s="2439"/>
      <c r="AW14" s="96"/>
      <c r="AX14" s="2440"/>
      <c r="AY14" s="2441"/>
      <c r="AZ14" s="2441"/>
      <c r="BA14" s="2435" t="str">
        <f t="shared" si="0"/>
        <v/>
      </c>
      <c r="BB14" s="2435"/>
      <c r="BC14" s="2435"/>
      <c r="BD14" s="2442"/>
      <c r="BE14" s="2442"/>
      <c r="BF14" s="2442"/>
      <c r="BG14" s="2445" t="str">
        <f t="shared" si="1"/>
        <v/>
      </c>
      <c r="BH14" s="2446"/>
      <c r="BI14" s="2447"/>
      <c r="BJ14" s="2435" t="str">
        <f t="shared" si="2"/>
        <v/>
      </c>
      <c r="BK14" s="2435"/>
      <c r="BL14" s="2435"/>
      <c r="BM14" s="2418" t="s">
        <v>99</v>
      </c>
      <c r="BN14" s="2419"/>
      <c r="BO14" s="2436"/>
      <c r="BP14" s="2418" t="s">
        <v>99</v>
      </c>
      <c r="BQ14" s="2419"/>
      <c r="BR14" s="2420"/>
      <c r="BS14" s="5"/>
      <c r="BT14" s="5"/>
      <c r="BU14" s="5"/>
      <c r="BV14" s="5"/>
      <c r="BW14" s="5"/>
      <c r="BX14" s="5"/>
      <c r="BY14" s="5"/>
      <c r="BZ14" s="5"/>
      <c r="CA14" s="5"/>
      <c r="CB14" s="5"/>
      <c r="CC14" s="5"/>
      <c r="CD14" s="5"/>
      <c r="CE14" s="5"/>
      <c r="CF14" s="5"/>
    </row>
    <row r="15" spans="1:84" s="10" customFormat="1" ht="12" customHeight="1" x14ac:dyDescent="0.25">
      <c r="A15" s="2378"/>
      <c r="B15" s="2379"/>
      <c r="C15" s="2379"/>
      <c r="D15" s="2379"/>
      <c r="E15" s="2379"/>
      <c r="F15" s="2379"/>
      <c r="G15" s="2380"/>
      <c r="H15" s="2384" t="s">
        <v>101</v>
      </c>
      <c r="I15" s="2385"/>
      <c r="J15" s="2385"/>
      <c r="K15" s="2385"/>
      <c r="L15" s="2385"/>
      <c r="M15" s="2386"/>
      <c r="N15" s="2401"/>
      <c r="O15" s="2401"/>
      <c r="P15" s="2401"/>
      <c r="Q15" s="926"/>
      <c r="R15" s="926"/>
      <c r="S15" s="926"/>
      <c r="T15" s="1298" t="str">
        <f>IF($A14&lt;&gt;"","---","")</f>
        <v/>
      </c>
      <c r="U15" s="1299"/>
      <c r="V15" s="1299"/>
      <c r="W15" s="926"/>
      <c r="X15" s="926"/>
      <c r="Y15" s="926"/>
      <c r="Z15" s="1298" t="str">
        <f>IF($A14&lt;&gt;"","---","")</f>
        <v/>
      </c>
      <c r="AA15" s="1299"/>
      <c r="AB15" s="1299"/>
      <c r="AC15" s="926"/>
      <c r="AD15" s="926"/>
      <c r="AE15" s="926"/>
      <c r="AF15" s="926"/>
      <c r="AG15" s="926"/>
      <c r="AH15" s="926"/>
      <c r="AI15" s="2338" t="str">
        <f>BA15</f>
        <v/>
      </c>
      <c r="AJ15" s="2338"/>
      <c r="AK15" s="2338"/>
      <c r="AL15" s="926"/>
      <c r="AM15" s="926"/>
      <c r="AN15" s="926"/>
      <c r="AO15" s="1299" t="str">
        <f>IFERROR(SQRT(AL15/AL14)*AO14,"")</f>
        <v/>
      </c>
      <c r="AP15" s="1299"/>
      <c r="AQ15" s="1299"/>
      <c r="AR15" s="2364"/>
      <c r="AS15" s="2365"/>
      <c r="AT15" s="2365"/>
      <c r="AU15" s="2346" t="s">
        <v>119</v>
      </c>
      <c r="AV15" s="2347"/>
      <c r="AW15" s="96"/>
      <c r="AX15" s="2448"/>
      <c r="AY15" s="2444"/>
      <c r="AZ15" s="2444"/>
      <c r="BA15" s="2338" t="str">
        <f>IF(1.08*N15*(W15-Q15)/1000&lt;&gt;0,1.08*N15*(W15-Q15)/1000,"")</f>
        <v/>
      </c>
      <c r="BB15" s="2338"/>
      <c r="BC15" s="2338"/>
      <c r="BD15" s="2442"/>
      <c r="BE15" s="2442"/>
      <c r="BF15" s="2442"/>
      <c r="BG15" s="2338" t="str">
        <f>IFERROR(IF(AO15*500*(AC15-AF15)/1000&lt;&gt;0,AO15*500*(AC15-AF15)/1000,""),"")</f>
        <v/>
      </c>
      <c r="BH15" s="2338"/>
      <c r="BI15" s="2338"/>
      <c r="BJ15" s="2338" t="str">
        <f>IFERROR((BA15*1000)/(500*(AC15-AF15)),"")</f>
        <v/>
      </c>
      <c r="BK15" s="2338"/>
      <c r="BL15" s="2338"/>
      <c r="BM15" s="1677" t="str">
        <f>IFERROR(SQRT(AL15/AL14)*AO14,"")</f>
        <v/>
      </c>
      <c r="BN15" s="1677"/>
      <c r="BO15" s="2339"/>
      <c r="BP15" s="1677" t="e">
        <f>BA15/BG15</f>
        <v>#VALUE!</v>
      </c>
      <c r="BQ15" s="1677"/>
      <c r="BR15" s="2321"/>
      <c r="BS15" s="5"/>
      <c r="BT15" s="5"/>
      <c r="BU15" s="5"/>
      <c r="BV15" s="5"/>
      <c r="BW15" s="5"/>
      <c r="BX15" s="5"/>
      <c r="BY15" s="5"/>
      <c r="BZ15" s="5"/>
      <c r="CA15" s="5"/>
      <c r="CB15" s="5"/>
      <c r="CC15" s="5"/>
      <c r="CD15" s="5"/>
      <c r="CE15" s="5"/>
      <c r="CF15" s="5"/>
    </row>
    <row r="16" spans="1:84" ht="12" customHeight="1" x14ac:dyDescent="0.25">
      <c r="A16" s="2375"/>
      <c r="B16" s="2376"/>
      <c r="C16" s="2376"/>
      <c r="D16" s="2376"/>
      <c r="E16" s="2376"/>
      <c r="F16" s="2376"/>
      <c r="G16" s="2377"/>
      <c r="H16" s="2428" t="s">
        <v>102</v>
      </c>
      <c r="I16" s="2429"/>
      <c r="J16" s="2429"/>
      <c r="K16" s="2429"/>
      <c r="L16" s="2429"/>
      <c r="M16" s="2430"/>
      <c r="N16" s="2431"/>
      <c r="O16" s="2431"/>
      <c r="P16" s="2431"/>
      <c r="Q16" s="2432"/>
      <c r="R16" s="2432"/>
      <c r="S16" s="2432"/>
      <c r="T16" s="2433" t="str">
        <f>IF($A16&lt;&gt;"","---","")</f>
        <v/>
      </c>
      <c r="U16" s="2434"/>
      <c r="V16" s="2434"/>
      <c r="W16" s="2432"/>
      <c r="X16" s="2432"/>
      <c r="Y16" s="2432"/>
      <c r="Z16" s="2433" t="str">
        <f>IF($A16&lt;&gt;"","---","")</f>
        <v/>
      </c>
      <c r="AA16" s="2434"/>
      <c r="AB16" s="2434"/>
      <c r="AC16" s="2432"/>
      <c r="AD16" s="2432"/>
      <c r="AE16" s="2432"/>
      <c r="AF16" s="2432"/>
      <c r="AG16" s="2432"/>
      <c r="AH16" s="2432"/>
      <c r="AI16" s="2432"/>
      <c r="AJ16" s="2432"/>
      <c r="AK16" s="2432"/>
      <c r="AL16" s="2432"/>
      <c r="AM16" s="2432"/>
      <c r="AN16" s="2432"/>
      <c r="AO16" s="2432"/>
      <c r="AP16" s="2432"/>
      <c r="AQ16" s="2432"/>
      <c r="AR16" s="2437" t="s">
        <v>99</v>
      </c>
      <c r="AS16" s="2438"/>
      <c r="AT16" s="2438"/>
      <c r="AU16" s="2438"/>
      <c r="AV16" s="2439"/>
      <c r="AW16" s="96"/>
      <c r="AX16" s="2440"/>
      <c r="AY16" s="2441"/>
      <c r="AZ16" s="2441"/>
      <c r="BA16" s="2435" t="str">
        <f t="shared" si="0"/>
        <v/>
      </c>
      <c r="BB16" s="2435"/>
      <c r="BC16" s="2435"/>
      <c r="BD16" s="2442"/>
      <c r="BE16" s="2442"/>
      <c r="BF16" s="2442"/>
      <c r="BG16" s="2445" t="str">
        <f t="shared" si="1"/>
        <v/>
      </c>
      <c r="BH16" s="2446"/>
      <c r="BI16" s="2447"/>
      <c r="BJ16" s="2435" t="str">
        <f t="shared" si="2"/>
        <v/>
      </c>
      <c r="BK16" s="2435"/>
      <c r="BL16" s="2435"/>
      <c r="BM16" s="2418" t="s">
        <v>99</v>
      </c>
      <c r="BN16" s="2419"/>
      <c r="BO16" s="2436"/>
      <c r="BP16" s="2418" t="s">
        <v>99</v>
      </c>
      <c r="BQ16" s="2419"/>
      <c r="BR16" s="2420"/>
      <c r="BS16" s="5"/>
      <c r="BT16" s="5"/>
      <c r="BU16" s="5"/>
      <c r="BV16" s="5"/>
      <c r="BW16" s="5"/>
      <c r="BX16" s="5"/>
      <c r="BY16" s="5"/>
      <c r="BZ16" s="5"/>
      <c r="CA16" s="5"/>
      <c r="CB16" s="5"/>
      <c r="CC16" s="5"/>
      <c r="CD16" s="5"/>
      <c r="CE16" s="5"/>
      <c r="CF16" s="5"/>
    </row>
    <row r="17" spans="1:84" ht="12" customHeight="1" x14ac:dyDescent="0.25">
      <c r="A17" s="2378"/>
      <c r="B17" s="2379"/>
      <c r="C17" s="2379"/>
      <c r="D17" s="2379"/>
      <c r="E17" s="2379"/>
      <c r="F17" s="2379"/>
      <c r="G17" s="2380"/>
      <c r="H17" s="2384" t="s">
        <v>101</v>
      </c>
      <c r="I17" s="2385"/>
      <c r="J17" s="2385"/>
      <c r="K17" s="2385"/>
      <c r="L17" s="2385"/>
      <c r="M17" s="2386"/>
      <c r="N17" s="925"/>
      <c r="O17" s="925"/>
      <c r="P17" s="925"/>
      <c r="Q17" s="926"/>
      <c r="R17" s="926"/>
      <c r="S17" s="926"/>
      <c r="T17" s="1298" t="str">
        <f>IF($A16&lt;&gt;"","---","")</f>
        <v/>
      </c>
      <c r="U17" s="1299"/>
      <c r="V17" s="1299"/>
      <c r="W17" s="926"/>
      <c r="X17" s="926"/>
      <c r="Y17" s="926"/>
      <c r="Z17" s="1298" t="str">
        <f>IF($A16&lt;&gt;"","---","")</f>
        <v/>
      </c>
      <c r="AA17" s="1299"/>
      <c r="AB17" s="1299"/>
      <c r="AC17" s="926"/>
      <c r="AD17" s="926"/>
      <c r="AE17" s="926"/>
      <c r="AF17" s="926"/>
      <c r="AG17" s="926"/>
      <c r="AH17" s="926"/>
      <c r="AI17" s="2338" t="str">
        <f>BA17</f>
        <v/>
      </c>
      <c r="AJ17" s="2338"/>
      <c r="AK17" s="2338"/>
      <c r="AL17" s="926"/>
      <c r="AM17" s="926"/>
      <c r="AN17" s="926"/>
      <c r="AO17" s="1299" t="str">
        <f>IFERROR(SQRT(AL17/AL16)*AO16,"")</f>
        <v/>
      </c>
      <c r="AP17" s="1299"/>
      <c r="AQ17" s="1299"/>
      <c r="AR17" s="2364"/>
      <c r="AS17" s="2365"/>
      <c r="AT17" s="2365"/>
      <c r="AU17" s="2346" t="s">
        <v>119</v>
      </c>
      <c r="AV17" s="2347"/>
      <c r="AW17" s="96"/>
      <c r="AX17" s="2448"/>
      <c r="AY17" s="2444"/>
      <c r="AZ17" s="2444"/>
      <c r="BA17" s="2338" t="str">
        <f>IF(1.08*N17*(W17-Q17)/1000&lt;&gt;0,1.08*N17*(W17-Q17)/1000,"")</f>
        <v/>
      </c>
      <c r="BB17" s="2338"/>
      <c r="BC17" s="2338"/>
      <c r="BD17" s="2442"/>
      <c r="BE17" s="2442"/>
      <c r="BF17" s="2442"/>
      <c r="BG17" s="2338" t="str">
        <f>IFERROR(IF(AO17*500*(AC17-AF17)/1000&lt;&gt;0,AO17*500*(AC17-AF17)/1000,""),"")</f>
        <v/>
      </c>
      <c r="BH17" s="2338"/>
      <c r="BI17" s="2338"/>
      <c r="BJ17" s="2338" t="str">
        <f>IFERROR((BA17*1000)/(500*(AC17-AF17)),"")</f>
        <v/>
      </c>
      <c r="BK17" s="2338"/>
      <c r="BL17" s="2338"/>
      <c r="BM17" s="1677" t="str">
        <f>IFERROR(SQRT(AL17/AL16)*AO16,"")</f>
        <v/>
      </c>
      <c r="BN17" s="1677"/>
      <c r="BO17" s="2339"/>
      <c r="BP17" s="1677" t="e">
        <f>BA17/BG17</f>
        <v>#VALUE!</v>
      </c>
      <c r="BQ17" s="1677"/>
      <c r="BR17" s="2321"/>
      <c r="BS17" s="5"/>
      <c r="BT17" s="5"/>
      <c r="BU17" s="5"/>
      <c r="BV17" s="5"/>
      <c r="BW17" s="5"/>
      <c r="BX17" s="5"/>
      <c r="BY17" s="5"/>
      <c r="BZ17" s="5"/>
      <c r="CA17" s="5"/>
      <c r="CB17" s="5"/>
      <c r="CC17" s="5"/>
      <c r="CD17" s="5"/>
      <c r="CE17" s="5"/>
      <c r="CF17" s="5"/>
    </row>
    <row r="18" spans="1:84" ht="12" customHeight="1" x14ac:dyDescent="0.25">
      <c r="A18" s="2375"/>
      <c r="B18" s="2376"/>
      <c r="C18" s="2376"/>
      <c r="D18" s="2376"/>
      <c r="E18" s="2376"/>
      <c r="F18" s="2376"/>
      <c r="G18" s="2377"/>
      <c r="H18" s="2428" t="s">
        <v>102</v>
      </c>
      <c r="I18" s="2429"/>
      <c r="J18" s="2429"/>
      <c r="K18" s="2429"/>
      <c r="L18" s="2429"/>
      <c r="M18" s="2430"/>
      <c r="N18" s="2431"/>
      <c r="O18" s="2431"/>
      <c r="P18" s="2431"/>
      <c r="Q18" s="2432"/>
      <c r="R18" s="2432"/>
      <c r="S18" s="2432"/>
      <c r="T18" s="2433" t="str">
        <f>IF($A18&lt;&gt;"","---","")</f>
        <v/>
      </c>
      <c r="U18" s="2434"/>
      <c r="V18" s="2434"/>
      <c r="W18" s="2432"/>
      <c r="X18" s="2432"/>
      <c r="Y18" s="2432"/>
      <c r="Z18" s="2433" t="str">
        <f>IF($A18&lt;&gt;"","---","")</f>
        <v/>
      </c>
      <c r="AA18" s="2434"/>
      <c r="AB18" s="2434"/>
      <c r="AC18" s="2432"/>
      <c r="AD18" s="2432"/>
      <c r="AE18" s="2432"/>
      <c r="AF18" s="2432"/>
      <c r="AG18" s="2432"/>
      <c r="AH18" s="2432"/>
      <c r="AI18" s="2432"/>
      <c r="AJ18" s="2432"/>
      <c r="AK18" s="2432"/>
      <c r="AL18" s="2432"/>
      <c r="AM18" s="2432"/>
      <c r="AN18" s="2432"/>
      <c r="AO18" s="2432"/>
      <c r="AP18" s="2432"/>
      <c r="AQ18" s="2432"/>
      <c r="AR18" s="2437" t="s">
        <v>99</v>
      </c>
      <c r="AS18" s="2438"/>
      <c r="AT18" s="2438"/>
      <c r="AU18" s="2438"/>
      <c r="AV18" s="2439"/>
      <c r="AW18" s="96"/>
      <c r="AX18" s="2440"/>
      <c r="AY18" s="2441"/>
      <c r="AZ18" s="2441"/>
      <c r="BA18" s="2435" t="str">
        <f t="shared" si="0"/>
        <v/>
      </c>
      <c r="BB18" s="2435"/>
      <c r="BC18" s="2435"/>
      <c r="BD18" s="2442"/>
      <c r="BE18" s="2442"/>
      <c r="BF18" s="2442"/>
      <c r="BG18" s="2435" t="str">
        <f t="shared" si="1"/>
        <v/>
      </c>
      <c r="BH18" s="2435"/>
      <c r="BI18" s="2435"/>
      <c r="BJ18" s="2435" t="str">
        <f t="shared" si="2"/>
        <v/>
      </c>
      <c r="BK18" s="2435"/>
      <c r="BL18" s="2435"/>
      <c r="BM18" s="2418" t="s">
        <v>99</v>
      </c>
      <c r="BN18" s="2419"/>
      <c r="BO18" s="2436"/>
      <c r="BP18" s="2418" t="s">
        <v>99</v>
      </c>
      <c r="BQ18" s="2419"/>
      <c r="BR18" s="2420"/>
      <c r="BS18" s="5"/>
      <c r="BT18" s="5"/>
      <c r="BU18" s="5"/>
      <c r="BV18" s="5"/>
      <c r="BW18" s="5"/>
      <c r="BX18" s="5"/>
      <c r="BY18" s="5"/>
      <c r="BZ18" s="5"/>
      <c r="CA18" s="5"/>
      <c r="CB18" s="5"/>
      <c r="CC18" s="5"/>
      <c r="CD18" s="5"/>
      <c r="CE18" s="5"/>
      <c r="CF18" s="5"/>
    </row>
    <row r="19" spans="1:84" ht="12" customHeight="1" x14ac:dyDescent="0.25">
      <c r="A19" s="2378"/>
      <c r="B19" s="2379"/>
      <c r="C19" s="2379"/>
      <c r="D19" s="2379"/>
      <c r="E19" s="2379"/>
      <c r="F19" s="2379"/>
      <c r="G19" s="2380"/>
      <c r="H19" s="2384" t="s">
        <v>101</v>
      </c>
      <c r="I19" s="2385"/>
      <c r="J19" s="2385"/>
      <c r="K19" s="2385"/>
      <c r="L19" s="2385"/>
      <c r="M19" s="2386"/>
      <c r="N19" s="925"/>
      <c r="O19" s="925"/>
      <c r="P19" s="925"/>
      <c r="Q19" s="926"/>
      <c r="R19" s="926"/>
      <c r="S19" s="926"/>
      <c r="T19" s="1298" t="str">
        <f>IF($A18&lt;&gt;"","---","")</f>
        <v/>
      </c>
      <c r="U19" s="1299"/>
      <c r="V19" s="1299"/>
      <c r="W19" s="926"/>
      <c r="X19" s="926"/>
      <c r="Y19" s="926"/>
      <c r="Z19" s="1298" t="str">
        <f>IF($A18&lt;&gt;"","---","")</f>
        <v/>
      </c>
      <c r="AA19" s="1299"/>
      <c r="AB19" s="1299"/>
      <c r="AC19" s="926"/>
      <c r="AD19" s="926"/>
      <c r="AE19" s="926"/>
      <c r="AF19" s="926"/>
      <c r="AG19" s="926"/>
      <c r="AH19" s="926"/>
      <c r="AI19" s="2338" t="str">
        <f>BA19</f>
        <v/>
      </c>
      <c r="AJ19" s="2338"/>
      <c r="AK19" s="2338"/>
      <c r="AL19" s="926"/>
      <c r="AM19" s="926"/>
      <c r="AN19" s="926"/>
      <c r="AO19" s="1299" t="str">
        <f>IFERROR(SQRT(AL19/AL18)*AO18,"")</f>
        <v/>
      </c>
      <c r="AP19" s="1299"/>
      <c r="AQ19" s="1299"/>
      <c r="AR19" s="2364"/>
      <c r="AS19" s="2365"/>
      <c r="AT19" s="2365"/>
      <c r="AU19" s="2346" t="s">
        <v>119</v>
      </c>
      <c r="AV19" s="2347"/>
      <c r="AW19" s="96"/>
      <c r="AX19" s="2448"/>
      <c r="AY19" s="2444"/>
      <c r="AZ19" s="2444"/>
      <c r="BA19" s="2338" t="str">
        <f>IF(1.08*N19*(W19-Q19)/1000&lt;&gt;0,1.08*N19*(W19-Q19)/1000,"")</f>
        <v/>
      </c>
      <c r="BB19" s="2338"/>
      <c r="BC19" s="2338"/>
      <c r="BD19" s="2442"/>
      <c r="BE19" s="2442"/>
      <c r="BF19" s="2442"/>
      <c r="BG19" s="2338" t="str">
        <f>IFERROR(IF(AO19*500*(AC19-AF19)/1000&lt;&gt;0,AO19*500*(AC19-AF19)/1000,""),"")</f>
        <v/>
      </c>
      <c r="BH19" s="2338"/>
      <c r="BI19" s="2338"/>
      <c r="BJ19" s="2338" t="str">
        <f>IFERROR((BA19*1000)/(500*(AC19-AF19)),"")</f>
        <v/>
      </c>
      <c r="BK19" s="2338"/>
      <c r="BL19" s="2338"/>
      <c r="BM19" s="1677" t="str">
        <f>IFERROR(SQRT(AL19/AL18)*AO18,"")</f>
        <v/>
      </c>
      <c r="BN19" s="1677"/>
      <c r="BO19" s="2339"/>
      <c r="BP19" s="1677" t="e">
        <f>BA19/BG19</f>
        <v>#VALUE!</v>
      </c>
      <c r="BQ19" s="1677"/>
      <c r="BR19" s="2321"/>
      <c r="BS19" s="5"/>
      <c r="BT19" s="5"/>
      <c r="BU19" s="5"/>
      <c r="BV19" s="5"/>
      <c r="BW19" s="5"/>
      <c r="BX19" s="5"/>
      <c r="BY19" s="5"/>
      <c r="BZ19" s="5"/>
      <c r="CA19" s="5"/>
      <c r="CB19" s="5"/>
      <c r="CC19" s="5"/>
      <c r="CD19" s="5"/>
      <c r="CE19" s="5"/>
      <c r="CF19" s="5"/>
    </row>
    <row r="20" spans="1:84" ht="12" customHeight="1" x14ac:dyDescent="0.25">
      <c r="A20" s="2375"/>
      <c r="B20" s="2376"/>
      <c r="C20" s="2376"/>
      <c r="D20" s="2376"/>
      <c r="E20" s="2376"/>
      <c r="F20" s="2376"/>
      <c r="G20" s="2377"/>
      <c r="H20" s="2428" t="s">
        <v>102</v>
      </c>
      <c r="I20" s="2429"/>
      <c r="J20" s="2429"/>
      <c r="K20" s="2429"/>
      <c r="L20" s="2429"/>
      <c r="M20" s="2430"/>
      <c r="N20" s="2431"/>
      <c r="O20" s="2431"/>
      <c r="P20" s="2431"/>
      <c r="Q20" s="2432"/>
      <c r="R20" s="2432"/>
      <c r="S20" s="2432"/>
      <c r="T20" s="2433" t="str">
        <f>IF($A20&lt;&gt;"","---","")</f>
        <v/>
      </c>
      <c r="U20" s="2434"/>
      <c r="V20" s="2434"/>
      <c r="W20" s="2432"/>
      <c r="X20" s="2432"/>
      <c r="Y20" s="2432"/>
      <c r="Z20" s="2433" t="str">
        <f>IF($A20&lt;&gt;"","---","")</f>
        <v/>
      </c>
      <c r="AA20" s="2434"/>
      <c r="AB20" s="2434"/>
      <c r="AC20" s="2432"/>
      <c r="AD20" s="2432"/>
      <c r="AE20" s="2432"/>
      <c r="AF20" s="2432"/>
      <c r="AG20" s="2432"/>
      <c r="AH20" s="2432"/>
      <c r="AI20" s="2432"/>
      <c r="AJ20" s="2432"/>
      <c r="AK20" s="2432"/>
      <c r="AL20" s="2432"/>
      <c r="AM20" s="2432"/>
      <c r="AN20" s="2432"/>
      <c r="AO20" s="2432"/>
      <c r="AP20" s="2432"/>
      <c r="AQ20" s="2432"/>
      <c r="AR20" s="2437" t="s">
        <v>99</v>
      </c>
      <c r="AS20" s="2438"/>
      <c r="AT20" s="2438"/>
      <c r="AU20" s="2438"/>
      <c r="AV20" s="2439"/>
      <c r="AW20" s="96"/>
      <c r="AX20" s="2440"/>
      <c r="AY20" s="2441"/>
      <c r="AZ20" s="2441"/>
      <c r="BA20" s="2435" t="str">
        <f t="shared" si="0"/>
        <v/>
      </c>
      <c r="BB20" s="2435"/>
      <c r="BC20" s="2435"/>
      <c r="BD20" s="2442"/>
      <c r="BE20" s="2442"/>
      <c r="BF20" s="2442"/>
      <c r="BG20" s="2435" t="str">
        <f t="shared" si="1"/>
        <v/>
      </c>
      <c r="BH20" s="2435"/>
      <c r="BI20" s="2435"/>
      <c r="BJ20" s="2435" t="str">
        <f t="shared" si="2"/>
        <v/>
      </c>
      <c r="BK20" s="2435"/>
      <c r="BL20" s="2435"/>
      <c r="BM20" s="2418" t="s">
        <v>99</v>
      </c>
      <c r="BN20" s="2419"/>
      <c r="BO20" s="2436"/>
      <c r="BP20" s="2418" t="s">
        <v>99</v>
      </c>
      <c r="BQ20" s="2419"/>
      <c r="BR20" s="2420"/>
      <c r="BS20" s="5"/>
      <c r="BT20" s="5"/>
      <c r="BU20" s="5"/>
      <c r="BV20" s="5"/>
      <c r="BW20" s="5"/>
      <c r="BX20" s="5"/>
      <c r="BY20" s="5"/>
      <c r="BZ20" s="5"/>
      <c r="CA20" s="5"/>
      <c r="CB20" s="5"/>
      <c r="CC20" s="5"/>
      <c r="CD20" s="5"/>
      <c r="CE20" s="5"/>
      <c r="CF20" s="5"/>
    </row>
    <row r="21" spans="1:84" ht="12" customHeight="1" x14ac:dyDescent="0.25">
      <c r="A21" s="2378"/>
      <c r="B21" s="2379"/>
      <c r="C21" s="2379"/>
      <c r="D21" s="2379"/>
      <c r="E21" s="2379"/>
      <c r="F21" s="2379"/>
      <c r="G21" s="2380"/>
      <c r="H21" s="2384" t="s">
        <v>101</v>
      </c>
      <c r="I21" s="2385"/>
      <c r="J21" s="2385"/>
      <c r="K21" s="2385"/>
      <c r="L21" s="2385"/>
      <c r="M21" s="2386"/>
      <c r="N21" s="925"/>
      <c r="O21" s="925"/>
      <c r="P21" s="925"/>
      <c r="Q21" s="926"/>
      <c r="R21" s="926"/>
      <c r="S21" s="926"/>
      <c r="T21" s="1298" t="str">
        <f>IF($A20&lt;&gt;"","---","")</f>
        <v/>
      </c>
      <c r="U21" s="1299"/>
      <c r="V21" s="1299"/>
      <c r="W21" s="926"/>
      <c r="X21" s="926"/>
      <c r="Y21" s="926"/>
      <c r="Z21" s="1298" t="str">
        <f>IF($A20&lt;&gt;"","---","")</f>
        <v/>
      </c>
      <c r="AA21" s="1299"/>
      <c r="AB21" s="1299"/>
      <c r="AC21" s="926"/>
      <c r="AD21" s="926"/>
      <c r="AE21" s="926"/>
      <c r="AF21" s="926"/>
      <c r="AG21" s="926"/>
      <c r="AH21" s="926"/>
      <c r="AI21" s="2338" t="str">
        <f>BA21</f>
        <v/>
      </c>
      <c r="AJ21" s="2338"/>
      <c r="AK21" s="2338"/>
      <c r="AL21" s="926"/>
      <c r="AM21" s="926"/>
      <c r="AN21" s="926"/>
      <c r="AO21" s="1299" t="str">
        <f>IFERROR(SQRT(AL21/AL20)*AO20,"")</f>
        <v/>
      </c>
      <c r="AP21" s="1299"/>
      <c r="AQ21" s="1299"/>
      <c r="AR21" s="2364"/>
      <c r="AS21" s="2365"/>
      <c r="AT21" s="2365"/>
      <c r="AU21" s="2346" t="s">
        <v>119</v>
      </c>
      <c r="AV21" s="2347"/>
      <c r="AW21" s="96"/>
      <c r="AX21" s="2448"/>
      <c r="AY21" s="2444"/>
      <c r="AZ21" s="2444"/>
      <c r="BA21" s="2338" t="str">
        <f>IF(1.08*N21*(W21-Q21)/1000&lt;&gt;0,1.08*N21*(W21-Q21)/1000,"")</f>
        <v/>
      </c>
      <c r="BB21" s="2338"/>
      <c r="BC21" s="2338"/>
      <c r="BD21" s="2442"/>
      <c r="BE21" s="2442"/>
      <c r="BF21" s="2442"/>
      <c r="BG21" s="2338" t="str">
        <f>IFERROR(IF(AO21*500*(AC21-AF21)/1000&lt;&gt;0,AO21*500*(AC21-AF21)/1000,""),"")</f>
        <v/>
      </c>
      <c r="BH21" s="2338"/>
      <c r="BI21" s="2338"/>
      <c r="BJ21" s="2338" t="str">
        <f>IFERROR((BA21*1000)/(500*(AC21-AF21)),"")</f>
        <v/>
      </c>
      <c r="BK21" s="2338"/>
      <c r="BL21" s="2338"/>
      <c r="BM21" s="1677" t="str">
        <f>IFERROR(SQRT(AL21/AL20)*AO20,"")</f>
        <v/>
      </c>
      <c r="BN21" s="1677"/>
      <c r="BO21" s="2339"/>
      <c r="BP21" s="1677" t="e">
        <f>BA21/BG21</f>
        <v>#VALUE!</v>
      </c>
      <c r="BQ21" s="1677"/>
      <c r="BR21" s="2321"/>
      <c r="BS21" s="5"/>
      <c r="BT21" s="5"/>
      <c r="BU21" s="5"/>
      <c r="BV21" s="5"/>
      <c r="BW21" s="5"/>
      <c r="BX21" s="5"/>
      <c r="BY21" s="5"/>
      <c r="BZ21" s="5"/>
      <c r="CA21" s="5"/>
      <c r="CB21" s="5"/>
      <c r="CC21" s="5"/>
      <c r="CD21" s="5"/>
      <c r="CE21" s="5"/>
      <c r="CF21" s="5"/>
    </row>
    <row r="22" spans="1:84" ht="12" customHeight="1" x14ac:dyDescent="0.25">
      <c r="A22" s="2375"/>
      <c r="B22" s="2376"/>
      <c r="C22" s="2376"/>
      <c r="D22" s="2376"/>
      <c r="E22" s="2376"/>
      <c r="F22" s="2376"/>
      <c r="G22" s="2377"/>
      <c r="H22" s="2428" t="s">
        <v>102</v>
      </c>
      <c r="I22" s="2429"/>
      <c r="J22" s="2429"/>
      <c r="K22" s="2429"/>
      <c r="L22" s="2429"/>
      <c r="M22" s="2430"/>
      <c r="N22" s="2431"/>
      <c r="O22" s="2431"/>
      <c r="P22" s="2431"/>
      <c r="Q22" s="2432"/>
      <c r="R22" s="2432"/>
      <c r="S22" s="2432"/>
      <c r="T22" s="2433" t="str">
        <f>IF($A22&lt;&gt;"","---","")</f>
        <v/>
      </c>
      <c r="U22" s="2434"/>
      <c r="V22" s="2434"/>
      <c r="W22" s="2432"/>
      <c r="X22" s="2432"/>
      <c r="Y22" s="2432"/>
      <c r="Z22" s="2433" t="str">
        <f>IF($A22&lt;&gt;"","---","")</f>
        <v/>
      </c>
      <c r="AA22" s="2434"/>
      <c r="AB22" s="2434"/>
      <c r="AC22" s="2432"/>
      <c r="AD22" s="2432"/>
      <c r="AE22" s="2432"/>
      <c r="AF22" s="2432"/>
      <c r="AG22" s="2432"/>
      <c r="AH22" s="2432"/>
      <c r="AI22" s="2432"/>
      <c r="AJ22" s="2432"/>
      <c r="AK22" s="2432"/>
      <c r="AL22" s="2432"/>
      <c r="AM22" s="2432"/>
      <c r="AN22" s="2432"/>
      <c r="AO22" s="2432"/>
      <c r="AP22" s="2432"/>
      <c r="AQ22" s="2432"/>
      <c r="AR22" s="2437" t="s">
        <v>99</v>
      </c>
      <c r="AS22" s="2438"/>
      <c r="AT22" s="2438"/>
      <c r="AU22" s="2438"/>
      <c r="AV22" s="2439"/>
      <c r="AW22" s="96"/>
      <c r="AX22" s="2440"/>
      <c r="AY22" s="2441"/>
      <c r="AZ22" s="2441"/>
      <c r="BA22" s="2435" t="str">
        <f t="shared" si="0"/>
        <v/>
      </c>
      <c r="BB22" s="2435"/>
      <c r="BC22" s="2435"/>
      <c r="BD22" s="2442"/>
      <c r="BE22" s="2442"/>
      <c r="BF22" s="2442"/>
      <c r="BG22" s="2435" t="str">
        <f t="shared" si="1"/>
        <v/>
      </c>
      <c r="BH22" s="2435"/>
      <c r="BI22" s="2435"/>
      <c r="BJ22" s="2435" t="str">
        <f t="shared" si="2"/>
        <v/>
      </c>
      <c r="BK22" s="2435"/>
      <c r="BL22" s="2435"/>
      <c r="BM22" s="2418" t="s">
        <v>99</v>
      </c>
      <c r="BN22" s="2419"/>
      <c r="BO22" s="2436"/>
      <c r="BP22" s="2418" t="s">
        <v>99</v>
      </c>
      <c r="BQ22" s="2419"/>
      <c r="BR22" s="2420"/>
      <c r="BS22" s="5"/>
      <c r="BT22" s="5"/>
      <c r="BU22" s="5"/>
      <c r="BV22" s="5"/>
      <c r="BW22" s="5"/>
      <c r="BX22" s="5"/>
      <c r="BY22" s="5"/>
      <c r="BZ22" s="5"/>
      <c r="CA22" s="5"/>
      <c r="CB22" s="5"/>
      <c r="CC22" s="5"/>
      <c r="CD22" s="5"/>
      <c r="CE22" s="5"/>
      <c r="CF22" s="5"/>
    </row>
    <row r="23" spans="1:84" ht="12" customHeight="1" x14ac:dyDescent="0.25">
      <c r="A23" s="2378"/>
      <c r="B23" s="2379"/>
      <c r="C23" s="2379"/>
      <c r="D23" s="2379"/>
      <c r="E23" s="2379"/>
      <c r="F23" s="2379"/>
      <c r="G23" s="2380"/>
      <c r="H23" s="2384" t="s">
        <v>101</v>
      </c>
      <c r="I23" s="2385"/>
      <c r="J23" s="2385"/>
      <c r="K23" s="2385"/>
      <c r="L23" s="2385"/>
      <c r="M23" s="2386"/>
      <c r="N23" s="925"/>
      <c r="O23" s="925"/>
      <c r="P23" s="925"/>
      <c r="Q23" s="926"/>
      <c r="R23" s="926"/>
      <c r="S23" s="926"/>
      <c r="T23" s="1298" t="str">
        <f>IF($A22&lt;&gt;"","---","")</f>
        <v/>
      </c>
      <c r="U23" s="1299"/>
      <c r="V23" s="1299"/>
      <c r="W23" s="926"/>
      <c r="X23" s="926"/>
      <c r="Y23" s="926"/>
      <c r="Z23" s="1298" t="str">
        <f>IF($A22&lt;&gt;"","---","")</f>
        <v/>
      </c>
      <c r="AA23" s="1299"/>
      <c r="AB23" s="1299"/>
      <c r="AC23" s="926"/>
      <c r="AD23" s="926"/>
      <c r="AE23" s="926"/>
      <c r="AF23" s="926"/>
      <c r="AG23" s="926"/>
      <c r="AH23" s="926"/>
      <c r="AI23" s="2338" t="str">
        <f>BA23</f>
        <v/>
      </c>
      <c r="AJ23" s="2338"/>
      <c r="AK23" s="2338"/>
      <c r="AL23" s="926"/>
      <c r="AM23" s="926"/>
      <c r="AN23" s="926"/>
      <c r="AO23" s="1299" t="str">
        <f>IFERROR(SQRT(AL23/AL22)*AO22,"")</f>
        <v/>
      </c>
      <c r="AP23" s="1299"/>
      <c r="AQ23" s="1299"/>
      <c r="AR23" s="2364"/>
      <c r="AS23" s="2365"/>
      <c r="AT23" s="2365"/>
      <c r="AU23" s="2346" t="s">
        <v>119</v>
      </c>
      <c r="AV23" s="2347"/>
      <c r="AW23" s="96"/>
      <c r="AX23" s="2448"/>
      <c r="AY23" s="2444"/>
      <c r="AZ23" s="2444"/>
      <c r="BA23" s="2338" t="str">
        <f>IF(1.08*N23*(W23-Q23)/1000&lt;&gt;0,1.08*N23*(W23-Q23)/1000,"")</f>
        <v/>
      </c>
      <c r="BB23" s="2338"/>
      <c r="BC23" s="2338"/>
      <c r="BD23" s="2442"/>
      <c r="BE23" s="2442"/>
      <c r="BF23" s="2442"/>
      <c r="BG23" s="2338" t="str">
        <f>IFERROR(IF(AO23*500*(AC23-AF23)/1000&lt;&gt;0,AO23*500*(AC23-AF23)/1000,""),"")</f>
        <v/>
      </c>
      <c r="BH23" s="2338"/>
      <c r="BI23" s="2338"/>
      <c r="BJ23" s="2338" t="str">
        <f>IFERROR((BA23*1000)/(500*(AC23-AF23)),"")</f>
        <v/>
      </c>
      <c r="BK23" s="2338"/>
      <c r="BL23" s="2338"/>
      <c r="BM23" s="1677" t="str">
        <f>IFERROR(SQRT(AL23/AL22)*AO22,"")</f>
        <v/>
      </c>
      <c r="BN23" s="1677"/>
      <c r="BO23" s="2339"/>
      <c r="BP23" s="1677" t="e">
        <f>BA23/BG23</f>
        <v>#VALUE!</v>
      </c>
      <c r="BQ23" s="1677"/>
      <c r="BR23" s="2321"/>
      <c r="BS23" s="5"/>
      <c r="BT23" s="5"/>
      <c r="BU23" s="5"/>
      <c r="BV23" s="5"/>
      <c r="BW23" s="5"/>
      <c r="BX23" s="5"/>
      <c r="BY23" s="5"/>
      <c r="BZ23" s="5"/>
      <c r="CA23" s="5"/>
      <c r="CB23" s="5"/>
      <c r="CC23" s="5"/>
      <c r="CD23" s="5"/>
      <c r="CE23" s="5"/>
      <c r="CF23" s="5"/>
    </row>
    <row r="24" spans="1:84" ht="12" customHeight="1" x14ac:dyDescent="0.25">
      <c r="A24" s="2375"/>
      <c r="B24" s="2376"/>
      <c r="C24" s="2376"/>
      <c r="D24" s="2376"/>
      <c r="E24" s="2376"/>
      <c r="F24" s="2376"/>
      <c r="G24" s="2377"/>
      <c r="H24" s="2428" t="s">
        <v>102</v>
      </c>
      <c r="I24" s="2429"/>
      <c r="J24" s="2429"/>
      <c r="K24" s="2429"/>
      <c r="L24" s="2429"/>
      <c r="M24" s="2430"/>
      <c r="N24" s="2431"/>
      <c r="O24" s="2431"/>
      <c r="P24" s="2431"/>
      <c r="Q24" s="2432"/>
      <c r="R24" s="2432"/>
      <c r="S24" s="2432"/>
      <c r="T24" s="2433" t="str">
        <f>IF($A24&lt;&gt;"","---","")</f>
        <v/>
      </c>
      <c r="U24" s="2434"/>
      <c r="V24" s="2434"/>
      <c r="W24" s="2432"/>
      <c r="X24" s="2432"/>
      <c r="Y24" s="2432"/>
      <c r="Z24" s="2433" t="str">
        <f>IF($A24&lt;&gt;"","---","")</f>
        <v/>
      </c>
      <c r="AA24" s="2434"/>
      <c r="AB24" s="2434"/>
      <c r="AC24" s="2432"/>
      <c r="AD24" s="2432"/>
      <c r="AE24" s="2432"/>
      <c r="AF24" s="2432"/>
      <c r="AG24" s="2432"/>
      <c r="AH24" s="2432"/>
      <c r="AI24" s="2432"/>
      <c r="AJ24" s="2432"/>
      <c r="AK24" s="2432"/>
      <c r="AL24" s="2432"/>
      <c r="AM24" s="2432"/>
      <c r="AN24" s="2432"/>
      <c r="AO24" s="2432"/>
      <c r="AP24" s="2432"/>
      <c r="AQ24" s="2432"/>
      <c r="AR24" s="2437" t="s">
        <v>99</v>
      </c>
      <c r="AS24" s="2438"/>
      <c r="AT24" s="2438"/>
      <c r="AU24" s="2438"/>
      <c r="AV24" s="2439"/>
      <c r="AW24" s="96"/>
      <c r="AX24" s="2440"/>
      <c r="AY24" s="2441"/>
      <c r="AZ24" s="2441"/>
      <c r="BA24" s="2435" t="str">
        <f t="shared" si="0"/>
        <v/>
      </c>
      <c r="BB24" s="2435"/>
      <c r="BC24" s="2435"/>
      <c r="BD24" s="2442"/>
      <c r="BE24" s="2442"/>
      <c r="BF24" s="2442"/>
      <c r="BG24" s="2435" t="str">
        <f t="shared" si="1"/>
        <v/>
      </c>
      <c r="BH24" s="2435"/>
      <c r="BI24" s="2435"/>
      <c r="BJ24" s="2435" t="str">
        <f t="shared" si="2"/>
        <v/>
      </c>
      <c r="BK24" s="2435"/>
      <c r="BL24" s="2435"/>
      <c r="BM24" s="2418" t="s">
        <v>99</v>
      </c>
      <c r="BN24" s="2419"/>
      <c r="BO24" s="2436"/>
      <c r="BP24" s="2418" t="s">
        <v>99</v>
      </c>
      <c r="BQ24" s="2419"/>
      <c r="BR24" s="2420"/>
      <c r="BS24" s="5"/>
      <c r="BT24" s="5"/>
      <c r="BU24" s="5"/>
      <c r="BV24" s="5"/>
      <c r="BW24" s="5"/>
      <c r="BX24" s="5"/>
      <c r="BY24" s="5"/>
      <c r="BZ24" s="5"/>
      <c r="CA24" s="5"/>
      <c r="CB24" s="5"/>
      <c r="CC24" s="5"/>
      <c r="CD24" s="5"/>
      <c r="CE24" s="5"/>
      <c r="CF24" s="5"/>
    </row>
    <row r="25" spans="1:84" ht="12" customHeight="1" x14ac:dyDescent="0.25">
      <c r="A25" s="2378"/>
      <c r="B25" s="2379"/>
      <c r="C25" s="2379"/>
      <c r="D25" s="2379"/>
      <c r="E25" s="2379"/>
      <c r="F25" s="2379"/>
      <c r="G25" s="2380"/>
      <c r="H25" s="2384" t="s">
        <v>101</v>
      </c>
      <c r="I25" s="2385"/>
      <c r="J25" s="2385"/>
      <c r="K25" s="2385"/>
      <c r="L25" s="2385"/>
      <c r="M25" s="2386"/>
      <c r="N25" s="925"/>
      <c r="O25" s="925"/>
      <c r="P25" s="925"/>
      <c r="Q25" s="926"/>
      <c r="R25" s="926"/>
      <c r="S25" s="926"/>
      <c r="T25" s="1298" t="str">
        <f>IF($A24&lt;&gt;"","---","")</f>
        <v/>
      </c>
      <c r="U25" s="1299"/>
      <c r="V25" s="1299"/>
      <c r="W25" s="926"/>
      <c r="X25" s="926"/>
      <c r="Y25" s="926"/>
      <c r="Z25" s="1298" t="str">
        <f>IF($A24&lt;&gt;"","---","")</f>
        <v/>
      </c>
      <c r="AA25" s="1299"/>
      <c r="AB25" s="1299"/>
      <c r="AC25" s="926"/>
      <c r="AD25" s="926"/>
      <c r="AE25" s="926"/>
      <c r="AF25" s="926"/>
      <c r="AG25" s="926"/>
      <c r="AH25" s="926"/>
      <c r="AI25" s="2338" t="str">
        <f>BA25</f>
        <v/>
      </c>
      <c r="AJ25" s="2338"/>
      <c r="AK25" s="2338"/>
      <c r="AL25" s="926"/>
      <c r="AM25" s="926"/>
      <c r="AN25" s="926"/>
      <c r="AO25" s="1299" t="str">
        <f>IFERROR(SQRT(AL25/AL24)*AO24,"")</f>
        <v/>
      </c>
      <c r="AP25" s="1299"/>
      <c r="AQ25" s="1299"/>
      <c r="AR25" s="2364"/>
      <c r="AS25" s="2365"/>
      <c r="AT25" s="2365"/>
      <c r="AU25" s="2346" t="s">
        <v>119</v>
      </c>
      <c r="AV25" s="2347"/>
      <c r="AW25" s="96"/>
      <c r="AX25" s="2448"/>
      <c r="AY25" s="2444"/>
      <c r="AZ25" s="2444"/>
      <c r="BA25" s="2338" t="str">
        <f>IF(1.08*N25*(W25-Q25)/1000&lt;&gt;0,1.08*N25*(W25-Q25)/1000,"")</f>
        <v/>
      </c>
      <c r="BB25" s="2338"/>
      <c r="BC25" s="2338"/>
      <c r="BD25" s="2442"/>
      <c r="BE25" s="2442"/>
      <c r="BF25" s="2442"/>
      <c r="BG25" s="2338" t="str">
        <f>IFERROR(IF(AO25*500*(AC25-AF25)/1000&lt;&gt;0,AO25*500*(AC25-AF25)/1000,""),"")</f>
        <v/>
      </c>
      <c r="BH25" s="2338"/>
      <c r="BI25" s="2338"/>
      <c r="BJ25" s="2338" t="str">
        <f>IFERROR((BA25*1000)/(500*(AC25-AF25)),"")</f>
        <v/>
      </c>
      <c r="BK25" s="2338"/>
      <c r="BL25" s="2338"/>
      <c r="BM25" s="1677" t="str">
        <f>IFERROR(SQRT(AL25/AL24)*AO24,"")</f>
        <v/>
      </c>
      <c r="BN25" s="1677"/>
      <c r="BO25" s="2339"/>
      <c r="BP25" s="1677" t="e">
        <f>BA25/BG25</f>
        <v>#VALUE!</v>
      </c>
      <c r="BQ25" s="1677"/>
      <c r="BR25" s="2321"/>
      <c r="BS25" s="5"/>
      <c r="BT25" s="5"/>
      <c r="BU25" s="5"/>
      <c r="BV25" s="5"/>
      <c r="BW25" s="5"/>
      <c r="BX25" s="5"/>
      <c r="BY25" s="5"/>
      <c r="BZ25" s="5"/>
      <c r="CA25" s="5"/>
      <c r="CB25" s="5"/>
      <c r="CC25" s="5"/>
      <c r="CD25" s="5"/>
      <c r="CE25" s="5"/>
      <c r="CF25" s="5"/>
    </row>
    <row r="26" spans="1:84" ht="12" customHeight="1" x14ac:dyDescent="0.25">
      <c r="A26" s="2375"/>
      <c r="B26" s="2376"/>
      <c r="C26" s="2376"/>
      <c r="D26" s="2376"/>
      <c r="E26" s="2376"/>
      <c r="F26" s="2376"/>
      <c r="G26" s="2377"/>
      <c r="H26" s="2428" t="s">
        <v>102</v>
      </c>
      <c r="I26" s="2429"/>
      <c r="J26" s="2429"/>
      <c r="K26" s="2429"/>
      <c r="L26" s="2429"/>
      <c r="M26" s="2430"/>
      <c r="N26" s="2431"/>
      <c r="O26" s="2431"/>
      <c r="P26" s="2431"/>
      <c r="Q26" s="2432"/>
      <c r="R26" s="2432"/>
      <c r="S26" s="2432"/>
      <c r="T26" s="2433" t="str">
        <f>IF($A26&lt;&gt;"","---","")</f>
        <v/>
      </c>
      <c r="U26" s="2434"/>
      <c r="V26" s="2434"/>
      <c r="W26" s="2432"/>
      <c r="X26" s="2432"/>
      <c r="Y26" s="2432"/>
      <c r="Z26" s="2433" t="str">
        <f>IF($A26&lt;&gt;"","---","")</f>
        <v/>
      </c>
      <c r="AA26" s="2434"/>
      <c r="AB26" s="2434"/>
      <c r="AC26" s="2432"/>
      <c r="AD26" s="2432"/>
      <c r="AE26" s="2432"/>
      <c r="AF26" s="2432"/>
      <c r="AG26" s="2432"/>
      <c r="AH26" s="2432"/>
      <c r="AI26" s="2432"/>
      <c r="AJ26" s="2432"/>
      <c r="AK26" s="2432"/>
      <c r="AL26" s="2432"/>
      <c r="AM26" s="2432"/>
      <c r="AN26" s="2432"/>
      <c r="AO26" s="2432"/>
      <c r="AP26" s="2432"/>
      <c r="AQ26" s="2432"/>
      <c r="AR26" s="2437" t="s">
        <v>99</v>
      </c>
      <c r="AS26" s="2438"/>
      <c r="AT26" s="2438"/>
      <c r="AU26" s="2438"/>
      <c r="AV26" s="2439"/>
      <c r="AW26" s="96"/>
      <c r="AX26" s="2440"/>
      <c r="AY26" s="2441"/>
      <c r="AZ26" s="2441"/>
      <c r="BA26" s="2435" t="str">
        <f t="shared" si="0"/>
        <v/>
      </c>
      <c r="BB26" s="2435"/>
      <c r="BC26" s="2435"/>
      <c r="BD26" s="2442"/>
      <c r="BE26" s="2442"/>
      <c r="BF26" s="2442"/>
      <c r="BG26" s="2435" t="str">
        <f t="shared" si="1"/>
        <v/>
      </c>
      <c r="BH26" s="2435"/>
      <c r="BI26" s="2435"/>
      <c r="BJ26" s="2435" t="str">
        <f t="shared" si="2"/>
        <v/>
      </c>
      <c r="BK26" s="2435"/>
      <c r="BL26" s="2435"/>
      <c r="BM26" s="2418" t="s">
        <v>99</v>
      </c>
      <c r="BN26" s="2419"/>
      <c r="BO26" s="2436"/>
      <c r="BP26" s="2418" t="s">
        <v>99</v>
      </c>
      <c r="BQ26" s="2419"/>
      <c r="BR26" s="2420"/>
      <c r="BS26" s="5"/>
      <c r="BT26" s="5"/>
      <c r="BU26" s="5"/>
      <c r="BV26" s="5"/>
      <c r="BW26" s="5"/>
      <c r="BX26" s="5"/>
      <c r="BY26" s="5"/>
      <c r="BZ26" s="5"/>
      <c r="CA26" s="5"/>
      <c r="CB26" s="5"/>
      <c r="CC26" s="5"/>
      <c r="CD26" s="5"/>
      <c r="CE26" s="5"/>
      <c r="CF26" s="5"/>
    </row>
    <row r="27" spans="1:84" ht="12" customHeight="1" x14ac:dyDescent="0.25">
      <c r="A27" s="2378"/>
      <c r="B27" s="2379"/>
      <c r="C27" s="2379"/>
      <c r="D27" s="2379"/>
      <c r="E27" s="2379"/>
      <c r="F27" s="2379"/>
      <c r="G27" s="2380"/>
      <c r="H27" s="2384" t="s">
        <v>101</v>
      </c>
      <c r="I27" s="2385"/>
      <c r="J27" s="2385"/>
      <c r="K27" s="2385"/>
      <c r="L27" s="2385"/>
      <c r="M27" s="2386"/>
      <c r="N27" s="925"/>
      <c r="O27" s="925"/>
      <c r="P27" s="925"/>
      <c r="Q27" s="926"/>
      <c r="R27" s="926"/>
      <c r="S27" s="926"/>
      <c r="T27" s="1298" t="str">
        <f>IF($A26&lt;&gt;"","---","")</f>
        <v/>
      </c>
      <c r="U27" s="1299"/>
      <c r="V27" s="1299"/>
      <c r="W27" s="926"/>
      <c r="X27" s="926"/>
      <c r="Y27" s="926"/>
      <c r="Z27" s="1298" t="str">
        <f>IF($A26&lt;&gt;"","---","")</f>
        <v/>
      </c>
      <c r="AA27" s="1299"/>
      <c r="AB27" s="1299"/>
      <c r="AC27" s="2065"/>
      <c r="AD27" s="926"/>
      <c r="AE27" s="926"/>
      <c r="AF27" s="2065"/>
      <c r="AG27" s="926"/>
      <c r="AH27" s="926"/>
      <c r="AI27" s="2338" t="str">
        <f>BA27</f>
        <v/>
      </c>
      <c r="AJ27" s="2338"/>
      <c r="AK27" s="2338"/>
      <c r="AL27" s="2065"/>
      <c r="AM27" s="926"/>
      <c r="AN27" s="926"/>
      <c r="AO27" s="1299" t="str">
        <f>IFERROR(SQRT(AL27/AL26)*AO26,"")</f>
        <v/>
      </c>
      <c r="AP27" s="1299"/>
      <c r="AQ27" s="1299"/>
      <c r="AR27" s="2364"/>
      <c r="AS27" s="2365"/>
      <c r="AT27" s="2365"/>
      <c r="AU27" s="2346" t="s">
        <v>119</v>
      </c>
      <c r="AV27" s="2347"/>
      <c r="AW27" s="96"/>
      <c r="AX27" s="2448"/>
      <c r="AY27" s="2444"/>
      <c r="AZ27" s="2444"/>
      <c r="BA27" s="2338" t="str">
        <f>IF(1.08*N27*(W27-Q27)/1000&lt;&gt;0,1.08*N27*(W27-Q27)/1000,"")</f>
        <v/>
      </c>
      <c r="BB27" s="2338"/>
      <c r="BC27" s="2338"/>
      <c r="BD27" s="2442"/>
      <c r="BE27" s="2442"/>
      <c r="BF27" s="2442"/>
      <c r="BG27" s="2338" t="str">
        <f>IFERROR(IF(AO27*500*(AC27-AF27)/1000&lt;&gt;0,AO27*500*(AC27-AF27)/1000,""),"")</f>
        <v/>
      </c>
      <c r="BH27" s="2338"/>
      <c r="BI27" s="2338"/>
      <c r="BJ27" s="2338" t="str">
        <f>IFERROR((BA27*1000)/(500*(AC27-AF27)),"")</f>
        <v/>
      </c>
      <c r="BK27" s="2338"/>
      <c r="BL27" s="2338"/>
      <c r="BM27" s="1677" t="str">
        <f>IFERROR(SQRT(AL27/AL26)*AO26,"")</f>
        <v/>
      </c>
      <c r="BN27" s="1677"/>
      <c r="BO27" s="2339"/>
      <c r="BP27" s="1677" t="e">
        <f>BA27/BG27</f>
        <v>#VALUE!</v>
      </c>
      <c r="BQ27" s="1677"/>
      <c r="BR27" s="2321"/>
      <c r="BS27" s="5"/>
      <c r="BT27" s="5"/>
      <c r="BU27" s="5"/>
      <c r="BV27" s="5"/>
      <c r="BW27" s="5"/>
      <c r="BX27" s="5"/>
      <c r="BY27" s="5"/>
      <c r="BZ27" s="5"/>
      <c r="CA27" s="5"/>
      <c r="CB27" s="5"/>
      <c r="CC27" s="5"/>
      <c r="CD27" s="5"/>
      <c r="CE27" s="5"/>
      <c r="CF27" s="5"/>
    </row>
    <row r="28" spans="1:84" ht="12" customHeight="1" x14ac:dyDescent="0.25">
      <c r="A28" s="2375"/>
      <c r="B28" s="2376"/>
      <c r="C28" s="2376"/>
      <c r="D28" s="2376"/>
      <c r="E28" s="2376"/>
      <c r="F28" s="2376"/>
      <c r="G28" s="2377"/>
      <c r="H28" s="2428" t="s">
        <v>102</v>
      </c>
      <c r="I28" s="2429"/>
      <c r="J28" s="2429"/>
      <c r="K28" s="2429"/>
      <c r="L28" s="2429"/>
      <c r="M28" s="2430"/>
      <c r="N28" s="2431"/>
      <c r="O28" s="2431"/>
      <c r="P28" s="2431"/>
      <c r="Q28" s="2432"/>
      <c r="R28" s="2432"/>
      <c r="S28" s="2432"/>
      <c r="T28" s="2433" t="str">
        <f>IF($A28&lt;&gt;"","---","")</f>
        <v/>
      </c>
      <c r="U28" s="2434"/>
      <c r="V28" s="2434"/>
      <c r="W28" s="2432"/>
      <c r="X28" s="2432"/>
      <c r="Y28" s="2432"/>
      <c r="Z28" s="2433" t="str">
        <f>IF($A28&lt;&gt;"","---","")</f>
        <v/>
      </c>
      <c r="AA28" s="2434"/>
      <c r="AB28" s="2434"/>
      <c r="AC28" s="2432"/>
      <c r="AD28" s="2432"/>
      <c r="AE28" s="2432"/>
      <c r="AF28" s="2432"/>
      <c r="AG28" s="2432"/>
      <c r="AH28" s="2432"/>
      <c r="AI28" s="2432"/>
      <c r="AJ28" s="2432"/>
      <c r="AK28" s="2432"/>
      <c r="AL28" s="2432"/>
      <c r="AM28" s="2432"/>
      <c r="AN28" s="2432"/>
      <c r="AO28" s="2432"/>
      <c r="AP28" s="2432"/>
      <c r="AQ28" s="2432"/>
      <c r="AR28" s="2437" t="s">
        <v>99</v>
      </c>
      <c r="AS28" s="2438"/>
      <c r="AT28" s="2438"/>
      <c r="AU28" s="2438"/>
      <c r="AV28" s="2439"/>
      <c r="AW28" s="96"/>
      <c r="AX28" s="2440"/>
      <c r="AY28" s="2441"/>
      <c r="AZ28" s="2441"/>
      <c r="BA28" s="2435" t="str">
        <f t="shared" si="0"/>
        <v/>
      </c>
      <c r="BB28" s="2435"/>
      <c r="BC28" s="2435"/>
      <c r="BD28" s="2442"/>
      <c r="BE28" s="2442"/>
      <c r="BF28" s="2442"/>
      <c r="BG28" s="2435" t="str">
        <f t="shared" si="1"/>
        <v/>
      </c>
      <c r="BH28" s="2435"/>
      <c r="BI28" s="2435"/>
      <c r="BJ28" s="2435" t="str">
        <f t="shared" si="2"/>
        <v/>
      </c>
      <c r="BK28" s="2435"/>
      <c r="BL28" s="2435"/>
      <c r="BM28" s="2418" t="s">
        <v>99</v>
      </c>
      <c r="BN28" s="2419"/>
      <c r="BO28" s="2436"/>
      <c r="BP28" s="2418" t="s">
        <v>99</v>
      </c>
      <c r="BQ28" s="2419"/>
      <c r="BR28" s="2420"/>
      <c r="BS28" s="5"/>
      <c r="BT28" s="5"/>
      <c r="BU28" s="5"/>
      <c r="BV28" s="5"/>
      <c r="BW28" s="5"/>
      <c r="BX28" s="5"/>
      <c r="BY28" s="5"/>
      <c r="BZ28" s="5"/>
      <c r="CA28" s="5"/>
      <c r="CB28" s="5"/>
      <c r="CC28" s="5"/>
      <c r="CD28" s="5"/>
      <c r="CE28" s="5"/>
      <c r="CF28" s="5"/>
    </row>
    <row r="29" spans="1:84" ht="12" customHeight="1" x14ac:dyDescent="0.25">
      <c r="A29" s="2378"/>
      <c r="B29" s="2379"/>
      <c r="C29" s="2379"/>
      <c r="D29" s="2379"/>
      <c r="E29" s="2379"/>
      <c r="F29" s="2379"/>
      <c r="G29" s="2380"/>
      <c r="H29" s="2384" t="s">
        <v>101</v>
      </c>
      <c r="I29" s="2385"/>
      <c r="J29" s="2385"/>
      <c r="K29" s="2385"/>
      <c r="L29" s="2385"/>
      <c r="M29" s="2386"/>
      <c r="N29" s="925"/>
      <c r="O29" s="925"/>
      <c r="P29" s="925"/>
      <c r="Q29" s="926"/>
      <c r="R29" s="926"/>
      <c r="S29" s="926"/>
      <c r="T29" s="1298" t="str">
        <f>IF($A28&lt;&gt;"","---","")</f>
        <v/>
      </c>
      <c r="U29" s="1299"/>
      <c r="V29" s="1299"/>
      <c r="W29" s="926"/>
      <c r="X29" s="926"/>
      <c r="Y29" s="926"/>
      <c r="Z29" s="1298" t="str">
        <f>IF($A28&lt;&gt;"","---","")</f>
        <v/>
      </c>
      <c r="AA29" s="1299"/>
      <c r="AB29" s="1299"/>
      <c r="AC29" s="926"/>
      <c r="AD29" s="926"/>
      <c r="AE29" s="926"/>
      <c r="AF29" s="926"/>
      <c r="AG29" s="926"/>
      <c r="AH29" s="926"/>
      <c r="AI29" s="2338" t="str">
        <f>BA29</f>
        <v/>
      </c>
      <c r="AJ29" s="2338"/>
      <c r="AK29" s="2338"/>
      <c r="AL29" s="926"/>
      <c r="AM29" s="926"/>
      <c r="AN29" s="926"/>
      <c r="AO29" s="1299" t="str">
        <f>IFERROR(SQRT(AL29/AL28)*AO28,"")</f>
        <v/>
      </c>
      <c r="AP29" s="1299"/>
      <c r="AQ29" s="1299"/>
      <c r="AR29" s="2364"/>
      <c r="AS29" s="2365"/>
      <c r="AT29" s="2365"/>
      <c r="AU29" s="2346" t="s">
        <v>119</v>
      </c>
      <c r="AV29" s="2347"/>
      <c r="AW29" s="96"/>
      <c r="AX29" s="2448"/>
      <c r="AY29" s="2444"/>
      <c r="AZ29" s="2444"/>
      <c r="BA29" s="2338" t="str">
        <f>IF(1.08*N29*(W29-Q29)/1000&lt;&gt;0,1.08*N29*(W29-Q29)/1000,"")</f>
        <v/>
      </c>
      <c r="BB29" s="2338"/>
      <c r="BC29" s="2338"/>
      <c r="BD29" s="2442"/>
      <c r="BE29" s="2442"/>
      <c r="BF29" s="2442"/>
      <c r="BG29" s="2338" t="str">
        <f>IFERROR(IF(AO29*500*(AC29-AF29)/1000&lt;&gt;0,AO29*500*(AC29-AF29)/1000,""),"")</f>
        <v/>
      </c>
      <c r="BH29" s="2338"/>
      <c r="BI29" s="2338"/>
      <c r="BJ29" s="2338" t="str">
        <f>IFERROR((BA29*1000)/(500*(AC29-AF29)),"")</f>
        <v/>
      </c>
      <c r="BK29" s="2338"/>
      <c r="BL29" s="2338"/>
      <c r="BM29" s="1677" t="str">
        <f>IFERROR(SQRT(AL29/AL28)*AO28,"")</f>
        <v/>
      </c>
      <c r="BN29" s="1677"/>
      <c r="BO29" s="2339"/>
      <c r="BP29" s="1677" t="e">
        <f>BA29/BG29</f>
        <v>#VALUE!</v>
      </c>
      <c r="BQ29" s="1677"/>
      <c r="BR29" s="2321"/>
      <c r="BS29" s="5"/>
      <c r="BT29" s="5"/>
      <c r="BU29" s="5"/>
      <c r="BV29" s="5"/>
      <c r="BW29" s="5"/>
      <c r="BX29" s="5"/>
      <c r="BY29" s="5"/>
      <c r="BZ29" s="5"/>
      <c r="CA29" s="5"/>
      <c r="CB29" s="5"/>
      <c r="CC29" s="5"/>
      <c r="CD29" s="5"/>
      <c r="CE29" s="5"/>
      <c r="CF29" s="5"/>
    </row>
    <row r="30" spans="1:84" ht="12" customHeight="1" x14ac:dyDescent="0.25">
      <c r="A30" s="2375"/>
      <c r="B30" s="2376"/>
      <c r="C30" s="2376"/>
      <c r="D30" s="2376"/>
      <c r="E30" s="2376"/>
      <c r="F30" s="2376"/>
      <c r="G30" s="2377"/>
      <c r="H30" s="2428" t="s">
        <v>102</v>
      </c>
      <c r="I30" s="2429"/>
      <c r="J30" s="2429"/>
      <c r="K30" s="2429"/>
      <c r="L30" s="2429"/>
      <c r="M30" s="2430"/>
      <c r="N30" s="2431"/>
      <c r="O30" s="2431"/>
      <c r="P30" s="2431"/>
      <c r="Q30" s="2432"/>
      <c r="R30" s="2432"/>
      <c r="S30" s="2432"/>
      <c r="T30" s="2433" t="str">
        <f>IF($A30&lt;&gt;"","---","")</f>
        <v/>
      </c>
      <c r="U30" s="2434"/>
      <c r="V30" s="2434"/>
      <c r="W30" s="2432"/>
      <c r="X30" s="2432"/>
      <c r="Y30" s="2432"/>
      <c r="Z30" s="2433" t="str">
        <f>IF($A30&lt;&gt;"","---","")</f>
        <v/>
      </c>
      <c r="AA30" s="2434"/>
      <c r="AB30" s="2434"/>
      <c r="AC30" s="2432"/>
      <c r="AD30" s="2432"/>
      <c r="AE30" s="2432"/>
      <c r="AF30" s="2432"/>
      <c r="AG30" s="2432"/>
      <c r="AH30" s="2432"/>
      <c r="AI30" s="2432"/>
      <c r="AJ30" s="2432"/>
      <c r="AK30" s="2432"/>
      <c r="AL30" s="2432"/>
      <c r="AM30" s="2432"/>
      <c r="AN30" s="2432"/>
      <c r="AO30" s="2432"/>
      <c r="AP30" s="2432"/>
      <c r="AQ30" s="2432"/>
      <c r="AR30" s="2437" t="s">
        <v>99</v>
      </c>
      <c r="AS30" s="2438"/>
      <c r="AT30" s="2438"/>
      <c r="AU30" s="2438"/>
      <c r="AV30" s="2439"/>
      <c r="AW30" s="96"/>
      <c r="AX30" s="2440"/>
      <c r="AY30" s="2441"/>
      <c r="AZ30" s="2441"/>
      <c r="BA30" s="2435" t="str">
        <f t="shared" si="0"/>
        <v/>
      </c>
      <c r="BB30" s="2435"/>
      <c r="BC30" s="2435"/>
      <c r="BD30" s="2442"/>
      <c r="BE30" s="2442"/>
      <c r="BF30" s="2442"/>
      <c r="BG30" s="2435" t="str">
        <f t="shared" si="1"/>
        <v/>
      </c>
      <c r="BH30" s="2435"/>
      <c r="BI30" s="2435"/>
      <c r="BJ30" s="2435" t="str">
        <f t="shared" si="2"/>
        <v/>
      </c>
      <c r="BK30" s="2435"/>
      <c r="BL30" s="2435"/>
      <c r="BM30" s="2418" t="s">
        <v>99</v>
      </c>
      <c r="BN30" s="2419"/>
      <c r="BO30" s="2436"/>
      <c r="BP30" s="2418" t="s">
        <v>99</v>
      </c>
      <c r="BQ30" s="2419"/>
      <c r="BR30" s="2420"/>
      <c r="BS30" s="5"/>
      <c r="BT30" s="5"/>
      <c r="BU30" s="5"/>
      <c r="BV30" s="5"/>
      <c r="BW30" s="5"/>
      <c r="BX30" s="5"/>
      <c r="BY30" s="5"/>
      <c r="BZ30" s="5"/>
      <c r="CA30" s="5"/>
      <c r="CB30" s="5"/>
      <c r="CC30" s="5"/>
      <c r="CD30" s="5"/>
      <c r="CE30" s="5"/>
      <c r="CF30" s="5"/>
    </row>
    <row r="31" spans="1:84" ht="12" customHeight="1" x14ac:dyDescent="0.25">
      <c r="A31" s="2378"/>
      <c r="B31" s="2379"/>
      <c r="C31" s="2379"/>
      <c r="D31" s="2379"/>
      <c r="E31" s="2379"/>
      <c r="F31" s="2379"/>
      <c r="G31" s="2380"/>
      <c r="H31" s="2384" t="s">
        <v>101</v>
      </c>
      <c r="I31" s="2385"/>
      <c r="J31" s="2385"/>
      <c r="K31" s="2385"/>
      <c r="L31" s="2385"/>
      <c r="M31" s="2386"/>
      <c r="N31" s="925"/>
      <c r="O31" s="925"/>
      <c r="P31" s="925"/>
      <c r="Q31" s="926"/>
      <c r="R31" s="926"/>
      <c r="S31" s="926"/>
      <c r="T31" s="1298" t="str">
        <f>IF($A30&lt;&gt;"","---","")</f>
        <v/>
      </c>
      <c r="U31" s="1299"/>
      <c r="V31" s="1299"/>
      <c r="W31" s="926"/>
      <c r="X31" s="926"/>
      <c r="Y31" s="926"/>
      <c r="Z31" s="1298" t="str">
        <f>IF($A30&lt;&gt;"","---","")</f>
        <v/>
      </c>
      <c r="AA31" s="1299"/>
      <c r="AB31" s="1299"/>
      <c r="AC31" s="926"/>
      <c r="AD31" s="926"/>
      <c r="AE31" s="926"/>
      <c r="AF31" s="926"/>
      <c r="AG31" s="926"/>
      <c r="AH31" s="926"/>
      <c r="AI31" s="2338" t="str">
        <f>BA31</f>
        <v/>
      </c>
      <c r="AJ31" s="2338"/>
      <c r="AK31" s="2338"/>
      <c r="AL31" s="926"/>
      <c r="AM31" s="926"/>
      <c r="AN31" s="926"/>
      <c r="AO31" s="1299" t="str">
        <f>IFERROR(SQRT(AL31/AL30)*AO30,"")</f>
        <v/>
      </c>
      <c r="AP31" s="1299"/>
      <c r="AQ31" s="1299"/>
      <c r="AR31" s="2364"/>
      <c r="AS31" s="2365"/>
      <c r="AT31" s="2365"/>
      <c r="AU31" s="2346" t="s">
        <v>119</v>
      </c>
      <c r="AV31" s="2347"/>
      <c r="AW31" s="96"/>
      <c r="AX31" s="2448"/>
      <c r="AY31" s="2444"/>
      <c r="AZ31" s="2444"/>
      <c r="BA31" s="2338" t="str">
        <f>IF(1.08*N31*(W31-Q31)/1000&lt;&gt;0,1.08*N31*(W31-Q31)/1000,"")</f>
        <v/>
      </c>
      <c r="BB31" s="2338"/>
      <c r="BC31" s="2338"/>
      <c r="BD31" s="2442"/>
      <c r="BE31" s="2442"/>
      <c r="BF31" s="2442"/>
      <c r="BG31" s="2338" t="str">
        <f>IFERROR(IF(AO31*500*(AC31-AF31)/1000&lt;&gt;0,AO31*500*(AC31-AF31)/1000,""),"")</f>
        <v/>
      </c>
      <c r="BH31" s="2338"/>
      <c r="BI31" s="2338"/>
      <c r="BJ31" s="2338" t="str">
        <f>IFERROR((BA31*1000)/(500*(AC31-AF31)),"")</f>
        <v/>
      </c>
      <c r="BK31" s="2338"/>
      <c r="BL31" s="2338"/>
      <c r="BM31" s="1677" t="str">
        <f>IFERROR(SQRT(AL31/AL30)*AO30,"")</f>
        <v/>
      </c>
      <c r="BN31" s="1677"/>
      <c r="BO31" s="2339"/>
      <c r="BP31" s="1677" t="e">
        <f>BA31/BG31</f>
        <v>#VALUE!</v>
      </c>
      <c r="BQ31" s="1677"/>
      <c r="BR31" s="2321"/>
      <c r="BS31" s="5"/>
      <c r="BT31" s="5"/>
      <c r="BU31" s="5"/>
      <c r="BV31" s="5"/>
      <c r="BW31" s="5"/>
      <c r="BX31" s="5"/>
      <c r="BY31" s="5"/>
      <c r="BZ31" s="5"/>
      <c r="CA31" s="5"/>
      <c r="CB31" s="5"/>
      <c r="CC31" s="5"/>
      <c r="CD31" s="5"/>
      <c r="CE31" s="5"/>
      <c r="CF31" s="5"/>
    </row>
    <row r="32" spans="1:84" ht="12" customHeight="1" x14ac:dyDescent="0.25">
      <c r="A32" s="2375"/>
      <c r="B32" s="2376"/>
      <c r="C32" s="2376"/>
      <c r="D32" s="2376"/>
      <c r="E32" s="2376"/>
      <c r="F32" s="2376"/>
      <c r="G32" s="2377"/>
      <c r="H32" s="2428" t="s">
        <v>102</v>
      </c>
      <c r="I32" s="2429"/>
      <c r="J32" s="2429"/>
      <c r="K32" s="2429"/>
      <c r="L32" s="2429"/>
      <c r="M32" s="2430"/>
      <c r="N32" s="2431"/>
      <c r="O32" s="2431"/>
      <c r="P32" s="2431"/>
      <c r="Q32" s="2432"/>
      <c r="R32" s="2432"/>
      <c r="S32" s="2432"/>
      <c r="T32" s="2433" t="str">
        <f>IF($A32&lt;&gt;"","---","")</f>
        <v/>
      </c>
      <c r="U32" s="2434"/>
      <c r="V32" s="2434"/>
      <c r="W32" s="2432"/>
      <c r="X32" s="2432"/>
      <c r="Y32" s="2432"/>
      <c r="Z32" s="2433" t="str">
        <f>IF($A32&lt;&gt;"","---","")</f>
        <v/>
      </c>
      <c r="AA32" s="2434"/>
      <c r="AB32" s="2434"/>
      <c r="AC32" s="2432"/>
      <c r="AD32" s="2432"/>
      <c r="AE32" s="2432"/>
      <c r="AF32" s="2432"/>
      <c r="AG32" s="2432"/>
      <c r="AH32" s="2432"/>
      <c r="AI32" s="2432"/>
      <c r="AJ32" s="2432"/>
      <c r="AK32" s="2432"/>
      <c r="AL32" s="2432"/>
      <c r="AM32" s="2432"/>
      <c r="AN32" s="2432"/>
      <c r="AO32" s="2432"/>
      <c r="AP32" s="2432"/>
      <c r="AQ32" s="2432"/>
      <c r="AR32" s="2437" t="s">
        <v>99</v>
      </c>
      <c r="AS32" s="2438"/>
      <c r="AT32" s="2438"/>
      <c r="AU32" s="2438"/>
      <c r="AV32" s="2439"/>
      <c r="AW32" s="96"/>
      <c r="AX32" s="2440"/>
      <c r="AY32" s="2441"/>
      <c r="AZ32" s="2441"/>
      <c r="BA32" s="2435" t="str">
        <f t="shared" si="0"/>
        <v/>
      </c>
      <c r="BB32" s="2435"/>
      <c r="BC32" s="2435"/>
      <c r="BD32" s="2442"/>
      <c r="BE32" s="2442"/>
      <c r="BF32" s="2442"/>
      <c r="BG32" s="2435" t="str">
        <f t="shared" si="1"/>
        <v/>
      </c>
      <c r="BH32" s="2435"/>
      <c r="BI32" s="2435"/>
      <c r="BJ32" s="2435" t="str">
        <f t="shared" si="2"/>
        <v/>
      </c>
      <c r="BK32" s="2435"/>
      <c r="BL32" s="2435"/>
      <c r="BM32" s="2418" t="s">
        <v>99</v>
      </c>
      <c r="BN32" s="2419"/>
      <c r="BO32" s="2436"/>
      <c r="BP32" s="2418" t="s">
        <v>99</v>
      </c>
      <c r="BQ32" s="2419"/>
      <c r="BR32" s="2420"/>
      <c r="BS32" s="5"/>
      <c r="BT32" s="5"/>
      <c r="BU32" s="5"/>
      <c r="BV32" s="5"/>
      <c r="BW32" s="5"/>
      <c r="BX32" s="5"/>
      <c r="BY32" s="5"/>
      <c r="BZ32" s="5"/>
      <c r="CA32" s="5"/>
      <c r="CB32" s="5"/>
      <c r="CC32" s="5"/>
      <c r="CD32" s="5"/>
      <c r="CE32" s="5"/>
      <c r="CF32" s="5"/>
    </row>
    <row r="33" spans="1:84" ht="12" customHeight="1" thickBot="1" x14ac:dyDescent="0.3">
      <c r="A33" s="2381"/>
      <c r="B33" s="2382"/>
      <c r="C33" s="2382"/>
      <c r="D33" s="2382"/>
      <c r="E33" s="2382"/>
      <c r="F33" s="2382"/>
      <c r="G33" s="2383"/>
      <c r="H33" s="2402" t="s">
        <v>101</v>
      </c>
      <c r="I33" s="2403"/>
      <c r="J33" s="2403"/>
      <c r="K33" s="2403"/>
      <c r="L33" s="2403"/>
      <c r="M33" s="2404"/>
      <c r="N33" s="1531"/>
      <c r="O33" s="1531"/>
      <c r="P33" s="1531"/>
      <c r="Q33" s="984"/>
      <c r="R33" s="984"/>
      <c r="S33" s="984"/>
      <c r="T33" s="2449" t="str">
        <f>IF($A32&lt;&gt;"","---","")</f>
        <v/>
      </c>
      <c r="U33" s="2300"/>
      <c r="V33" s="2300"/>
      <c r="W33" s="984"/>
      <c r="X33" s="984"/>
      <c r="Y33" s="984"/>
      <c r="Z33" s="2449" t="str">
        <f>IF($A32&lt;&gt;"","---","")</f>
        <v/>
      </c>
      <c r="AA33" s="2300"/>
      <c r="AB33" s="2300"/>
      <c r="AC33" s="984"/>
      <c r="AD33" s="984"/>
      <c r="AE33" s="984"/>
      <c r="AF33" s="984"/>
      <c r="AG33" s="984"/>
      <c r="AH33" s="984"/>
      <c r="AI33" s="2300" t="str">
        <f>BA33</f>
        <v/>
      </c>
      <c r="AJ33" s="2300"/>
      <c r="AK33" s="2300"/>
      <c r="AL33" s="984"/>
      <c r="AM33" s="984"/>
      <c r="AN33" s="984"/>
      <c r="AO33" s="2300" t="str">
        <f>IFERROR(SQRT(AL33/AL32)*AO32,"")</f>
        <v/>
      </c>
      <c r="AP33" s="2300"/>
      <c r="AQ33" s="2300"/>
      <c r="AR33" s="2349"/>
      <c r="AS33" s="2350"/>
      <c r="AT33" s="2350"/>
      <c r="AU33" s="2366" t="s">
        <v>119</v>
      </c>
      <c r="AV33" s="2367"/>
      <c r="AW33" s="96"/>
      <c r="AX33" s="2451"/>
      <c r="AY33" s="2452"/>
      <c r="AZ33" s="2453"/>
      <c r="BA33" s="2338" t="str">
        <f>IF(1.08*N33*(W33-Q33)/1000&lt;&gt;0,1.08*N33*(W33-Q33)/1000,"")</f>
        <v/>
      </c>
      <c r="BB33" s="2338"/>
      <c r="BC33" s="2338"/>
      <c r="BD33" s="2450"/>
      <c r="BE33" s="2450"/>
      <c r="BF33" s="2450"/>
      <c r="BG33" s="2338" t="str">
        <f>IFERROR(IF(AO33*500*(AC33-AF33)/1000&lt;&gt;0,AO33*500*(AC33-AF33)/1000,""),"")</f>
        <v/>
      </c>
      <c r="BH33" s="2338"/>
      <c r="BI33" s="2338"/>
      <c r="BJ33" s="2338" t="str">
        <f>IFERROR((BA33*1000)/(500*(AC33-AF33)),"")</f>
        <v/>
      </c>
      <c r="BK33" s="2338"/>
      <c r="BL33" s="2338"/>
      <c r="BM33" s="1677" t="str">
        <f>IFERROR(SQRT(AL33/AL32)*AO32,"")</f>
        <v/>
      </c>
      <c r="BN33" s="1677"/>
      <c r="BO33" s="2339"/>
      <c r="BP33" s="1412" t="e">
        <f>BA33/BG33</f>
        <v>#VALUE!</v>
      </c>
      <c r="BQ33" s="1412"/>
      <c r="BR33" s="232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54" t="s">
        <v>440</v>
      </c>
      <c r="AD34" s="2455"/>
      <c r="AE34" s="2455"/>
      <c r="AF34" s="2455"/>
      <c r="AG34" s="2455"/>
      <c r="AH34" s="2455"/>
      <c r="AI34" s="2455"/>
      <c r="AJ34" s="2455"/>
      <c r="AK34" s="2455"/>
      <c r="AL34" s="2455"/>
      <c r="AM34" s="2455"/>
      <c r="AN34" s="2456"/>
      <c r="AO34" s="2435">
        <f>SUM(AO12,AO14,AO16,AO18,AO20,AO22,AO24,AO26,AO28,AO30,AO32)</f>
        <v>0</v>
      </c>
      <c r="AP34" s="2435"/>
      <c r="AQ34" s="2435"/>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58" t="s">
        <v>441</v>
      </c>
      <c r="AD35" s="2359"/>
      <c r="AE35" s="2359"/>
      <c r="AF35" s="2359"/>
      <c r="AG35" s="2359"/>
      <c r="AH35" s="2359"/>
      <c r="AI35" s="2359"/>
      <c r="AJ35" s="2359"/>
      <c r="AK35" s="2359"/>
      <c r="AL35" s="2359"/>
      <c r="AM35" s="2359"/>
      <c r="AN35" s="2360"/>
      <c r="AO35" s="2300">
        <f>SUM(AO13,AO15,AO17,AO19,AO21,AO23,AO25,AO27,AO29,AO31,AO33)</f>
        <v>0</v>
      </c>
      <c r="AP35" s="2300"/>
      <c r="AQ35" s="2300"/>
      <c r="AR35" s="279">
        <f>SUM(AO13,AO15,AO17,AO19,AO21,AO23,AO25,AO27,AO29,AO31,AO33)</f>
        <v>0</v>
      </c>
      <c r="AS35" s="276"/>
      <c r="AT35" s="276"/>
      <c r="AU35" s="276"/>
      <c r="AV35" s="277"/>
      <c r="AW35" s="96"/>
      <c r="AX35" s="1312" t="s">
        <v>696</v>
      </c>
      <c r="AY35" s="1313"/>
      <c r="AZ35" s="1313"/>
      <c r="BA35" s="1313"/>
      <c r="BB35" s="1313"/>
      <c r="BC35" s="1313"/>
      <c r="BD35" s="1313"/>
      <c r="BE35" s="1313"/>
      <c r="BF35" s="1313"/>
      <c r="BG35" s="1313"/>
      <c r="BH35" s="1313"/>
      <c r="BI35" s="1313"/>
      <c r="BJ35" s="1313"/>
      <c r="BK35" s="1313"/>
      <c r="BL35" s="131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12"/>
      <c r="AY36" s="913"/>
      <c r="AZ36" s="913"/>
      <c r="BA36" s="913"/>
      <c r="BB36" s="914"/>
      <c r="BC36" s="915"/>
      <c r="BD36" s="913"/>
      <c r="BE36" s="913"/>
      <c r="BF36" s="913"/>
      <c r="BG36" s="914"/>
      <c r="BH36" s="915"/>
      <c r="BI36" s="913"/>
      <c r="BJ36" s="913"/>
      <c r="BK36" s="913"/>
      <c r="BL36" s="91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893"/>
      <c r="AY37" s="877"/>
      <c r="AZ37" s="877"/>
      <c r="BA37" s="877"/>
      <c r="BB37" s="878"/>
      <c r="BC37" s="876"/>
      <c r="BD37" s="877"/>
      <c r="BE37" s="877"/>
      <c r="BF37" s="877"/>
      <c r="BG37" s="878"/>
      <c r="BH37" s="876"/>
      <c r="BI37" s="877"/>
      <c r="BJ37" s="877"/>
      <c r="BK37" s="877"/>
      <c r="BL37" s="87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893"/>
      <c r="AY38" s="877"/>
      <c r="AZ38" s="877"/>
      <c r="BA38" s="877"/>
      <c r="BB38" s="878"/>
      <c r="BC38" s="876"/>
      <c r="BD38" s="877"/>
      <c r="BE38" s="877"/>
      <c r="BF38" s="877"/>
      <c r="BG38" s="878"/>
      <c r="BH38" s="876"/>
      <c r="BI38" s="877"/>
      <c r="BJ38" s="877"/>
      <c r="BK38" s="877"/>
      <c r="BL38" s="87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893"/>
      <c r="AY39" s="877"/>
      <c r="AZ39" s="877"/>
      <c r="BA39" s="877"/>
      <c r="BB39" s="878"/>
      <c r="BC39" s="876"/>
      <c r="BD39" s="877"/>
      <c r="BE39" s="877"/>
      <c r="BF39" s="877"/>
      <c r="BG39" s="878"/>
      <c r="BH39" s="876"/>
      <c r="BI39" s="877"/>
      <c r="BJ39" s="877"/>
      <c r="BK39" s="877"/>
      <c r="BL39" s="87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893"/>
      <c r="AY40" s="877"/>
      <c r="AZ40" s="877"/>
      <c r="BA40" s="877"/>
      <c r="BB40" s="878"/>
      <c r="BC40" s="876"/>
      <c r="BD40" s="877"/>
      <c r="BE40" s="877"/>
      <c r="BF40" s="877"/>
      <c r="BG40" s="878"/>
      <c r="BH40" s="876"/>
      <c r="BI40" s="877"/>
      <c r="BJ40" s="877"/>
      <c r="BK40" s="877"/>
      <c r="BL40" s="87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7"/>
      <c r="AY41" s="930"/>
      <c r="AZ41" s="930"/>
      <c r="BA41" s="930"/>
      <c r="BB41" s="938"/>
      <c r="BC41" s="929"/>
      <c r="BD41" s="930"/>
      <c r="BE41" s="930"/>
      <c r="BF41" s="930"/>
      <c r="BG41" s="938"/>
      <c r="BH41" s="929"/>
      <c r="BI41" s="930"/>
      <c r="BJ41" s="930"/>
      <c r="BK41" s="930"/>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331"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330"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329"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328" priority="307">
      <formula>NOT(ISBLANK($A12))</formula>
    </cfRule>
  </conditionalFormatting>
  <conditionalFormatting sqref="H12 H14 H16 H18 H20 H22 H24 H26 H28 H30 H32">
    <cfRule type="expression" dxfId="1327" priority="211">
      <formula>ISBLANK($A12)</formula>
    </cfRule>
  </conditionalFormatting>
  <conditionalFormatting sqref="AU13 H13 H15 AU15 H17 AU17 H19 AU19 H21 AU21 H23 AU23 H25 AU25 H27 AU27 H29 AU29 H31 AU31 H33 AU33">
    <cfRule type="expression" dxfId="1326"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325" priority="305">
      <formula>LEN(TRIM(Q12))&gt;0</formula>
    </cfRule>
  </conditionalFormatting>
  <conditionalFormatting sqref="N12:P12 N14:P14 N16:P16 N18:P18 N20:P20 N22:P22 N24:P24 N26:P26 N28:P28 N30:P30 N32:P32">
    <cfRule type="notContainsBlanks" dxfId="1324" priority="306">
      <formula>LEN(TRIM(N12))&gt;0</formula>
    </cfRule>
  </conditionalFormatting>
  <conditionalFormatting sqref="AI13:AK13">
    <cfRule type="notContainsBlanks" dxfId="1323" priority="123">
      <formula>LEN(TRIM(AI13))&gt;0</formula>
    </cfRule>
  </conditionalFormatting>
  <conditionalFormatting sqref="AI13:AK13">
    <cfRule type="expression" dxfId="1322" priority="124">
      <formula>NOT(ISBLANK(OFFSET($A11,1,0)))</formula>
    </cfRule>
  </conditionalFormatting>
  <conditionalFormatting sqref="BA15:BC15">
    <cfRule type="notContainsBlanks" dxfId="1321" priority="101">
      <formula>LEN(TRIM(BA15))&gt;0</formula>
    </cfRule>
  </conditionalFormatting>
  <conditionalFormatting sqref="BA15:BC15">
    <cfRule type="expression" dxfId="1320" priority="102">
      <formula>NOT(ISBLANK(OFFSET($A13,1,0)))</formula>
    </cfRule>
  </conditionalFormatting>
  <conditionalFormatting sqref="BA17:BC17">
    <cfRule type="notContainsBlanks" dxfId="1319" priority="99">
      <formula>LEN(TRIM(BA17))&gt;0</formula>
    </cfRule>
  </conditionalFormatting>
  <conditionalFormatting sqref="BA17:BC17">
    <cfRule type="expression" dxfId="1318" priority="100">
      <formula>NOT(ISBLANK(OFFSET($A15,1,0)))</formula>
    </cfRule>
  </conditionalFormatting>
  <conditionalFormatting sqref="BA19:BC19">
    <cfRule type="notContainsBlanks" dxfId="1317" priority="97">
      <formula>LEN(TRIM(BA19))&gt;0</formula>
    </cfRule>
  </conditionalFormatting>
  <conditionalFormatting sqref="BA19:BC19">
    <cfRule type="expression" dxfId="1316" priority="98">
      <formula>NOT(ISBLANK(OFFSET($A17,1,0)))</formula>
    </cfRule>
  </conditionalFormatting>
  <conditionalFormatting sqref="BA21:BC21">
    <cfRule type="notContainsBlanks" dxfId="1315" priority="95">
      <formula>LEN(TRIM(BA21))&gt;0</formula>
    </cfRule>
  </conditionalFormatting>
  <conditionalFormatting sqref="BA21:BC21">
    <cfRule type="expression" dxfId="1314" priority="96">
      <formula>NOT(ISBLANK(OFFSET($A19,1,0)))</formula>
    </cfRule>
  </conditionalFormatting>
  <conditionalFormatting sqref="BA23:BC23">
    <cfRule type="notContainsBlanks" dxfId="1313" priority="93">
      <formula>LEN(TRIM(BA23))&gt;0</formula>
    </cfRule>
  </conditionalFormatting>
  <conditionalFormatting sqref="BA23:BC23">
    <cfRule type="expression" dxfId="1312" priority="94">
      <formula>NOT(ISBLANK(OFFSET($A21,1,0)))</formula>
    </cfRule>
  </conditionalFormatting>
  <conditionalFormatting sqref="BA25:BC25">
    <cfRule type="notContainsBlanks" dxfId="1311" priority="91">
      <formula>LEN(TRIM(BA25))&gt;0</formula>
    </cfRule>
  </conditionalFormatting>
  <conditionalFormatting sqref="BA25:BC25">
    <cfRule type="expression" dxfId="1310" priority="92">
      <formula>NOT(ISBLANK(OFFSET($A23,1,0)))</formula>
    </cfRule>
  </conditionalFormatting>
  <conditionalFormatting sqref="BA27:BC27">
    <cfRule type="notContainsBlanks" dxfId="1309" priority="89">
      <formula>LEN(TRIM(BA27))&gt;0</formula>
    </cfRule>
  </conditionalFormatting>
  <conditionalFormatting sqref="BA27:BC27">
    <cfRule type="expression" dxfId="1308" priority="90">
      <formula>NOT(ISBLANK(OFFSET($A25,1,0)))</formula>
    </cfRule>
  </conditionalFormatting>
  <conditionalFormatting sqref="BA29:BC29">
    <cfRule type="notContainsBlanks" dxfId="1307" priority="87">
      <formula>LEN(TRIM(BA29))&gt;0</formula>
    </cfRule>
  </conditionalFormatting>
  <conditionalFormatting sqref="BA29:BC29">
    <cfRule type="expression" dxfId="1306" priority="88">
      <formula>NOT(ISBLANK(OFFSET($A27,1,0)))</formula>
    </cfRule>
  </conditionalFormatting>
  <conditionalFormatting sqref="BA31:BC31">
    <cfRule type="notContainsBlanks" dxfId="1305" priority="85">
      <formula>LEN(TRIM(BA31))&gt;0</formula>
    </cfRule>
  </conditionalFormatting>
  <conditionalFormatting sqref="BA31:BC31">
    <cfRule type="expression" dxfId="1304" priority="86">
      <formula>NOT(ISBLANK(OFFSET($A29,1,0)))</formula>
    </cfRule>
  </conditionalFormatting>
  <conditionalFormatting sqref="BA33:BC33">
    <cfRule type="notContainsBlanks" dxfId="1303" priority="81">
      <formula>LEN(TRIM(BA33))&gt;0</formula>
    </cfRule>
  </conditionalFormatting>
  <conditionalFormatting sqref="BA33:BC33">
    <cfRule type="expression" dxfId="1302" priority="82">
      <formula>NOT(ISBLANK(OFFSET($A31,1,0)))</formula>
    </cfRule>
  </conditionalFormatting>
  <conditionalFormatting sqref="AI15:AK15">
    <cfRule type="notContainsBlanks" dxfId="1301" priority="59">
      <formula>LEN(TRIM(AI15))&gt;0</formula>
    </cfRule>
  </conditionalFormatting>
  <conditionalFormatting sqref="AI15:AK15">
    <cfRule type="expression" dxfId="1300" priority="60">
      <formula>NOT(ISBLANK(OFFSET($A13,1,0)))</formula>
    </cfRule>
  </conditionalFormatting>
  <conditionalFormatting sqref="AI17:AK17">
    <cfRule type="notContainsBlanks" dxfId="1299" priority="57">
      <formula>LEN(TRIM(AI17))&gt;0</formula>
    </cfRule>
  </conditionalFormatting>
  <conditionalFormatting sqref="AI17:AK17">
    <cfRule type="expression" dxfId="1298" priority="58">
      <formula>NOT(ISBLANK(OFFSET($A15,1,0)))</formula>
    </cfRule>
  </conditionalFormatting>
  <conditionalFormatting sqref="AI19:AK19">
    <cfRule type="notContainsBlanks" dxfId="1297" priority="55">
      <formula>LEN(TRIM(AI19))&gt;0</formula>
    </cfRule>
  </conditionalFormatting>
  <conditionalFormatting sqref="AI19:AK19">
    <cfRule type="expression" dxfId="1296" priority="56">
      <formula>NOT(ISBLANK(OFFSET($A17,1,0)))</formula>
    </cfRule>
  </conditionalFormatting>
  <conditionalFormatting sqref="AI21:AK21">
    <cfRule type="notContainsBlanks" dxfId="1295" priority="53">
      <formula>LEN(TRIM(AI21))&gt;0</formula>
    </cfRule>
  </conditionalFormatting>
  <conditionalFormatting sqref="AI21:AK21">
    <cfRule type="expression" dxfId="1294" priority="54">
      <formula>NOT(ISBLANK(OFFSET($A19,1,0)))</formula>
    </cfRule>
  </conditionalFormatting>
  <conditionalFormatting sqref="AI23:AK23">
    <cfRule type="notContainsBlanks" dxfId="1293" priority="51">
      <formula>LEN(TRIM(AI23))&gt;0</formula>
    </cfRule>
  </conditionalFormatting>
  <conditionalFormatting sqref="AI23:AK23">
    <cfRule type="expression" dxfId="1292" priority="52">
      <formula>NOT(ISBLANK(OFFSET($A21,1,0)))</formula>
    </cfRule>
  </conditionalFormatting>
  <conditionalFormatting sqref="AI25:AK25">
    <cfRule type="notContainsBlanks" dxfId="1291" priority="49">
      <formula>LEN(TRIM(AI25))&gt;0</formula>
    </cfRule>
  </conditionalFormatting>
  <conditionalFormatting sqref="AI25:AK25">
    <cfRule type="expression" dxfId="1290" priority="50">
      <formula>NOT(ISBLANK(OFFSET($A23,1,0)))</formula>
    </cfRule>
  </conditionalFormatting>
  <conditionalFormatting sqref="AI27:AK27">
    <cfRule type="notContainsBlanks" dxfId="1289" priority="47">
      <formula>LEN(TRIM(AI27))&gt;0</formula>
    </cfRule>
  </conditionalFormatting>
  <conditionalFormatting sqref="AI27:AK27">
    <cfRule type="expression" dxfId="1288" priority="48">
      <formula>NOT(ISBLANK(OFFSET($A25,1,0)))</formula>
    </cfRule>
  </conditionalFormatting>
  <conditionalFormatting sqref="AI29:AK29">
    <cfRule type="notContainsBlanks" dxfId="1287" priority="45">
      <formula>LEN(TRIM(AI29))&gt;0</formula>
    </cfRule>
  </conditionalFormatting>
  <conditionalFormatting sqref="AI29:AK29">
    <cfRule type="expression" dxfId="1286" priority="46">
      <formula>NOT(ISBLANK(OFFSET($A27,1,0)))</formula>
    </cfRule>
  </conditionalFormatting>
  <conditionalFormatting sqref="AI31:AK31">
    <cfRule type="notContainsBlanks" dxfId="1285" priority="43">
      <formula>LEN(TRIM(AI31))&gt;0</formula>
    </cfRule>
  </conditionalFormatting>
  <conditionalFormatting sqref="AI31:AK31">
    <cfRule type="expression" dxfId="1284" priority="44">
      <formula>NOT(ISBLANK(OFFSET($A29,1,0)))</formula>
    </cfRule>
  </conditionalFormatting>
  <conditionalFormatting sqref="AI33:AK33">
    <cfRule type="notContainsBlanks" dxfId="1283" priority="41">
      <formula>LEN(TRIM(AI33))&gt;0</formula>
    </cfRule>
  </conditionalFormatting>
  <conditionalFormatting sqref="AI33:AK33">
    <cfRule type="expression" dxfId="1282" priority="42">
      <formula>NOT(ISBLANK(OFFSET($A31,1,0)))</formula>
    </cfRule>
  </conditionalFormatting>
  <conditionalFormatting sqref="T15:AB15">
    <cfRule type="notContainsBlanks" dxfId="1281" priority="37">
      <formula>LEN(TRIM(T15))&gt;0</formula>
    </cfRule>
  </conditionalFormatting>
  <conditionalFormatting sqref="T15:AB15">
    <cfRule type="expression" dxfId="1280" priority="38">
      <formula>NOT(ISBLANK(OFFSET($A13,1,0)))</formula>
    </cfRule>
  </conditionalFormatting>
  <conditionalFormatting sqref="T14:AB14">
    <cfRule type="expression" dxfId="1279" priority="40">
      <formula>NOT(ISBLANK($A14))</formula>
    </cfRule>
  </conditionalFormatting>
  <conditionalFormatting sqref="T14:AB14">
    <cfRule type="notContainsBlanks" dxfId="1278" priority="39">
      <formula>LEN(TRIM(T14))&gt;0</formula>
    </cfRule>
  </conditionalFormatting>
  <conditionalFormatting sqref="T17:AB17">
    <cfRule type="notContainsBlanks" dxfId="1277" priority="33">
      <formula>LEN(TRIM(T17))&gt;0</formula>
    </cfRule>
  </conditionalFormatting>
  <conditionalFormatting sqref="T17:AB17">
    <cfRule type="expression" dxfId="1276" priority="34">
      <formula>NOT(ISBLANK(OFFSET($A15,1,0)))</formula>
    </cfRule>
  </conditionalFormatting>
  <conditionalFormatting sqref="T16:AB16">
    <cfRule type="expression" dxfId="1275" priority="36">
      <formula>NOT(ISBLANK($A16))</formula>
    </cfRule>
  </conditionalFormatting>
  <conditionalFormatting sqref="T16:AB16">
    <cfRule type="notContainsBlanks" dxfId="1274" priority="35">
      <formula>LEN(TRIM(T16))&gt;0</formula>
    </cfRule>
  </conditionalFormatting>
  <conditionalFormatting sqref="T19:AB19">
    <cfRule type="notContainsBlanks" dxfId="1273" priority="29">
      <formula>LEN(TRIM(T19))&gt;0</formula>
    </cfRule>
  </conditionalFormatting>
  <conditionalFormatting sqref="T19:AB19">
    <cfRule type="expression" dxfId="1272" priority="30">
      <formula>NOT(ISBLANK(OFFSET($A17,1,0)))</formula>
    </cfRule>
  </conditionalFormatting>
  <conditionalFormatting sqref="T18:AB18">
    <cfRule type="expression" dxfId="1271" priority="32">
      <formula>NOT(ISBLANK($A18))</formula>
    </cfRule>
  </conditionalFormatting>
  <conditionalFormatting sqref="T18:AB18">
    <cfRule type="notContainsBlanks" dxfId="1270" priority="31">
      <formula>LEN(TRIM(T18))&gt;0</formula>
    </cfRule>
  </conditionalFormatting>
  <conditionalFormatting sqref="T21:AB21">
    <cfRule type="notContainsBlanks" dxfId="1269" priority="25">
      <formula>LEN(TRIM(T21))&gt;0</formula>
    </cfRule>
  </conditionalFormatting>
  <conditionalFormatting sqref="T21:AB21">
    <cfRule type="expression" dxfId="1268" priority="26">
      <formula>NOT(ISBLANK(OFFSET($A19,1,0)))</formula>
    </cfRule>
  </conditionalFormatting>
  <conditionalFormatting sqref="T20:AB20">
    <cfRule type="expression" dxfId="1267" priority="28">
      <formula>NOT(ISBLANK($A20))</formula>
    </cfRule>
  </conditionalFormatting>
  <conditionalFormatting sqref="T20:AB20">
    <cfRule type="notContainsBlanks" dxfId="1266" priority="27">
      <formula>LEN(TRIM(T20))&gt;0</formula>
    </cfRule>
  </conditionalFormatting>
  <conditionalFormatting sqref="T23:AB23">
    <cfRule type="notContainsBlanks" dxfId="1265" priority="21">
      <formula>LEN(TRIM(T23))&gt;0</formula>
    </cfRule>
  </conditionalFormatting>
  <conditionalFormatting sqref="T23:AB23">
    <cfRule type="expression" dxfId="1264" priority="22">
      <formula>NOT(ISBLANK(OFFSET($A21,1,0)))</formula>
    </cfRule>
  </conditionalFormatting>
  <conditionalFormatting sqref="T22:AB22">
    <cfRule type="expression" dxfId="1263" priority="24">
      <formula>NOT(ISBLANK($A22))</formula>
    </cfRule>
  </conditionalFormatting>
  <conditionalFormatting sqref="T22:AB22">
    <cfRule type="notContainsBlanks" dxfId="1262" priority="23">
      <formula>LEN(TRIM(T22))&gt;0</formula>
    </cfRule>
  </conditionalFormatting>
  <conditionalFormatting sqref="T25:AB25">
    <cfRule type="notContainsBlanks" dxfId="1261" priority="17">
      <formula>LEN(TRIM(T25))&gt;0</formula>
    </cfRule>
  </conditionalFormatting>
  <conditionalFormatting sqref="T25:AB25">
    <cfRule type="expression" dxfId="1260" priority="18">
      <formula>NOT(ISBLANK(OFFSET($A23,1,0)))</formula>
    </cfRule>
  </conditionalFormatting>
  <conditionalFormatting sqref="T24:AB24">
    <cfRule type="expression" dxfId="1259" priority="20">
      <formula>NOT(ISBLANK($A24))</formula>
    </cfRule>
  </conditionalFormatting>
  <conditionalFormatting sqref="T24:AB24">
    <cfRule type="notContainsBlanks" dxfId="1258" priority="19">
      <formula>LEN(TRIM(T24))&gt;0</formula>
    </cfRule>
  </conditionalFormatting>
  <conditionalFormatting sqref="T27:AB27">
    <cfRule type="notContainsBlanks" dxfId="1257" priority="13">
      <formula>LEN(TRIM(T27))&gt;0</formula>
    </cfRule>
  </conditionalFormatting>
  <conditionalFormatting sqref="T27:AB27">
    <cfRule type="expression" dxfId="1256" priority="14">
      <formula>NOT(ISBLANK(OFFSET($A25,1,0)))</formula>
    </cfRule>
  </conditionalFormatting>
  <conditionalFormatting sqref="T26:AB26">
    <cfRule type="expression" dxfId="1255" priority="16">
      <formula>NOT(ISBLANK($A26))</formula>
    </cfRule>
  </conditionalFormatting>
  <conditionalFormatting sqref="T26:AB26">
    <cfRule type="notContainsBlanks" dxfId="1254" priority="15">
      <formula>LEN(TRIM(T26))&gt;0</formula>
    </cfRule>
  </conditionalFormatting>
  <conditionalFormatting sqref="T29:AB29">
    <cfRule type="notContainsBlanks" dxfId="1253" priority="9">
      <formula>LEN(TRIM(T29))&gt;0</formula>
    </cfRule>
  </conditionalFormatting>
  <conditionalFormatting sqref="T29:AB29">
    <cfRule type="expression" dxfId="1252" priority="10">
      <formula>NOT(ISBLANK(OFFSET($A27,1,0)))</formula>
    </cfRule>
  </conditionalFormatting>
  <conditionalFormatting sqref="T28:AB28">
    <cfRule type="expression" dxfId="1251" priority="12">
      <formula>NOT(ISBLANK($A28))</formula>
    </cfRule>
  </conditionalFormatting>
  <conditionalFormatting sqref="T28:AB28">
    <cfRule type="notContainsBlanks" dxfId="1250" priority="11">
      <formula>LEN(TRIM(T28))&gt;0</formula>
    </cfRule>
  </conditionalFormatting>
  <conditionalFormatting sqref="T31:AB31">
    <cfRule type="notContainsBlanks" dxfId="1249" priority="5">
      <formula>LEN(TRIM(T31))&gt;0</formula>
    </cfRule>
  </conditionalFormatting>
  <conditionalFormatting sqref="T31:AB31">
    <cfRule type="expression" dxfId="1248" priority="6">
      <formula>NOT(ISBLANK(OFFSET($A29,1,0)))</formula>
    </cfRule>
  </conditionalFormatting>
  <conditionalFormatting sqref="T30:AB30">
    <cfRule type="expression" dxfId="1247" priority="8">
      <formula>NOT(ISBLANK($A30))</formula>
    </cfRule>
  </conditionalFormatting>
  <conditionalFormatting sqref="T30:AB30">
    <cfRule type="notContainsBlanks" dxfId="1246" priority="7">
      <formula>LEN(TRIM(T30))&gt;0</formula>
    </cfRule>
  </conditionalFormatting>
  <conditionalFormatting sqref="T33:AB33">
    <cfRule type="notContainsBlanks" dxfId="1245" priority="1">
      <formula>LEN(TRIM(T33))&gt;0</formula>
    </cfRule>
  </conditionalFormatting>
  <conditionalFormatting sqref="T33:AB33">
    <cfRule type="expression" dxfId="1244" priority="2">
      <formula>NOT(ISBLANK(OFFSET($A31,1,0)))</formula>
    </cfRule>
  </conditionalFormatting>
  <conditionalFormatting sqref="T32:AB32">
    <cfRule type="expression" dxfId="1243" priority="4">
      <formula>NOT(ISBLANK($A32))</formula>
    </cfRule>
  </conditionalFormatting>
  <conditionalFormatting sqref="T32:AB32">
    <cfRule type="notContainsBlanks" dxfId="1242"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7"/>
      <c r="B5" s="2457"/>
      <c r="C5" s="2457"/>
      <c r="D5" s="2457"/>
      <c r="E5" s="2457"/>
      <c r="F5" s="2457"/>
      <c r="G5" s="2"/>
      <c r="H5" s="2457"/>
      <c r="I5" s="2457"/>
      <c r="J5" s="2457"/>
      <c r="K5" s="2457"/>
      <c r="L5" s="2457"/>
      <c r="M5" s="2457"/>
      <c r="N5" s="2457"/>
      <c r="O5" s="2457"/>
      <c r="P5" s="2457"/>
      <c r="Q5" s="2457"/>
      <c r="R5" s="2457"/>
      <c r="S5" s="2457"/>
      <c r="T5" s="2457"/>
      <c r="U5" s="2457"/>
      <c r="V5" s="2457"/>
      <c r="W5" s="2457"/>
      <c r="X5" s="2457"/>
      <c r="Y5" s="2457"/>
      <c r="Z5" s="2457"/>
      <c r="AA5" s="2457"/>
      <c r="AB5" s="2457"/>
      <c r="AC5" s="2457"/>
      <c r="AD5" s="2457"/>
      <c r="AE5" s="2457"/>
      <c r="AF5" s="2457"/>
      <c r="AG5" s="2457"/>
      <c r="AH5" s="2457"/>
      <c r="AI5" s="2457"/>
      <c r="AN5" s="664"/>
      <c r="AO5" s="664"/>
      <c r="AP5" s="664"/>
    </row>
    <row r="6" spans="1:71" ht="15" customHeight="1" x14ac:dyDescent="0.2">
      <c r="A6" s="1249" t="s">
        <v>907</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ht="12"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ht="12"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ht="12"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ht="12"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ht="12"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ht="12"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ht="12"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ht="12"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ht="12"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ht="12"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ht="12"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ht="12"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ht="12"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ht="12"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ht="12"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ht="12"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ht="12"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ht="12"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ht="12"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ht="12"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ht="12"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ht="12"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ht="12"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ht="12"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ht="12"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ht="12"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8" t="s">
        <v>908</v>
      </c>
      <c r="Z5" s="918"/>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435</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7"/>
      <c r="AO9" s="887"/>
      <c r="AP9" s="887"/>
      <c r="AQ9" s="887"/>
      <c r="AR9" s="887"/>
      <c r="AS9" s="887"/>
      <c r="AT9" s="887"/>
      <c r="AU9" s="887"/>
      <c r="AV9" s="888"/>
      <c r="AW9" s="5"/>
      <c r="AX9" s="2512" t="s">
        <v>434</v>
      </c>
      <c r="AY9" s="2506"/>
      <c r="AZ9" s="2506"/>
      <c r="BA9" s="2506" t="s">
        <v>433</v>
      </c>
      <c r="BB9" s="2506"/>
      <c r="BC9" s="2506"/>
      <c r="BD9" s="2506" t="s">
        <v>432</v>
      </c>
      <c r="BE9" s="2506"/>
      <c r="BF9" s="2506"/>
      <c r="BG9" s="2506" t="s">
        <v>431</v>
      </c>
      <c r="BH9" s="2506"/>
      <c r="BI9" s="2506"/>
      <c r="BJ9" s="2506" t="s">
        <v>430</v>
      </c>
      <c r="BK9" s="2506"/>
      <c r="BL9" s="2506"/>
      <c r="BM9" s="2506" t="s">
        <v>429</v>
      </c>
      <c r="BN9" s="2506"/>
      <c r="BO9" s="2507"/>
      <c r="BP9" s="636"/>
      <c r="BQ9" s="636"/>
      <c r="BR9" s="636"/>
      <c r="BS9" s="636"/>
      <c r="BT9" s="636"/>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909" t="s">
        <v>909</v>
      </c>
      <c r="I10" s="910"/>
      <c r="J10" s="910"/>
      <c r="K10" s="909" t="s">
        <v>427</v>
      </c>
      <c r="L10" s="910"/>
      <c r="M10" s="910"/>
      <c r="N10" s="905" t="s">
        <v>426</v>
      </c>
      <c r="O10" s="906"/>
      <c r="P10" s="907"/>
      <c r="Q10" s="908" t="s">
        <v>425</v>
      </c>
      <c r="R10" s="908"/>
      <c r="S10" s="908"/>
      <c r="T10" s="908"/>
      <c r="U10" s="908"/>
      <c r="V10" s="908"/>
      <c r="W10" s="908" t="s">
        <v>424</v>
      </c>
      <c r="X10" s="908"/>
      <c r="Y10" s="908"/>
      <c r="Z10" s="908"/>
      <c r="AA10" s="908"/>
      <c r="AB10" s="908"/>
      <c r="AC10" s="880" t="s">
        <v>423</v>
      </c>
      <c r="AD10" s="881"/>
      <c r="AE10" s="904"/>
      <c r="AF10" s="880" t="s">
        <v>422</v>
      </c>
      <c r="AG10" s="881"/>
      <c r="AH10" s="904"/>
      <c r="AI10" s="880" t="s">
        <v>421</v>
      </c>
      <c r="AJ10" s="881"/>
      <c r="AK10" s="904"/>
      <c r="AL10" s="905" t="s">
        <v>910</v>
      </c>
      <c r="AM10" s="906"/>
      <c r="AN10" s="907"/>
      <c r="AO10" s="880" t="s">
        <v>287</v>
      </c>
      <c r="AP10" s="881"/>
      <c r="AQ10" s="904"/>
      <c r="AR10" s="880" t="s">
        <v>418</v>
      </c>
      <c r="AS10" s="881"/>
      <c r="AT10" s="881"/>
      <c r="AU10" s="881"/>
      <c r="AV10" s="882"/>
      <c r="AW10" s="5"/>
      <c r="AX10" s="2513"/>
      <c r="AY10" s="2508"/>
      <c r="AZ10" s="2508"/>
      <c r="BA10" s="2508"/>
      <c r="BB10" s="2508"/>
      <c r="BC10" s="2508"/>
      <c r="BD10" s="2508"/>
      <c r="BE10" s="2508"/>
      <c r="BF10" s="2508"/>
      <c r="BG10" s="2508"/>
      <c r="BH10" s="2508"/>
      <c r="BI10" s="2508"/>
      <c r="BJ10" s="2508"/>
      <c r="BK10" s="2508"/>
      <c r="BL10" s="2508"/>
      <c r="BM10" s="2508"/>
      <c r="BN10" s="2508"/>
      <c r="BO10" s="2509"/>
      <c r="BP10" s="636"/>
      <c r="BQ10" s="636"/>
      <c r="BR10" s="636"/>
      <c r="BS10" s="636"/>
      <c r="BT10" s="636"/>
      <c r="BU10" s="636"/>
      <c r="BV10" s="5"/>
      <c r="BW10" s="5"/>
      <c r="BX10" s="5"/>
      <c r="BY10" s="5"/>
      <c r="BZ10" s="5"/>
      <c r="CA10" s="5"/>
      <c r="CB10" s="5"/>
      <c r="CC10" s="5"/>
      <c r="CD10" s="5"/>
      <c r="CE10" s="5"/>
      <c r="CF10" s="5"/>
    </row>
    <row r="11" spans="1:84" ht="12" customHeight="1" thickBot="1" x14ac:dyDescent="0.3">
      <c r="A11" s="903"/>
      <c r="B11" s="881"/>
      <c r="C11" s="881"/>
      <c r="D11" s="881"/>
      <c r="E11" s="881"/>
      <c r="F11" s="881"/>
      <c r="G11" s="904"/>
      <c r="H11" s="883"/>
      <c r="I11" s="884"/>
      <c r="J11" s="884"/>
      <c r="K11" s="883"/>
      <c r="L11" s="884"/>
      <c r="M11" s="884"/>
      <c r="N11" s="905"/>
      <c r="O11" s="906"/>
      <c r="P11" s="907"/>
      <c r="Q11" s="900" t="s">
        <v>281</v>
      </c>
      <c r="R11" s="901"/>
      <c r="S11" s="902"/>
      <c r="T11" s="900" t="s">
        <v>282</v>
      </c>
      <c r="U11" s="901"/>
      <c r="V11" s="902"/>
      <c r="W11" s="900" t="s">
        <v>281</v>
      </c>
      <c r="X11" s="901"/>
      <c r="Y11" s="902"/>
      <c r="Z11" s="900" t="s">
        <v>282</v>
      </c>
      <c r="AA11" s="901"/>
      <c r="AB11" s="902"/>
      <c r="AC11" s="880"/>
      <c r="AD11" s="881"/>
      <c r="AE11" s="904"/>
      <c r="AF11" s="880"/>
      <c r="AG11" s="881"/>
      <c r="AH11" s="904"/>
      <c r="AI11" s="880"/>
      <c r="AJ11" s="881"/>
      <c r="AK11" s="904"/>
      <c r="AL11" s="905"/>
      <c r="AM11" s="906"/>
      <c r="AN11" s="907"/>
      <c r="AO11" s="880"/>
      <c r="AP11" s="881"/>
      <c r="AQ11" s="904"/>
      <c r="AR11" s="883"/>
      <c r="AS11" s="884"/>
      <c r="AT11" s="884"/>
      <c r="AU11" s="884"/>
      <c r="AV11" s="885"/>
      <c r="AW11" s="5"/>
      <c r="AX11" s="2514"/>
      <c r="AY11" s="2510"/>
      <c r="AZ11" s="2510"/>
      <c r="BA11" s="2510"/>
      <c r="BB11" s="2510"/>
      <c r="BC11" s="2510"/>
      <c r="BD11" s="2510"/>
      <c r="BE11" s="2510"/>
      <c r="BF11" s="2510"/>
      <c r="BG11" s="2510"/>
      <c r="BH11" s="2510"/>
      <c r="BI11" s="2510"/>
      <c r="BJ11" s="2510"/>
      <c r="BK11" s="2510"/>
      <c r="BL11" s="2510"/>
      <c r="BM11" s="2510"/>
      <c r="BN11" s="2510"/>
      <c r="BO11" s="2511"/>
      <c r="BP11" s="636"/>
      <c r="BQ11" s="636"/>
      <c r="BR11" s="636"/>
      <c r="BS11" s="636"/>
      <c r="BT11" s="636"/>
      <c r="BU11" s="636"/>
      <c r="BV11" s="5"/>
      <c r="BW11" s="5"/>
      <c r="BX11" s="5"/>
      <c r="BY11" s="5"/>
      <c r="BZ11" s="5"/>
      <c r="CA11" s="5"/>
      <c r="CB11" s="5"/>
      <c r="CC11" s="5"/>
      <c r="CD11" s="5"/>
      <c r="CE11" s="5"/>
      <c r="CF11" s="5"/>
    </row>
    <row r="12" spans="1:84" ht="12.75" customHeight="1" thickTop="1" x14ac:dyDescent="0.25">
      <c r="A12" s="943"/>
      <c r="B12" s="944"/>
      <c r="C12" s="944"/>
      <c r="D12" s="944"/>
      <c r="E12" s="944"/>
      <c r="F12" s="944"/>
      <c r="G12" s="945"/>
      <c r="H12" s="2488" t="s">
        <v>911</v>
      </c>
      <c r="I12" s="2489"/>
      <c r="J12" s="2490"/>
      <c r="K12" s="2494" t="s">
        <v>533</v>
      </c>
      <c r="L12" s="2495"/>
      <c r="M12" s="2496"/>
      <c r="N12" s="2371"/>
      <c r="O12" s="2371"/>
      <c r="P12" s="2371"/>
      <c r="Q12" s="2354"/>
      <c r="R12" s="2354"/>
      <c r="S12" s="2354"/>
      <c r="T12" s="2354"/>
      <c r="U12" s="2354"/>
      <c r="V12" s="2354"/>
      <c r="W12" s="2354"/>
      <c r="X12" s="2354"/>
      <c r="Y12" s="2354"/>
      <c r="Z12" s="2354"/>
      <c r="AA12" s="2354"/>
      <c r="AB12" s="2354"/>
      <c r="AC12" s="2354"/>
      <c r="AD12" s="2354"/>
      <c r="AE12" s="2354"/>
      <c r="AF12" s="2354"/>
      <c r="AG12" s="2354"/>
      <c r="AH12" s="2354"/>
      <c r="AI12" s="2354"/>
      <c r="AJ12" s="2354"/>
      <c r="AK12" s="2354"/>
      <c r="AL12" s="2354"/>
      <c r="AM12" s="2354"/>
      <c r="AN12" s="2354"/>
      <c r="AO12" s="2354"/>
      <c r="AP12" s="2354"/>
      <c r="AQ12" s="2354"/>
      <c r="AR12" s="2482" t="str">
        <f>IF($A12&lt;&gt;"","---","")</f>
        <v/>
      </c>
      <c r="AS12" s="2483"/>
      <c r="AT12" s="2483"/>
      <c r="AU12" s="2483"/>
      <c r="AV12" s="2484"/>
      <c r="AW12" s="5"/>
      <c r="AX12" s="2333"/>
      <c r="AY12" s="2334"/>
      <c r="AZ12" s="2334"/>
      <c r="BA12" s="2485" t="str">
        <f t="shared" ref="BA12:BA29" si="0">IF(1.08*N12*(Q12-W12)/1000&lt;&gt;0,1.08*N12*(Q12-W12)/1000,"")</f>
        <v/>
      </c>
      <c r="BB12" s="2485"/>
      <c r="BC12" s="2485"/>
      <c r="BD12" s="2485" t="str">
        <f t="shared" ref="BD12:BD31" si="1">IF(4.5*N12*AX12/1000&lt;&gt;0,4.5*N12*AX12/1000,"")</f>
        <v/>
      </c>
      <c r="BE12" s="2485"/>
      <c r="BF12" s="2485"/>
      <c r="BG12" s="2485" t="str">
        <f t="shared" ref="BG12:BG29" si="2">IF(AO12*500*(AF12-AC12)/1000&lt;&gt;0,AO12*500*(AF12-AC12)/1000,"")</f>
        <v/>
      </c>
      <c r="BH12" s="2485"/>
      <c r="BI12" s="2485"/>
      <c r="BJ12" s="2485" t="str">
        <f t="shared" ref="BJ12:BJ31" si="3">IFERROR((BD12*1000)/(500*(AF12-AC12)),"")</f>
        <v/>
      </c>
      <c r="BK12" s="2485"/>
      <c r="BL12" s="2485"/>
      <c r="BM12" s="2497" t="s">
        <v>99</v>
      </c>
      <c r="BN12" s="2498"/>
      <c r="BO12" s="2499"/>
      <c r="BP12" s="5"/>
      <c r="BQ12" s="5"/>
      <c r="BR12" s="5"/>
      <c r="BS12" s="5"/>
      <c r="BT12" s="5"/>
      <c r="BU12" s="5"/>
      <c r="BV12" s="5"/>
      <c r="BW12" s="5"/>
      <c r="BX12" s="5"/>
      <c r="BY12" s="5"/>
      <c r="BZ12" s="5"/>
      <c r="CA12" s="5"/>
      <c r="CB12" s="5"/>
      <c r="CC12" s="5"/>
      <c r="CD12" s="5"/>
      <c r="CE12" s="5"/>
      <c r="CF12" s="5"/>
    </row>
    <row r="13" spans="1:84" ht="12" customHeight="1" x14ac:dyDescent="0.25">
      <c r="A13" s="2486"/>
      <c r="B13" s="896"/>
      <c r="C13" s="896"/>
      <c r="D13" s="896"/>
      <c r="E13" s="896"/>
      <c r="F13" s="896"/>
      <c r="G13" s="2487"/>
      <c r="H13" s="2491"/>
      <c r="I13" s="2492"/>
      <c r="J13" s="2493"/>
      <c r="K13" s="922" t="s">
        <v>604</v>
      </c>
      <c r="L13" s="923"/>
      <c r="M13" s="924"/>
      <c r="N13" s="936"/>
      <c r="O13" s="936"/>
      <c r="P13" s="936"/>
      <c r="Q13" s="926"/>
      <c r="R13" s="926"/>
      <c r="S13" s="926"/>
      <c r="T13" s="926"/>
      <c r="U13" s="926"/>
      <c r="V13" s="926"/>
      <c r="W13" s="926"/>
      <c r="X13" s="926"/>
      <c r="Y13" s="926"/>
      <c r="Z13" s="926"/>
      <c r="AA13" s="926"/>
      <c r="AB13" s="926"/>
      <c r="AC13" s="926"/>
      <c r="AD13" s="926"/>
      <c r="AE13" s="926"/>
      <c r="AF13" s="926"/>
      <c r="AG13" s="926"/>
      <c r="AH13" s="926"/>
      <c r="AI13" s="928" t="str">
        <f>IFERROR(BG13,"")</f>
        <v/>
      </c>
      <c r="AJ13" s="928"/>
      <c r="AK13" s="928"/>
      <c r="AL13" s="926"/>
      <c r="AM13" s="926"/>
      <c r="AN13" s="926"/>
      <c r="AO13" s="928" t="str">
        <f>BM13</f>
        <v/>
      </c>
      <c r="AP13" s="928"/>
      <c r="AQ13" s="928"/>
      <c r="AR13" s="2364"/>
      <c r="AS13" s="2365"/>
      <c r="AT13" s="2365"/>
      <c r="AU13" s="993" t="s">
        <v>119</v>
      </c>
      <c r="AV13" s="994"/>
      <c r="AW13" s="5"/>
      <c r="AX13" s="2337"/>
      <c r="AY13" s="926"/>
      <c r="AZ13" s="926"/>
      <c r="BA13" s="2481" t="str">
        <f t="shared" si="0"/>
        <v/>
      </c>
      <c r="BB13" s="2481"/>
      <c r="BC13" s="2481"/>
      <c r="BD13" s="2481" t="str">
        <f t="shared" si="1"/>
        <v/>
      </c>
      <c r="BE13" s="2481"/>
      <c r="BF13" s="2481"/>
      <c r="BG13" s="2481" t="e">
        <f t="shared" si="2"/>
        <v>#VALUE!</v>
      </c>
      <c r="BH13" s="2481"/>
      <c r="BI13" s="2481"/>
      <c r="BJ13" s="2481" t="str">
        <f t="shared" si="3"/>
        <v/>
      </c>
      <c r="BK13" s="2481"/>
      <c r="BL13" s="2481"/>
      <c r="BM13" s="1027" t="str">
        <f>IFERROR(SQRT(AL13/AL12)*AO12,"")</f>
        <v/>
      </c>
      <c r="BN13" s="1027"/>
      <c r="BO13" s="1513"/>
      <c r="BP13" s="5"/>
      <c r="BQ13" s="5"/>
      <c r="BR13" s="5"/>
      <c r="BS13" s="5"/>
      <c r="BT13" s="5"/>
      <c r="BU13" s="5"/>
      <c r="BV13" s="5"/>
      <c r="BW13" s="5"/>
      <c r="BX13" s="5"/>
      <c r="BY13" s="5"/>
      <c r="BZ13" s="5"/>
      <c r="CA13" s="5"/>
      <c r="CB13" s="5"/>
      <c r="CC13" s="5"/>
      <c r="CD13" s="5"/>
      <c r="CE13" s="5"/>
      <c r="CF13" s="5"/>
    </row>
    <row r="14" spans="1:84" ht="12" customHeight="1" x14ac:dyDescent="0.25">
      <c r="A14" s="2486"/>
      <c r="B14" s="896"/>
      <c r="C14" s="896"/>
      <c r="D14" s="896"/>
      <c r="E14" s="896"/>
      <c r="F14" s="896"/>
      <c r="G14" s="2487"/>
      <c r="H14" s="2471" t="s">
        <v>912</v>
      </c>
      <c r="I14" s="2472"/>
      <c r="J14" s="2473"/>
      <c r="K14" s="2462" t="s">
        <v>533</v>
      </c>
      <c r="L14" s="2463"/>
      <c r="M14" s="2464"/>
      <c r="N14" s="2465"/>
      <c r="O14" s="2465"/>
      <c r="P14" s="2465"/>
      <c r="Q14" s="2461"/>
      <c r="R14" s="2461"/>
      <c r="S14" s="2461"/>
      <c r="T14" s="2461"/>
      <c r="U14" s="2461"/>
      <c r="V14" s="2461"/>
      <c r="W14" s="2461"/>
      <c r="X14" s="2461"/>
      <c r="Y14" s="2461"/>
      <c r="Z14" s="2461"/>
      <c r="AA14" s="2461"/>
      <c r="AB14" s="2461"/>
      <c r="AC14" s="2461"/>
      <c r="AD14" s="2461"/>
      <c r="AE14" s="2461"/>
      <c r="AF14" s="2461"/>
      <c r="AG14" s="2461"/>
      <c r="AH14" s="2461"/>
      <c r="AI14" s="2461"/>
      <c r="AJ14" s="2461"/>
      <c r="AK14" s="2461"/>
      <c r="AL14" s="2461"/>
      <c r="AM14" s="2461"/>
      <c r="AN14" s="2461"/>
      <c r="AO14" s="2461"/>
      <c r="AP14" s="2461"/>
      <c r="AQ14" s="2461"/>
      <c r="AR14" s="2458" t="str">
        <f>IF($A12&lt;&gt;"","---","")</f>
        <v/>
      </c>
      <c r="AS14" s="2459"/>
      <c r="AT14" s="2459"/>
      <c r="AU14" s="2459"/>
      <c r="AV14" s="2460"/>
      <c r="AW14" s="5"/>
      <c r="AX14" s="2466"/>
      <c r="AY14" s="2467"/>
      <c r="AZ14" s="2467"/>
      <c r="BA14" s="2468" t="str">
        <f>IF(1.08*N14*(W14-Q14)/1000&lt;&gt;0,1.08*N14*(W14-Q14)/1000,"")</f>
        <v/>
      </c>
      <c r="BB14" s="2468"/>
      <c r="BC14" s="2468"/>
      <c r="BD14" s="2468" t="str">
        <f t="shared" si="1"/>
        <v/>
      </c>
      <c r="BE14" s="2468"/>
      <c r="BF14" s="2468"/>
      <c r="BG14" s="2468" t="str">
        <f>IF(AO14*500*(AC14-AF14)/1000&lt;&gt;0,AO14*500*(AC14-AF14)/1000,"")</f>
        <v/>
      </c>
      <c r="BH14" s="2468"/>
      <c r="BI14" s="2468"/>
      <c r="BJ14" s="2468" t="str">
        <f t="shared" si="3"/>
        <v/>
      </c>
      <c r="BK14" s="2468"/>
      <c r="BL14" s="2468"/>
      <c r="BM14" s="2477" t="s">
        <v>99</v>
      </c>
      <c r="BN14" s="2478"/>
      <c r="BO14" s="2479"/>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03"/>
      <c r="I15" s="2504"/>
      <c r="J15" s="2505"/>
      <c r="K15" s="922" t="s">
        <v>604</v>
      </c>
      <c r="L15" s="923"/>
      <c r="M15" s="924"/>
      <c r="N15" s="936"/>
      <c r="O15" s="936"/>
      <c r="P15" s="936"/>
      <c r="Q15" s="926"/>
      <c r="R15" s="926"/>
      <c r="S15" s="926"/>
      <c r="T15" s="926"/>
      <c r="U15" s="926"/>
      <c r="V15" s="926"/>
      <c r="W15" s="926"/>
      <c r="X15" s="926"/>
      <c r="Y15" s="926"/>
      <c r="Z15" s="926"/>
      <c r="AA15" s="926"/>
      <c r="AB15" s="926"/>
      <c r="AC15" s="926"/>
      <c r="AD15" s="926"/>
      <c r="AE15" s="926"/>
      <c r="AF15" s="926"/>
      <c r="AG15" s="926"/>
      <c r="AH15" s="926"/>
      <c r="AI15" s="928" t="str">
        <f>IFERROR(BG15,"")</f>
        <v/>
      </c>
      <c r="AJ15" s="928"/>
      <c r="AK15" s="928"/>
      <c r="AL15" s="926"/>
      <c r="AM15" s="926"/>
      <c r="AN15" s="926"/>
      <c r="AO15" s="928" t="str">
        <f>BM15</f>
        <v/>
      </c>
      <c r="AP15" s="928"/>
      <c r="AQ15" s="928"/>
      <c r="AR15" s="2364"/>
      <c r="AS15" s="2365"/>
      <c r="AT15" s="2365"/>
      <c r="AU15" s="993" t="s">
        <v>119</v>
      </c>
      <c r="AV15" s="994"/>
      <c r="AW15" s="5"/>
      <c r="AX15" s="2337"/>
      <c r="AY15" s="926"/>
      <c r="AZ15" s="926"/>
      <c r="BA15" s="2481" t="str">
        <f>IF(1.08*N15*(W15-Q15)/1000&lt;&gt;0,1.08*N15*(W15-Q15)/1000,"")</f>
        <v/>
      </c>
      <c r="BB15" s="2481"/>
      <c r="BC15" s="2481"/>
      <c r="BD15" s="2481" t="str">
        <f t="shared" si="1"/>
        <v/>
      </c>
      <c r="BE15" s="2481"/>
      <c r="BF15" s="2481"/>
      <c r="BG15" s="2481" t="e">
        <f>IF(AO15*500*(AC15-AF15)/1000&lt;&gt;0,AO15*500*(AC15-AF15)/1000,"")</f>
        <v>#VALUE!</v>
      </c>
      <c r="BH15" s="2481"/>
      <c r="BI15" s="2481"/>
      <c r="BJ15" s="2481" t="str">
        <f t="shared" si="3"/>
        <v/>
      </c>
      <c r="BK15" s="2481"/>
      <c r="BL15" s="2481"/>
      <c r="BM15" s="1027" t="str">
        <f>IFERROR(SQRT(AL15/AL14)*AO14,"")</f>
        <v/>
      </c>
      <c r="BN15" s="1027"/>
      <c r="BO15" s="1513"/>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488" t="s">
        <v>911</v>
      </c>
      <c r="I16" s="2489"/>
      <c r="J16" s="2490"/>
      <c r="K16" s="2494" t="s">
        <v>533</v>
      </c>
      <c r="L16" s="2495"/>
      <c r="M16" s="2496"/>
      <c r="N16" s="2408"/>
      <c r="O16" s="2409"/>
      <c r="P16" s="2410"/>
      <c r="Q16" s="2351"/>
      <c r="R16" s="2352"/>
      <c r="S16" s="2353"/>
      <c r="T16" s="2351"/>
      <c r="U16" s="2352"/>
      <c r="V16" s="2353"/>
      <c r="W16" s="2351"/>
      <c r="X16" s="2352"/>
      <c r="Y16" s="2353"/>
      <c r="Z16" s="2351"/>
      <c r="AA16" s="2352"/>
      <c r="AB16" s="2353"/>
      <c r="AC16" s="2351"/>
      <c r="AD16" s="2352"/>
      <c r="AE16" s="2353"/>
      <c r="AF16" s="2351"/>
      <c r="AG16" s="2352"/>
      <c r="AH16" s="2353"/>
      <c r="AI16" s="2351"/>
      <c r="AJ16" s="2352"/>
      <c r="AK16" s="2353"/>
      <c r="AL16" s="2351"/>
      <c r="AM16" s="2352"/>
      <c r="AN16" s="2353"/>
      <c r="AO16" s="2351"/>
      <c r="AP16" s="2352"/>
      <c r="AQ16" s="2353"/>
      <c r="AR16" s="2482" t="str">
        <f>IF($A16&lt;&gt;"","---","")</f>
        <v/>
      </c>
      <c r="AS16" s="2483"/>
      <c r="AT16" s="2483"/>
      <c r="AU16" s="2483"/>
      <c r="AV16" s="2484"/>
      <c r="AW16" s="5"/>
      <c r="AX16" s="2333"/>
      <c r="AY16" s="2334"/>
      <c r="AZ16" s="2334"/>
      <c r="BA16" s="2485" t="str">
        <f t="shared" si="0"/>
        <v/>
      </c>
      <c r="BB16" s="2485"/>
      <c r="BC16" s="2485"/>
      <c r="BD16" s="2485" t="str">
        <f t="shared" si="1"/>
        <v/>
      </c>
      <c r="BE16" s="2485"/>
      <c r="BF16" s="2485"/>
      <c r="BG16" s="2485" t="str">
        <f t="shared" si="2"/>
        <v/>
      </c>
      <c r="BH16" s="2485"/>
      <c r="BI16" s="2485"/>
      <c r="BJ16" s="2485" t="str">
        <f t="shared" si="3"/>
        <v/>
      </c>
      <c r="BK16" s="2485"/>
      <c r="BL16" s="2485"/>
      <c r="BM16" s="2497" t="s">
        <v>99</v>
      </c>
      <c r="BN16" s="2498"/>
      <c r="BO16" s="2499"/>
      <c r="BP16" s="5"/>
      <c r="BQ16" s="5"/>
      <c r="BR16" s="5"/>
      <c r="BS16" s="5"/>
      <c r="BT16" s="5"/>
      <c r="BU16" s="5"/>
      <c r="BV16" s="5"/>
      <c r="BW16" s="5"/>
      <c r="BX16" s="5"/>
      <c r="BY16" s="5"/>
      <c r="BZ16" s="5"/>
      <c r="CA16" s="5"/>
      <c r="CB16" s="5"/>
      <c r="CC16" s="5"/>
      <c r="CD16" s="5"/>
      <c r="CE16" s="5"/>
      <c r="CF16" s="5"/>
    </row>
    <row r="17" spans="1:84" ht="12" customHeight="1" x14ac:dyDescent="0.25">
      <c r="A17" s="2486"/>
      <c r="B17" s="896"/>
      <c r="C17" s="896"/>
      <c r="D17" s="896"/>
      <c r="E17" s="896"/>
      <c r="F17" s="896"/>
      <c r="G17" s="2487"/>
      <c r="H17" s="2491"/>
      <c r="I17" s="2492"/>
      <c r="J17" s="2493"/>
      <c r="K17" s="922" t="s">
        <v>604</v>
      </c>
      <c r="L17" s="923"/>
      <c r="M17" s="924"/>
      <c r="N17" s="2500"/>
      <c r="O17" s="2501"/>
      <c r="P17" s="2502"/>
      <c r="Q17" s="961"/>
      <c r="R17" s="962"/>
      <c r="S17" s="963"/>
      <c r="T17" s="961"/>
      <c r="U17" s="962"/>
      <c r="V17" s="963"/>
      <c r="W17" s="961"/>
      <c r="X17" s="962"/>
      <c r="Y17" s="963"/>
      <c r="Z17" s="961"/>
      <c r="AA17" s="962"/>
      <c r="AB17" s="963"/>
      <c r="AC17" s="961"/>
      <c r="AD17" s="962"/>
      <c r="AE17" s="963"/>
      <c r="AF17" s="961"/>
      <c r="AG17" s="962"/>
      <c r="AH17" s="963"/>
      <c r="AI17" s="928" t="str">
        <f>IFERROR(BG17,"")</f>
        <v/>
      </c>
      <c r="AJ17" s="928"/>
      <c r="AK17" s="928"/>
      <c r="AL17" s="961"/>
      <c r="AM17" s="962"/>
      <c r="AN17" s="963"/>
      <c r="AO17" s="928" t="str">
        <f>BM17</f>
        <v/>
      </c>
      <c r="AP17" s="928"/>
      <c r="AQ17" s="928"/>
      <c r="AR17" s="2364"/>
      <c r="AS17" s="2365"/>
      <c r="AT17" s="2365"/>
      <c r="AU17" s="993" t="s">
        <v>119</v>
      </c>
      <c r="AV17" s="994"/>
      <c r="AW17" s="5"/>
      <c r="AX17" s="2337"/>
      <c r="AY17" s="926"/>
      <c r="AZ17" s="926"/>
      <c r="BA17" s="2481" t="str">
        <f t="shared" si="0"/>
        <v/>
      </c>
      <c r="BB17" s="2481"/>
      <c r="BC17" s="2481"/>
      <c r="BD17" s="2481" t="str">
        <f t="shared" si="1"/>
        <v/>
      </c>
      <c r="BE17" s="2481"/>
      <c r="BF17" s="2481"/>
      <c r="BG17" s="2481" t="e">
        <f t="shared" si="2"/>
        <v>#VALUE!</v>
      </c>
      <c r="BH17" s="2481"/>
      <c r="BI17" s="2481"/>
      <c r="BJ17" s="2481" t="str">
        <f t="shared" si="3"/>
        <v/>
      </c>
      <c r="BK17" s="2481"/>
      <c r="BL17" s="2481"/>
      <c r="BM17" s="1027" t="str">
        <f>IFERROR(SQRT(AL17/AL16)*AO16,"")</f>
        <v/>
      </c>
      <c r="BN17" s="1027"/>
      <c r="BO17" s="1513"/>
      <c r="BP17" s="5"/>
      <c r="BQ17" s="5"/>
      <c r="BR17" s="5"/>
      <c r="BS17" s="5"/>
      <c r="BT17" s="5"/>
      <c r="BU17" s="5"/>
      <c r="BV17" s="5"/>
      <c r="BW17" s="5"/>
      <c r="BX17" s="5"/>
      <c r="BY17" s="5"/>
      <c r="BZ17" s="5"/>
      <c r="CA17" s="5"/>
      <c r="CB17" s="5"/>
      <c r="CC17" s="5"/>
      <c r="CD17" s="5"/>
      <c r="CE17" s="5"/>
      <c r="CF17" s="5"/>
    </row>
    <row r="18" spans="1:84" ht="12" customHeight="1" x14ac:dyDescent="0.25">
      <c r="A18" s="2486"/>
      <c r="B18" s="896"/>
      <c r="C18" s="896"/>
      <c r="D18" s="896"/>
      <c r="E18" s="896"/>
      <c r="F18" s="896"/>
      <c r="G18" s="2487"/>
      <c r="H18" s="2471" t="s">
        <v>912</v>
      </c>
      <c r="I18" s="2472"/>
      <c r="J18" s="2473"/>
      <c r="K18" s="2462" t="s">
        <v>533</v>
      </c>
      <c r="L18" s="2463"/>
      <c r="M18" s="2464"/>
      <c r="N18" s="2465"/>
      <c r="O18" s="2465"/>
      <c r="P18" s="2465"/>
      <c r="Q18" s="2461"/>
      <c r="R18" s="2461"/>
      <c r="S18" s="2461"/>
      <c r="T18" s="2461"/>
      <c r="U18" s="2461"/>
      <c r="V18" s="2461"/>
      <c r="W18" s="2461"/>
      <c r="X18" s="2461"/>
      <c r="Y18" s="2461"/>
      <c r="Z18" s="2461"/>
      <c r="AA18" s="2461"/>
      <c r="AB18" s="2461"/>
      <c r="AC18" s="2461"/>
      <c r="AD18" s="2461"/>
      <c r="AE18" s="2461"/>
      <c r="AF18" s="2461"/>
      <c r="AG18" s="2461"/>
      <c r="AH18" s="2461"/>
      <c r="AI18" s="2461"/>
      <c r="AJ18" s="2461"/>
      <c r="AK18" s="2461"/>
      <c r="AL18" s="2461"/>
      <c r="AM18" s="2461"/>
      <c r="AN18" s="2461"/>
      <c r="AO18" s="2461"/>
      <c r="AP18" s="2461"/>
      <c r="AQ18" s="2461"/>
      <c r="AR18" s="2458" t="str">
        <f>IF($A16&lt;&gt;"","---","")</f>
        <v/>
      </c>
      <c r="AS18" s="2459"/>
      <c r="AT18" s="2459"/>
      <c r="AU18" s="2459"/>
      <c r="AV18" s="2460"/>
      <c r="AW18" s="5"/>
      <c r="AX18" s="2466"/>
      <c r="AY18" s="2467"/>
      <c r="AZ18" s="2467"/>
      <c r="BA18" s="2468" t="str">
        <f>IF(1.08*N18*(W18-Q18)/1000&lt;&gt;0,1.08*N18*(W18-Q18)/1000,"")</f>
        <v/>
      </c>
      <c r="BB18" s="2468"/>
      <c r="BC18" s="2468"/>
      <c r="BD18" s="2468" t="str">
        <f t="shared" si="1"/>
        <v/>
      </c>
      <c r="BE18" s="2468"/>
      <c r="BF18" s="2468"/>
      <c r="BG18" s="2468" t="str">
        <f>IF(AO18*500*(AC18-AF18)/1000&lt;&gt;0,AO18*500*(AC18-AF18)/1000,"")</f>
        <v/>
      </c>
      <c r="BH18" s="2468"/>
      <c r="BI18" s="2468"/>
      <c r="BJ18" s="2468" t="str">
        <f t="shared" si="3"/>
        <v/>
      </c>
      <c r="BK18" s="2468"/>
      <c r="BL18" s="2468"/>
      <c r="BM18" s="2477" t="s">
        <v>99</v>
      </c>
      <c r="BN18" s="2478"/>
      <c r="BO18" s="2479"/>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03"/>
      <c r="I19" s="2504"/>
      <c r="J19" s="2505"/>
      <c r="K19" s="922" t="s">
        <v>604</v>
      </c>
      <c r="L19" s="923"/>
      <c r="M19" s="924"/>
      <c r="N19" s="936"/>
      <c r="O19" s="936"/>
      <c r="P19" s="936"/>
      <c r="Q19" s="926"/>
      <c r="R19" s="926"/>
      <c r="S19" s="926"/>
      <c r="T19" s="926"/>
      <c r="U19" s="926"/>
      <c r="V19" s="926"/>
      <c r="W19" s="926"/>
      <c r="X19" s="926"/>
      <c r="Y19" s="926"/>
      <c r="Z19" s="926"/>
      <c r="AA19" s="926"/>
      <c r="AB19" s="926"/>
      <c r="AC19" s="926"/>
      <c r="AD19" s="926"/>
      <c r="AE19" s="926"/>
      <c r="AF19" s="926"/>
      <c r="AG19" s="926"/>
      <c r="AH19" s="926"/>
      <c r="AI19" s="928" t="str">
        <f>IFERROR(BG19,"")</f>
        <v/>
      </c>
      <c r="AJ19" s="928"/>
      <c r="AK19" s="928"/>
      <c r="AL19" s="926"/>
      <c r="AM19" s="926"/>
      <c r="AN19" s="926"/>
      <c r="AO19" s="928" t="str">
        <f>BM19</f>
        <v/>
      </c>
      <c r="AP19" s="928"/>
      <c r="AQ19" s="928"/>
      <c r="AR19" s="2364"/>
      <c r="AS19" s="2365"/>
      <c r="AT19" s="2365"/>
      <c r="AU19" s="993" t="s">
        <v>119</v>
      </c>
      <c r="AV19" s="994"/>
      <c r="AW19" s="5"/>
      <c r="AX19" s="2337"/>
      <c r="AY19" s="926"/>
      <c r="AZ19" s="926"/>
      <c r="BA19" s="2481" t="str">
        <f>IF(1.08*N19*(W19-Q19)/1000&lt;&gt;0,1.08*N19*(W19-Q19)/1000,"")</f>
        <v/>
      </c>
      <c r="BB19" s="2481"/>
      <c r="BC19" s="2481"/>
      <c r="BD19" s="2481" t="str">
        <f t="shared" si="1"/>
        <v/>
      </c>
      <c r="BE19" s="2481"/>
      <c r="BF19" s="2481"/>
      <c r="BG19" s="2481" t="e">
        <f>IF(AO19*500*(AC19-AF19)/1000&lt;&gt;0,AO19*500*(AC19-AF19)/1000,"")</f>
        <v>#VALUE!</v>
      </c>
      <c r="BH19" s="2481"/>
      <c r="BI19" s="2481"/>
      <c r="BJ19" s="2481" t="str">
        <f t="shared" si="3"/>
        <v/>
      </c>
      <c r="BK19" s="2481"/>
      <c r="BL19" s="2481"/>
      <c r="BM19" s="1027" t="str">
        <f>IFERROR(SQRT(AL19/AL18)*AO18,"")</f>
        <v/>
      </c>
      <c r="BN19" s="1027"/>
      <c r="BO19" s="1513"/>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488" t="s">
        <v>911</v>
      </c>
      <c r="I20" s="2489"/>
      <c r="J20" s="2490"/>
      <c r="K20" s="2494" t="s">
        <v>533</v>
      </c>
      <c r="L20" s="2495"/>
      <c r="M20" s="2496"/>
      <c r="N20" s="2408"/>
      <c r="O20" s="2409"/>
      <c r="P20" s="2410"/>
      <c r="Q20" s="2351"/>
      <c r="R20" s="2352"/>
      <c r="S20" s="2353"/>
      <c r="T20" s="2351"/>
      <c r="U20" s="2352"/>
      <c r="V20" s="2353"/>
      <c r="W20" s="2351"/>
      <c r="X20" s="2352"/>
      <c r="Y20" s="2353"/>
      <c r="Z20" s="2351"/>
      <c r="AA20" s="2352"/>
      <c r="AB20" s="2353"/>
      <c r="AC20" s="2351"/>
      <c r="AD20" s="2352"/>
      <c r="AE20" s="2353"/>
      <c r="AF20" s="2351"/>
      <c r="AG20" s="2352"/>
      <c r="AH20" s="2353"/>
      <c r="AI20" s="2351"/>
      <c r="AJ20" s="2352"/>
      <c r="AK20" s="2353"/>
      <c r="AL20" s="2351"/>
      <c r="AM20" s="2352"/>
      <c r="AN20" s="2353"/>
      <c r="AO20" s="2351"/>
      <c r="AP20" s="2352"/>
      <c r="AQ20" s="2353"/>
      <c r="AR20" s="2482" t="str">
        <f>IF($A20&lt;&gt;"","---","")</f>
        <v/>
      </c>
      <c r="AS20" s="2483"/>
      <c r="AT20" s="2483"/>
      <c r="AU20" s="2483"/>
      <c r="AV20" s="2484"/>
      <c r="AW20" s="5"/>
      <c r="AX20" s="2333"/>
      <c r="AY20" s="2334"/>
      <c r="AZ20" s="2334"/>
      <c r="BA20" s="2485" t="str">
        <f t="shared" si="0"/>
        <v/>
      </c>
      <c r="BB20" s="2485"/>
      <c r="BC20" s="2485"/>
      <c r="BD20" s="2485" t="str">
        <f t="shared" si="1"/>
        <v/>
      </c>
      <c r="BE20" s="2485"/>
      <c r="BF20" s="2485"/>
      <c r="BG20" s="2485" t="str">
        <f t="shared" si="2"/>
        <v/>
      </c>
      <c r="BH20" s="2485"/>
      <c r="BI20" s="2485"/>
      <c r="BJ20" s="2485" t="str">
        <f t="shared" si="3"/>
        <v/>
      </c>
      <c r="BK20" s="2485"/>
      <c r="BL20" s="2485"/>
      <c r="BM20" s="2497" t="s">
        <v>99</v>
      </c>
      <c r="BN20" s="2498"/>
      <c r="BO20" s="2499"/>
      <c r="BP20" s="5"/>
      <c r="BQ20" s="5"/>
      <c r="BR20" s="5"/>
      <c r="BS20" s="5"/>
      <c r="BT20" s="5"/>
      <c r="BU20" s="5"/>
      <c r="BV20" s="5"/>
      <c r="BW20" s="5"/>
      <c r="BX20" s="5"/>
      <c r="BY20" s="5"/>
      <c r="BZ20" s="5"/>
      <c r="CA20" s="5"/>
      <c r="CB20" s="5"/>
      <c r="CC20" s="5"/>
      <c r="CD20" s="5"/>
      <c r="CE20" s="5"/>
      <c r="CF20" s="5"/>
    </row>
    <row r="21" spans="1:84" ht="12" customHeight="1" x14ac:dyDescent="0.25">
      <c r="A21" s="2486"/>
      <c r="B21" s="896"/>
      <c r="C21" s="896"/>
      <c r="D21" s="896"/>
      <c r="E21" s="896"/>
      <c r="F21" s="896"/>
      <c r="G21" s="2487"/>
      <c r="H21" s="2491"/>
      <c r="I21" s="2492"/>
      <c r="J21" s="2493"/>
      <c r="K21" s="922" t="s">
        <v>604</v>
      </c>
      <c r="L21" s="923"/>
      <c r="M21" s="924"/>
      <c r="N21" s="2500"/>
      <c r="O21" s="2501"/>
      <c r="P21" s="2502"/>
      <c r="Q21" s="961"/>
      <c r="R21" s="962"/>
      <c r="S21" s="963"/>
      <c r="T21" s="961"/>
      <c r="U21" s="962"/>
      <c r="V21" s="963"/>
      <c r="W21" s="961"/>
      <c r="X21" s="962"/>
      <c r="Y21" s="963"/>
      <c r="Z21" s="961"/>
      <c r="AA21" s="962"/>
      <c r="AB21" s="963"/>
      <c r="AC21" s="961"/>
      <c r="AD21" s="962"/>
      <c r="AE21" s="963"/>
      <c r="AF21" s="961"/>
      <c r="AG21" s="962"/>
      <c r="AH21" s="963"/>
      <c r="AI21" s="928" t="str">
        <f>IFERROR(BG21,"")</f>
        <v/>
      </c>
      <c r="AJ21" s="928"/>
      <c r="AK21" s="928"/>
      <c r="AL21" s="961"/>
      <c r="AM21" s="962"/>
      <c r="AN21" s="963"/>
      <c r="AO21" s="928" t="str">
        <f>BM21</f>
        <v/>
      </c>
      <c r="AP21" s="928"/>
      <c r="AQ21" s="928"/>
      <c r="AR21" s="2364"/>
      <c r="AS21" s="2365"/>
      <c r="AT21" s="2365"/>
      <c r="AU21" s="993" t="s">
        <v>119</v>
      </c>
      <c r="AV21" s="994"/>
      <c r="AW21" s="5"/>
      <c r="AX21" s="2337"/>
      <c r="AY21" s="926"/>
      <c r="AZ21" s="926"/>
      <c r="BA21" s="2481" t="str">
        <f t="shared" si="0"/>
        <v/>
      </c>
      <c r="BB21" s="2481"/>
      <c r="BC21" s="2481"/>
      <c r="BD21" s="2481" t="str">
        <f t="shared" si="1"/>
        <v/>
      </c>
      <c r="BE21" s="2481"/>
      <c r="BF21" s="2481"/>
      <c r="BG21" s="2481" t="e">
        <f t="shared" si="2"/>
        <v>#VALUE!</v>
      </c>
      <c r="BH21" s="2481"/>
      <c r="BI21" s="2481"/>
      <c r="BJ21" s="2481" t="str">
        <f t="shared" si="3"/>
        <v/>
      </c>
      <c r="BK21" s="2481"/>
      <c r="BL21" s="2481"/>
      <c r="BM21" s="1027" t="str">
        <f>IFERROR(SQRT(AL21/AL20)*AO20,"")</f>
        <v/>
      </c>
      <c r="BN21" s="1027"/>
      <c r="BO21" s="1513"/>
      <c r="BP21" s="5"/>
      <c r="BQ21" s="5"/>
      <c r="BR21" s="5"/>
      <c r="BS21" s="5"/>
      <c r="BT21" s="5"/>
      <c r="BU21" s="5"/>
      <c r="BV21" s="5"/>
      <c r="BW21" s="5"/>
      <c r="BX21" s="5"/>
      <c r="BY21" s="5"/>
      <c r="BZ21" s="5"/>
      <c r="CA21" s="5"/>
      <c r="CB21" s="5"/>
      <c r="CC21" s="5"/>
      <c r="CD21" s="5"/>
      <c r="CE21" s="5"/>
      <c r="CF21" s="5"/>
    </row>
    <row r="22" spans="1:84" ht="12" customHeight="1" x14ac:dyDescent="0.25">
      <c r="A22" s="2486"/>
      <c r="B22" s="896"/>
      <c r="C22" s="896"/>
      <c r="D22" s="896"/>
      <c r="E22" s="896"/>
      <c r="F22" s="896"/>
      <c r="G22" s="2487"/>
      <c r="H22" s="2471" t="s">
        <v>912</v>
      </c>
      <c r="I22" s="2472"/>
      <c r="J22" s="2473"/>
      <c r="K22" s="2462" t="s">
        <v>533</v>
      </c>
      <c r="L22" s="2463"/>
      <c r="M22" s="2464"/>
      <c r="N22" s="2465"/>
      <c r="O22" s="2465"/>
      <c r="P22" s="2465"/>
      <c r="Q22" s="2461"/>
      <c r="R22" s="2461"/>
      <c r="S22" s="2461"/>
      <c r="T22" s="2461"/>
      <c r="U22" s="2461"/>
      <c r="V22" s="2461"/>
      <c r="W22" s="2461"/>
      <c r="X22" s="2461"/>
      <c r="Y22" s="2461"/>
      <c r="Z22" s="2461"/>
      <c r="AA22" s="2461"/>
      <c r="AB22" s="2461"/>
      <c r="AC22" s="2461"/>
      <c r="AD22" s="2461"/>
      <c r="AE22" s="2461"/>
      <c r="AF22" s="2461"/>
      <c r="AG22" s="2461"/>
      <c r="AH22" s="2461"/>
      <c r="AI22" s="2461"/>
      <c r="AJ22" s="2461"/>
      <c r="AK22" s="2461"/>
      <c r="AL22" s="2461"/>
      <c r="AM22" s="2461"/>
      <c r="AN22" s="2461"/>
      <c r="AO22" s="2461"/>
      <c r="AP22" s="2461"/>
      <c r="AQ22" s="2461"/>
      <c r="AR22" s="2458" t="str">
        <f>IF($A20&lt;&gt;"","---","")</f>
        <v/>
      </c>
      <c r="AS22" s="2459"/>
      <c r="AT22" s="2459"/>
      <c r="AU22" s="2459"/>
      <c r="AV22" s="2460"/>
      <c r="AW22" s="5"/>
      <c r="AX22" s="2466"/>
      <c r="AY22" s="2467"/>
      <c r="AZ22" s="2467"/>
      <c r="BA22" s="2468" t="str">
        <f>IF(1.08*N22*(W22-Q22)/1000&lt;&gt;0,1.08*N22*(W22-Q22)/1000,"")</f>
        <v/>
      </c>
      <c r="BB22" s="2468"/>
      <c r="BC22" s="2468"/>
      <c r="BD22" s="2468" t="str">
        <f t="shared" si="1"/>
        <v/>
      </c>
      <c r="BE22" s="2468"/>
      <c r="BF22" s="2468"/>
      <c r="BG22" s="2468" t="str">
        <f>IF(AO22*500*(AC22-AF22)/1000&lt;&gt;0,AO22*500*(AC22-AF22)/1000,"")</f>
        <v/>
      </c>
      <c r="BH22" s="2468"/>
      <c r="BI22" s="2468"/>
      <c r="BJ22" s="2468" t="str">
        <f t="shared" si="3"/>
        <v/>
      </c>
      <c r="BK22" s="2468"/>
      <c r="BL22" s="2468"/>
      <c r="BM22" s="2477" t="s">
        <v>99</v>
      </c>
      <c r="BN22" s="2478"/>
      <c r="BO22" s="2479"/>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03"/>
      <c r="I23" s="2504"/>
      <c r="J23" s="2505"/>
      <c r="K23" s="922" t="s">
        <v>604</v>
      </c>
      <c r="L23" s="923"/>
      <c r="M23" s="924"/>
      <c r="N23" s="936"/>
      <c r="O23" s="936"/>
      <c r="P23" s="936"/>
      <c r="Q23" s="926"/>
      <c r="R23" s="926"/>
      <c r="S23" s="926"/>
      <c r="T23" s="926"/>
      <c r="U23" s="926"/>
      <c r="V23" s="926"/>
      <c r="W23" s="926"/>
      <c r="X23" s="926"/>
      <c r="Y23" s="926"/>
      <c r="Z23" s="926"/>
      <c r="AA23" s="926"/>
      <c r="AB23" s="926"/>
      <c r="AC23" s="926"/>
      <c r="AD23" s="926"/>
      <c r="AE23" s="926"/>
      <c r="AF23" s="926"/>
      <c r="AG23" s="926"/>
      <c r="AH23" s="926"/>
      <c r="AI23" s="928" t="str">
        <f>IFERROR(BG23,"")</f>
        <v/>
      </c>
      <c r="AJ23" s="928"/>
      <c r="AK23" s="928"/>
      <c r="AL23" s="926"/>
      <c r="AM23" s="926"/>
      <c r="AN23" s="926"/>
      <c r="AO23" s="928" t="str">
        <f>BM23</f>
        <v/>
      </c>
      <c r="AP23" s="928"/>
      <c r="AQ23" s="928"/>
      <c r="AR23" s="2364"/>
      <c r="AS23" s="2365"/>
      <c r="AT23" s="2365"/>
      <c r="AU23" s="993" t="s">
        <v>119</v>
      </c>
      <c r="AV23" s="994"/>
      <c r="AW23" s="5"/>
      <c r="AX23" s="2337"/>
      <c r="AY23" s="926"/>
      <c r="AZ23" s="926"/>
      <c r="BA23" s="2481" t="str">
        <f>IF(1.08*N23*(W23-Q23)/1000&lt;&gt;0,1.08*N23*(W23-Q23)/1000,"")</f>
        <v/>
      </c>
      <c r="BB23" s="2481"/>
      <c r="BC23" s="2481"/>
      <c r="BD23" s="2481" t="str">
        <f t="shared" si="1"/>
        <v/>
      </c>
      <c r="BE23" s="2481"/>
      <c r="BF23" s="2481"/>
      <c r="BG23" s="2481" t="e">
        <f>IF(AO23*500*(AC23-AF23)/1000&lt;&gt;0,AO23*500*(AC23-AF23)/1000,"")</f>
        <v>#VALUE!</v>
      </c>
      <c r="BH23" s="2481"/>
      <c r="BI23" s="2481"/>
      <c r="BJ23" s="2481" t="str">
        <f t="shared" si="3"/>
        <v/>
      </c>
      <c r="BK23" s="2481"/>
      <c r="BL23" s="2481"/>
      <c r="BM23" s="1027" t="str">
        <f>IFERROR(SQRT(AL23/AL22)*AO22,"")</f>
        <v/>
      </c>
      <c r="BN23" s="1027"/>
      <c r="BO23" s="1513"/>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488" t="s">
        <v>911</v>
      </c>
      <c r="I24" s="2489"/>
      <c r="J24" s="2490"/>
      <c r="K24" s="2494" t="s">
        <v>533</v>
      </c>
      <c r="L24" s="2495"/>
      <c r="M24" s="2496"/>
      <c r="N24" s="2408"/>
      <c r="O24" s="2409"/>
      <c r="P24" s="2410"/>
      <c r="Q24" s="2351"/>
      <c r="R24" s="2352"/>
      <c r="S24" s="2353"/>
      <c r="T24" s="2351"/>
      <c r="U24" s="2352"/>
      <c r="V24" s="2353"/>
      <c r="W24" s="2351"/>
      <c r="X24" s="2352"/>
      <c r="Y24" s="2353"/>
      <c r="Z24" s="2351"/>
      <c r="AA24" s="2352"/>
      <c r="AB24" s="2353"/>
      <c r="AC24" s="2351"/>
      <c r="AD24" s="2352"/>
      <c r="AE24" s="2353"/>
      <c r="AF24" s="2351"/>
      <c r="AG24" s="2352"/>
      <c r="AH24" s="2353"/>
      <c r="AI24" s="2351"/>
      <c r="AJ24" s="2352"/>
      <c r="AK24" s="2353"/>
      <c r="AL24" s="2351"/>
      <c r="AM24" s="2352"/>
      <c r="AN24" s="2353"/>
      <c r="AO24" s="2351"/>
      <c r="AP24" s="2352"/>
      <c r="AQ24" s="2353"/>
      <c r="AR24" s="2482" t="str">
        <f>IF($A24&lt;&gt;"","---","")</f>
        <v/>
      </c>
      <c r="AS24" s="2483"/>
      <c r="AT24" s="2483"/>
      <c r="AU24" s="2483"/>
      <c r="AV24" s="2484"/>
      <c r="AW24" s="5"/>
      <c r="AX24" s="2333"/>
      <c r="AY24" s="2334"/>
      <c r="AZ24" s="2334"/>
      <c r="BA24" s="2485" t="str">
        <f t="shared" si="0"/>
        <v/>
      </c>
      <c r="BB24" s="2485"/>
      <c r="BC24" s="2485"/>
      <c r="BD24" s="2485" t="str">
        <f t="shared" si="1"/>
        <v/>
      </c>
      <c r="BE24" s="2485"/>
      <c r="BF24" s="2485"/>
      <c r="BG24" s="2485" t="str">
        <f t="shared" si="2"/>
        <v/>
      </c>
      <c r="BH24" s="2485"/>
      <c r="BI24" s="2485"/>
      <c r="BJ24" s="2485" t="str">
        <f t="shared" si="3"/>
        <v/>
      </c>
      <c r="BK24" s="2485"/>
      <c r="BL24" s="2485"/>
      <c r="BM24" s="2497" t="s">
        <v>99</v>
      </c>
      <c r="BN24" s="2498"/>
      <c r="BO24" s="2499"/>
      <c r="BP24" s="5"/>
      <c r="BQ24" s="5"/>
      <c r="BR24" s="5"/>
      <c r="BS24" s="5"/>
      <c r="BT24" s="5"/>
      <c r="BU24" s="5"/>
      <c r="BV24" s="5"/>
      <c r="BW24" s="5"/>
      <c r="BX24" s="5"/>
      <c r="BY24" s="5"/>
      <c r="BZ24" s="5"/>
      <c r="CA24" s="5"/>
      <c r="CB24" s="5"/>
      <c r="CC24" s="5"/>
      <c r="CD24" s="5"/>
      <c r="CE24" s="5"/>
      <c r="CF24" s="5"/>
    </row>
    <row r="25" spans="1:84" ht="12" customHeight="1" x14ac:dyDescent="0.25">
      <c r="A25" s="2486"/>
      <c r="B25" s="896"/>
      <c r="C25" s="896"/>
      <c r="D25" s="896"/>
      <c r="E25" s="896"/>
      <c r="F25" s="896"/>
      <c r="G25" s="2487"/>
      <c r="H25" s="2491"/>
      <c r="I25" s="2492"/>
      <c r="J25" s="2493"/>
      <c r="K25" s="922" t="s">
        <v>604</v>
      </c>
      <c r="L25" s="923"/>
      <c r="M25" s="924"/>
      <c r="N25" s="2500"/>
      <c r="O25" s="2501"/>
      <c r="P25" s="2502"/>
      <c r="Q25" s="961"/>
      <c r="R25" s="962"/>
      <c r="S25" s="963"/>
      <c r="T25" s="961"/>
      <c r="U25" s="962"/>
      <c r="V25" s="963"/>
      <c r="W25" s="961"/>
      <c r="X25" s="962"/>
      <c r="Y25" s="963"/>
      <c r="Z25" s="961"/>
      <c r="AA25" s="962"/>
      <c r="AB25" s="963"/>
      <c r="AC25" s="961"/>
      <c r="AD25" s="962"/>
      <c r="AE25" s="963"/>
      <c r="AF25" s="961"/>
      <c r="AG25" s="962"/>
      <c r="AH25" s="963"/>
      <c r="AI25" s="928" t="str">
        <f>IFERROR(BG25,"")</f>
        <v/>
      </c>
      <c r="AJ25" s="928"/>
      <c r="AK25" s="928"/>
      <c r="AL25" s="961"/>
      <c r="AM25" s="962"/>
      <c r="AN25" s="963"/>
      <c r="AO25" s="928" t="str">
        <f>BM25</f>
        <v/>
      </c>
      <c r="AP25" s="928"/>
      <c r="AQ25" s="928"/>
      <c r="AR25" s="2364"/>
      <c r="AS25" s="2365"/>
      <c r="AT25" s="2365"/>
      <c r="AU25" s="993" t="s">
        <v>119</v>
      </c>
      <c r="AV25" s="994"/>
      <c r="AW25" s="5"/>
      <c r="AX25" s="2337"/>
      <c r="AY25" s="926"/>
      <c r="AZ25" s="926"/>
      <c r="BA25" s="2481" t="str">
        <f t="shared" si="0"/>
        <v/>
      </c>
      <c r="BB25" s="2481"/>
      <c r="BC25" s="2481"/>
      <c r="BD25" s="2481" t="str">
        <f t="shared" si="1"/>
        <v/>
      </c>
      <c r="BE25" s="2481"/>
      <c r="BF25" s="2481"/>
      <c r="BG25" s="2481" t="e">
        <f t="shared" si="2"/>
        <v>#VALUE!</v>
      </c>
      <c r="BH25" s="2481"/>
      <c r="BI25" s="2481"/>
      <c r="BJ25" s="2481" t="str">
        <f t="shared" si="3"/>
        <v/>
      </c>
      <c r="BK25" s="2481"/>
      <c r="BL25" s="2481"/>
      <c r="BM25" s="1027" t="str">
        <f>IFERROR(SQRT(AL25/AL24)*AO24,"")</f>
        <v/>
      </c>
      <c r="BN25" s="1027"/>
      <c r="BO25" s="1513"/>
      <c r="BP25" s="5"/>
      <c r="BQ25" s="5"/>
      <c r="BR25" s="5"/>
      <c r="BS25" s="5"/>
      <c r="BT25" s="5"/>
      <c r="BU25" s="5"/>
      <c r="BV25" s="5"/>
      <c r="BW25" s="5"/>
      <c r="BX25" s="5"/>
      <c r="BY25" s="5"/>
      <c r="BZ25" s="5"/>
      <c r="CA25" s="5"/>
      <c r="CB25" s="5"/>
      <c r="CC25" s="5"/>
      <c r="CD25" s="5"/>
      <c r="CE25" s="5"/>
      <c r="CF25" s="5"/>
    </row>
    <row r="26" spans="1:84" ht="12" customHeight="1" x14ac:dyDescent="0.25">
      <c r="A26" s="2486"/>
      <c r="B26" s="896"/>
      <c r="C26" s="896"/>
      <c r="D26" s="896"/>
      <c r="E26" s="896"/>
      <c r="F26" s="896"/>
      <c r="G26" s="2487"/>
      <c r="H26" s="2471" t="s">
        <v>912</v>
      </c>
      <c r="I26" s="2472"/>
      <c r="J26" s="2473"/>
      <c r="K26" s="2462" t="s">
        <v>533</v>
      </c>
      <c r="L26" s="2463"/>
      <c r="M26" s="2464"/>
      <c r="N26" s="2465"/>
      <c r="O26" s="2465"/>
      <c r="P26" s="2465"/>
      <c r="Q26" s="2461"/>
      <c r="R26" s="2461"/>
      <c r="S26" s="2461"/>
      <c r="T26" s="2461"/>
      <c r="U26" s="2461"/>
      <c r="V26" s="2461"/>
      <c r="W26" s="2461"/>
      <c r="X26" s="2461"/>
      <c r="Y26" s="2461"/>
      <c r="Z26" s="2461"/>
      <c r="AA26" s="2461"/>
      <c r="AB26" s="2461"/>
      <c r="AC26" s="2461"/>
      <c r="AD26" s="2461"/>
      <c r="AE26" s="2461"/>
      <c r="AF26" s="2461"/>
      <c r="AG26" s="2461"/>
      <c r="AH26" s="2461"/>
      <c r="AI26" s="2461"/>
      <c r="AJ26" s="2461"/>
      <c r="AK26" s="2461"/>
      <c r="AL26" s="2461"/>
      <c r="AM26" s="2461"/>
      <c r="AN26" s="2461"/>
      <c r="AO26" s="2461"/>
      <c r="AP26" s="2461"/>
      <c r="AQ26" s="2461"/>
      <c r="AR26" s="2458" t="str">
        <f>IF($A24&lt;&gt;"","---","")</f>
        <v/>
      </c>
      <c r="AS26" s="2459"/>
      <c r="AT26" s="2459"/>
      <c r="AU26" s="2459"/>
      <c r="AV26" s="2460"/>
      <c r="AW26" s="5"/>
      <c r="AX26" s="2466"/>
      <c r="AY26" s="2467"/>
      <c r="AZ26" s="2467"/>
      <c r="BA26" s="2468" t="str">
        <f>IF(1.08*N26*(W26-Q26)/1000&lt;&gt;0,1.08*N26*(W26-Q26)/1000,"")</f>
        <v/>
      </c>
      <c r="BB26" s="2468"/>
      <c r="BC26" s="2468"/>
      <c r="BD26" s="2468" t="str">
        <f t="shared" si="1"/>
        <v/>
      </c>
      <c r="BE26" s="2468"/>
      <c r="BF26" s="2468"/>
      <c r="BG26" s="2468" t="str">
        <f>IF(AO26*500*(AC26-AF26)/1000&lt;&gt;0,AO26*500*(AC26-AF26)/1000,"")</f>
        <v/>
      </c>
      <c r="BH26" s="2468"/>
      <c r="BI26" s="2468"/>
      <c r="BJ26" s="2468" t="str">
        <f t="shared" si="3"/>
        <v/>
      </c>
      <c r="BK26" s="2468"/>
      <c r="BL26" s="2468"/>
      <c r="BM26" s="2477" t="s">
        <v>99</v>
      </c>
      <c r="BN26" s="2478"/>
      <c r="BO26" s="2479"/>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03"/>
      <c r="I27" s="2504"/>
      <c r="J27" s="2505"/>
      <c r="K27" s="922" t="s">
        <v>604</v>
      </c>
      <c r="L27" s="923"/>
      <c r="M27" s="924"/>
      <c r="N27" s="936"/>
      <c r="O27" s="936"/>
      <c r="P27" s="936"/>
      <c r="Q27" s="926"/>
      <c r="R27" s="926"/>
      <c r="S27" s="926"/>
      <c r="T27" s="926"/>
      <c r="U27" s="926"/>
      <c r="V27" s="926"/>
      <c r="W27" s="926"/>
      <c r="X27" s="926"/>
      <c r="Y27" s="926"/>
      <c r="Z27" s="926"/>
      <c r="AA27" s="926"/>
      <c r="AB27" s="926"/>
      <c r="AC27" s="926"/>
      <c r="AD27" s="926"/>
      <c r="AE27" s="926"/>
      <c r="AF27" s="926"/>
      <c r="AG27" s="926"/>
      <c r="AH27" s="926"/>
      <c r="AI27" s="928" t="str">
        <f>IFERROR(BG27,"")</f>
        <v/>
      </c>
      <c r="AJ27" s="928"/>
      <c r="AK27" s="928"/>
      <c r="AL27" s="926"/>
      <c r="AM27" s="926"/>
      <c r="AN27" s="926"/>
      <c r="AO27" s="928" t="str">
        <f>BM27</f>
        <v/>
      </c>
      <c r="AP27" s="928"/>
      <c r="AQ27" s="928"/>
      <c r="AR27" s="2364"/>
      <c r="AS27" s="2365"/>
      <c r="AT27" s="2365"/>
      <c r="AU27" s="993" t="s">
        <v>119</v>
      </c>
      <c r="AV27" s="994"/>
      <c r="AW27" s="5"/>
      <c r="AX27" s="2337"/>
      <c r="AY27" s="926"/>
      <c r="AZ27" s="926"/>
      <c r="BA27" s="2481" t="str">
        <f>IF(1.08*N27*(W27-Q27)/1000&lt;&gt;0,1.08*N27*(W27-Q27)/1000,"")</f>
        <v/>
      </c>
      <c r="BB27" s="2481"/>
      <c r="BC27" s="2481"/>
      <c r="BD27" s="2481" t="str">
        <f t="shared" si="1"/>
        <v/>
      </c>
      <c r="BE27" s="2481"/>
      <c r="BF27" s="2481"/>
      <c r="BG27" s="2481" t="e">
        <f>IF(AO27*500*(AC27-AF27)/1000&lt;&gt;0,AO27*500*(AC27-AF27)/1000,"")</f>
        <v>#VALUE!</v>
      </c>
      <c r="BH27" s="2481"/>
      <c r="BI27" s="2481"/>
      <c r="BJ27" s="2481" t="str">
        <f t="shared" si="3"/>
        <v/>
      </c>
      <c r="BK27" s="2481"/>
      <c r="BL27" s="2481"/>
      <c r="BM27" s="1027" t="str">
        <f>IFERROR(SQRT(AL27/AL26)*AO26,"")</f>
        <v/>
      </c>
      <c r="BN27" s="1027"/>
      <c r="BO27" s="1513"/>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488" t="s">
        <v>911</v>
      </c>
      <c r="I28" s="2489"/>
      <c r="J28" s="2490"/>
      <c r="K28" s="2494" t="s">
        <v>533</v>
      </c>
      <c r="L28" s="2495"/>
      <c r="M28" s="2496"/>
      <c r="N28" s="2408"/>
      <c r="O28" s="2409"/>
      <c r="P28" s="2410"/>
      <c r="Q28" s="2351"/>
      <c r="R28" s="2352"/>
      <c r="S28" s="2353"/>
      <c r="T28" s="2351"/>
      <c r="U28" s="2352"/>
      <c r="V28" s="2353"/>
      <c r="W28" s="2351"/>
      <c r="X28" s="2352"/>
      <c r="Y28" s="2353"/>
      <c r="Z28" s="2351"/>
      <c r="AA28" s="2352"/>
      <c r="AB28" s="2353"/>
      <c r="AC28" s="2351"/>
      <c r="AD28" s="2352"/>
      <c r="AE28" s="2353"/>
      <c r="AF28" s="2351"/>
      <c r="AG28" s="2352"/>
      <c r="AH28" s="2353"/>
      <c r="AI28" s="2351"/>
      <c r="AJ28" s="2352"/>
      <c r="AK28" s="2353"/>
      <c r="AL28" s="2351"/>
      <c r="AM28" s="2352"/>
      <c r="AN28" s="2353"/>
      <c r="AO28" s="2351"/>
      <c r="AP28" s="2352"/>
      <c r="AQ28" s="2353"/>
      <c r="AR28" s="2482" t="str">
        <f>IF($A28&lt;&gt;"","---","")</f>
        <v/>
      </c>
      <c r="AS28" s="2483"/>
      <c r="AT28" s="2483"/>
      <c r="AU28" s="2483"/>
      <c r="AV28" s="2484"/>
      <c r="AW28" s="5"/>
      <c r="AX28" s="2333"/>
      <c r="AY28" s="2334"/>
      <c r="AZ28" s="2334"/>
      <c r="BA28" s="2485" t="str">
        <f t="shared" si="0"/>
        <v/>
      </c>
      <c r="BB28" s="2485"/>
      <c r="BC28" s="2485"/>
      <c r="BD28" s="2485" t="str">
        <f t="shared" si="1"/>
        <v/>
      </c>
      <c r="BE28" s="2485"/>
      <c r="BF28" s="2485"/>
      <c r="BG28" s="2485" t="str">
        <f t="shared" si="2"/>
        <v/>
      </c>
      <c r="BH28" s="2485"/>
      <c r="BI28" s="2485"/>
      <c r="BJ28" s="2485" t="str">
        <f t="shared" si="3"/>
        <v/>
      </c>
      <c r="BK28" s="2485"/>
      <c r="BL28" s="2485"/>
      <c r="BM28" s="2497" t="s">
        <v>99</v>
      </c>
      <c r="BN28" s="2498"/>
      <c r="BO28" s="2499"/>
      <c r="BP28" s="5"/>
      <c r="BQ28" s="5"/>
      <c r="BR28" s="5"/>
      <c r="BS28" s="5"/>
      <c r="BT28" s="5"/>
      <c r="BU28" s="5"/>
      <c r="BV28" s="5"/>
      <c r="BW28" s="5"/>
      <c r="BX28" s="5"/>
      <c r="BY28" s="5"/>
      <c r="BZ28" s="5"/>
      <c r="CA28" s="5"/>
      <c r="CB28" s="5"/>
      <c r="CC28" s="5"/>
      <c r="CD28" s="5"/>
      <c r="CE28" s="5"/>
      <c r="CF28" s="5"/>
    </row>
    <row r="29" spans="1:84" ht="12" customHeight="1" x14ac:dyDescent="0.25">
      <c r="A29" s="2486"/>
      <c r="B29" s="896"/>
      <c r="C29" s="896"/>
      <c r="D29" s="896"/>
      <c r="E29" s="896"/>
      <c r="F29" s="896"/>
      <c r="G29" s="2487"/>
      <c r="H29" s="2491"/>
      <c r="I29" s="2492"/>
      <c r="J29" s="2493"/>
      <c r="K29" s="922" t="s">
        <v>604</v>
      </c>
      <c r="L29" s="923"/>
      <c r="M29" s="924"/>
      <c r="N29" s="2500"/>
      <c r="O29" s="2501"/>
      <c r="P29" s="2502"/>
      <c r="Q29" s="961"/>
      <c r="R29" s="962"/>
      <c r="S29" s="963"/>
      <c r="T29" s="961"/>
      <c r="U29" s="962"/>
      <c r="V29" s="963"/>
      <c r="W29" s="961"/>
      <c r="X29" s="962"/>
      <c r="Y29" s="963"/>
      <c r="Z29" s="961"/>
      <c r="AA29" s="962"/>
      <c r="AB29" s="963"/>
      <c r="AC29" s="961"/>
      <c r="AD29" s="962"/>
      <c r="AE29" s="963"/>
      <c r="AF29" s="961"/>
      <c r="AG29" s="962"/>
      <c r="AH29" s="963"/>
      <c r="AI29" s="928" t="str">
        <f>IFERROR(BG29,"")</f>
        <v/>
      </c>
      <c r="AJ29" s="928"/>
      <c r="AK29" s="928"/>
      <c r="AL29" s="961"/>
      <c r="AM29" s="962"/>
      <c r="AN29" s="963"/>
      <c r="AO29" s="928" t="str">
        <f>BM29</f>
        <v/>
      </c>
      <c r="AP29" s="928"/>
      <c r="AQ29" s="928"/>
      <c r="AR29" s="2364"/>
      <c r="AS29" s="2365"/>
      <c r="AT29" s="2365"/>
      <c r="AU29" s="993" t="s">
        <v>119</v>
      </c>
      <c r="AV29" s="994"/>
      <c r="AW29" s="5"/>
      <c r="AX29" s="2337"/>
      <c r="AY29" s="926"/>
      <c r="AZ29" s="926"/>
      <c r="BA29" s="2481" t="str">
        <f t="shared" si="0"/>
        <v/>
      </c>
      <c r="BB29" s="2481"/>
      <c r="BC29" s="2481"/>
      <c r="BD29" s="2481" t="str">
        <f t="shared" si="1"/>
        <v/>
      </c>
      <c r="BE29" s="2481"/>
      <c r="BF29" s="2481"/>
      <c r="BG29" s="2481" t="e">
        <f t="shared" si="2"/>
        <v>#VALUE!</v>
      </c>
      <c r="BH29" s="2481"/>
      <c r="BI29" s="2481"/>
      <c r="BJ29" s="2481" t="str">
        <f t="shared" si="3"/>
        <v/>
      </c>
      <c r="BK29" s="2481"/>
      <c r="BL29" s="2481"/>
      <c r="BM29" s="1027" t="str">
        <f>IFERROR(SQRT(AL29/AL28)*AO28,"")</f>
        <v/>
      </c>
      <c r="BN29" s="1027"/>
      <c r="BO29" s="1513"/>
      <c r="BP29" s="5"/>
      <c r="BQ29" s="5"/>
      <c r="BR29" s="5"/>
      <c r="BS29" s="5"/>
      <c r="BT29" s="5"/>
      <c r="BU29" s="5"/>
      <c r="BV29" s="5"/>
      <c r="BW29" s="5"/>
      <c r="BX29" s="5"/>
      <c r="BY29" s="5"/>
      <c r="BZ29" s="5"/>
      <c r="CA29" s="5"/>
      <c r="CB29" s="5"/>
      <c r="CC29" s="5"/>
      <c r="CD29" s="5"/>
      <c r="CE29" s="5"/>
      <c r="CF29" s="5"/>
    </row>
    <row r="30" spans="1:84" ht="12" customHeight="1" x14ac:dyDescent="0.25">
      <c r="A30" s="2486"/>
      <c r="B30" s="896"/>
      <c r="C30" s="896"/>
      <c r="D30" s="896"/>
      <c r="E30" s="896"/>
      <c r="F30" s="896"/>
      <c r="G30" s="2487"/>
      <c r="H30" s="2471" t="s">
        <v>912</v>
      </c>
      <c r="I30" s="2472"/>
      <c r="J30" s="2473"/>
      <c r="K30" s="2462" t="s">
        <v>533</v>
      </c>
      <c r="L30" s="2463"/>
      <c r="M30" s="2464"/>
      <c r="N30" s="2465"/>
      <c r="O30" s="2465"/>
      <c r="P30" s="2465"/>
      <c r="Q30" s="2461"/>
      <c r="R30" s="2461"/>
      <c r="S30" s="2461"/>
      <c r="T30" s="2461"/>
      <c r="U30" s="2461"/>
      <c r="V30" s="2461"/>
      <c r="W30" s="2461"/>
      <c r="X30" s="2461"/>
      <c r="Y30" s="2461"/>
      <c r="Z30" s="2461"/>
      <c r="AA30" s="2461"/>
      <c r="AB30" s="2461"/>
      <c r="AC30" s="2461"/>
      <c r="AD30" s="2461"/>
      <c r="AE30" s="2461"/>
      <c r="AF30" s="2461"/>
      <c r="AG30" s="2461"/>
      <c r="AH30" s="2461"/>
      <c r="AI30" s="2461"/>
      <c r="AJ30" s="2461"/>
      <c r="AK30" s="2461"/>
      <c r="AL30" s="2461"/>
      <c r="AM30" s="2461"/>
      <c r="AN30" s="2461"/>
      <c r="AO30" s="2461"/>
      <c r="AP30" s="2461"/>
      <c r="AQ30" s="2461"/>
      <c r="AR30" s="2458" t="str">
        <f>IF($A28&lt;&gt;"","---","")</f>
        <v/>
      </c>
      <c r="AS30" s="2459"/>
      <c r="AT30" s="2459"/>
      <c r="AU30" s="2459"/>
      <c r="AV30" s="2460"/>
      <c r="AW30" s="5"/>
      <c r="AX30" s="2466"/>
      <c r="AY30" s="2467"/>
      <c r="AZ30" s="2467"/>
      <c r="BA30" s="2468" t="str">
        <f>IF(1.08*N30*(W30-Q30)/1000&lt;&gt;0,1.08*N30*(W30-Q30)/1000,"")</f>
        <v/>
      </c>
      <c r="BB30" s="2468"/>
      <c r="BC30" s="2468"/>
      <c r="BD30" s="2468" t="str">
        <f t="shared" si="1"/>
        <v/>
      </c>
      <c r="BE30" s="2468"/>
      <c r="BF30" s="2468"/>
      <c r="BG30" s="2468" t="str">
        <f>IF(AO30*500*(AC30-AF30)/1000&lt;&gt;0,AO30*500*(AC30-AF30)/1000,"")</f>
        <v/>
      </c>
      <c r="BH30" s="2468"/>
      <c r="BI30" s="2468"/>
      <c r="BJ30" s="2468" t="str">
        <f t="shared" si="3"/>
        <v/>
      </c>
      <c r="BK30" s="2468"/>
      <c r="BL30" s="2468"/>
      <c r="BM30" s="2477" t="s">
        <v>99</v>
      </c>
      <c r="BN30" s="2478"/>
      <c r="BO30" s="2479"/>
      <c r="BP30" s="5"/>
      <c r="BQ30" s="5"/>
      <c r="BR30" s="5"/>
      <c r="BS30" s="5"/>
      <c r="BT30" s="5"/>
      <c r="BU30" s="5"/>
      <c r="BV30" s="5"/>
      <c r="BW30" s="5"/>
      <c r="BX30" s="5"/>
      <c r="BY30" s="5"/>
      <c r="BZ30" s="5"/>
      <c r="CA30" s="5"/>
      <c r="CB30" s="5"/>
      <c r="CC30" s="5"/>
      <c r="CD30" s="5"/>
      <c r="CE30" s="5"/>
      <c r="CF30" s="5"/>
    </row>
    <row r="31" spans="1:84" ht="12" customHeight="1" thickBot="1" x14ac:dyDescent="0.3">
      <c r="A31" s="973"/>
      <c r="B31" s="974"/>
      <c r="C31" s="974"/>
      <c r="D31" s="974"/>
      <c r="E31" s="974"/>
      <c r="F31" s="974"/>
      <c r="G31" s="975"/>
      <c r="H31" s="2474"/>
      <c r="I31" s="2475"/>
      <c r="J31" s="2476"/>
      <c r="K31" s="976" t="s">
        <v>604</v>
      </c>
      <c r="L31" s="977"/>
      <c r="M31" s="978"/>
      <c r="N31" s="2480"/>
      <c r="O31" s="2480"/>
      <c r="P31" s="2480"/>
      <c r="Q31" s="984"/>
      <c r="R31" s="984"/>
      <c r="S31" s="984"/>
      <c r="T31" s="984"/>
      <c r="U31" s="984"/>
      <c r="V31" s="984"/>
      <c r="W31" s="984"/>
      <c r="X31" s="984"/>
      <c r="Y31" s="984"/>
      <c r="Z31" s="984"/>
      <c r="AA31" s="984"/>
      <c r="AB31" s="984"/>
      <c r="AC31" s="984"/>
      <c r="AD31" s="984"/>
      <c r="AE31" s="984"/>
      <c r="AF31" s="984"/>
      <c r="AG31" s="984"/>
      <c r="AH31" s="984"/>
      <c r="AI31" s="983" t="str">
        <f>IFERROR(BG31,"")</f>
        <v/>
      </c>
      <c r="AJ31" s="983"/>
      <c r="AK31" s="983"/>
      <c r="AL31" s="984"/>
      <c r="AM31" s="984"/>
      <c r="AN31" s="984"/>
      <c r="AO31" s="983" t="str">
        <f>BM31</f>
        <v/>
      </c>
      <c r="AP31" s="983"/>
      <c r="AQ31" s="983"/>
      <c r="AR31" s="2349"/>
      <c r="AS31" s="2350"/>
      <c r="AT31" s="2350"/>
      <c r="AU31" s="989" t="s">
        <v>119</v>
      </c>
      <c r="AV31" s="990"/>
      <c r="AW31" s="5"/>
      <c r="AX31" s="2348"/>
      <c r="AY31" s="984"/>
      <c r="AZ31" s="984"/>
      <c r="BA31" s="983" t="str">
        <f>IF(1.08*N31*(W31-Q31)/1000&lt;&gt;0,1.08*N31*(W31-Q31)/1000,"")</f>
        <v/>
      </c>
      <c r="BB31" s="983"/>
      <c r="BC31" s="983"/>
      <c r="BD31" s="983" t="str">
        <f t="shared" si="1"/>
        <v/>
      </c>
      <c r="BE31" s="983"/>
      <c r="BF31" s="983"/>
      <c r="BG31" s="983" t="e">
        <f>IF(AO31*500*(AC31-AF31)/1000&lt;&gt;0,AO31*500*(AC31-AF31)/1000,"")</f>
        <v>#VALUE!</v>
      </c>
      <c r="BH31" s="983"/>
      <c r="BI31" s="983"/>
      <c r="BJ31" s="983" t="str">
        <f t="shared" si="3"/>
        <v/>
      </c>
      <c r="BK31" s="983"/>
      <c r="BL31" s="983"/>
      <c r="BM31" s="2469" t="str">
        <f>IFERROR(SQRT(AL31/AL30)*AO30,"")</f>
        <v/>
      </c>
      <c r="BN31" s="2469"/>
      <c r="BO31" s="247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964"/>
      <c r="AK35" s="964"/>
      <c r="AL35" s="964"/>
      <c r="AM35" s="964"/>
      <c r="AN35" s="964"/>
      <c r="AO35" s="964"/>
      <c r="AP35" s="964"/>
      <c r="AQ35" s="964"/>
      <c r="AR35" s="964"/>
      <c r="AS35" s="964"/>
      <c r="AT35" s="964"/>
      <c r="AU35" s="964"/>
      <c r="AV35" s="964"/>
      <c r="AW35" s="5"/>
      <c r="AX35" s="897" t="s">
        <v>696</v>
      </c>
      <c r="AY35" s="898"/>
      <c r="AZ35" s="898"/>
      <c r="BA35" s="898"/>
      <c r="BB35" s="898"/>
      <c r="BC35" s="898"/>
      <c r="BD35" s="898"/>
      <c r="BE35" s="898"/>
      <c r="BF35" s="898"/>
      <c r="BG35" s="898"/>
      <c r="BH35" s="898"/>
      <c r="BI35" s="898"/>
      <c r="BJ35" s="898"/>
      <c r="BK35" s="898"/>
      <c r="BL35" s="89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912"/>
      <c r="AY36" s="913"/>
      <c r="AZ36" s="913"/>
      <c r="BA36" s="913"/>
      <c r="BB36" s="914"/>
      <c r="BC36" s="915"/>
      <c r="BD36" s="913"/>
      <c r="BE36" s="913"/>
      <c r="BF36" s="913"/>
      <c r="BG36" s="914"/>
      <c r="BH36" s="915"/>
      <c r="BI36" s="913"/>
      <c r="BJ36" s="913"/>
      <c r="BK36" s="913"/>
      <c r="BL36" s="91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893"/>
      <c r="AY37" s="877"/>
      <c r="AZ37" s="877"/>
      <c r="BA37" s="877"/>
      <c r="BB37" s="878"/>
      <c r="BC37" s="876"/>
      <c r="BD37" s="877"/>
      <c r="BE37" s="877"/>
      <c r="BF37" s="877"/>
      <c r="BG37" s="878"/>
      <c r="BH37" s="876"/>
      <c r="BI37" s="877"/>
      <c r="BJ37" s="877"/>
      <c r="BK37" s="877"/>
      <c r="BL37" s="87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893"/>
      <c r="AY38" s="877"/>
      <c r="AZ38" s="877"/>
      <c r="BA38" s="877"/>
      <c r="BB38" s="878"/>
      <c r="BC38" s="876"/>
      <c r="BD38" s="877"/>
      <c r="BE38" s="877"/>
      <c r="BF38" s="877"/>
      <c r="BG38" s="878"/>
      <c r="BH38" s="876"/>
      <c r="BI38" s="877"/>
      <c r="BJ38" s="877"/>
      <c r="BK38" s="877"/>
      <c r="BL38" s="87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893"/>
      <c r="AY39" s="877"/>
      <c r="AZ39" s="877"/>
      <c r="BA39" s="877"/>
      <c r="BB39" s="878"/>
      <c r="BC39" s="876"/>
      <c r="BD39" s="877"/>
      <c r="BE39" s="877"/>
      <c r="BF39" s="877"/>
      <c r="BG39" s="878"/>
      <c r="BH39" s="876"/>
      <c r="BI39" s="877"/>
      <c r="BJ39" s="877"/>
      <c r="BK39" s="877"/>
      <c r="BL39" s="87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893"/>
      <c r="AY40" s="877"/>
      <c r="AZ40" s="877"/>
      <c r="BA40" s="877"/>
      <c r="BB40" s="878"/>
      <c r="BC40" s="876"/>
      <c r="BD40" s="877"/>
      <c r="BE40" s="877"/>
      <c r="BF40" s="877"/>
      <c r="BG40" s="878"/>
      <c r="BH40" s="876"/>
      <c r="BI40" s="877"/>
      <c r="BJ40" s="877"/>
      <c r="BK40" s="877"/>
      <c r="BL40" s="87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7"/>
      <c r="AY41" s="930"/>
      <c r="AZ41" s="930"/>
      <c r="BA41" s="930"/>
      <c r="BB41" s="938"/>
      <c r="BC41" s="929"/>
      <c r="BD41" s="930"/>
      <c r="BE41" s="930"/>
      <c r="BF41" s="930"/>
      <c r="BG41" s="938"/>
      <c r="BH41" s="929"/>
      <c r="BI41" s="930"/>
      <c r="BJ41" s="930"/>
      <c r="BK41" s="930"/>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1241" priority="128">
      <formula>LEN(TRIM(N32))&gt;0</formula>
    </cfRule>
  </conditionalFormatting>
  <conditionalFormatting sqref="N32:AV33">
    <cfRule type="expression" dxfId="1240" priority="130">
      <formula>NOT(ISBLANK(OFFSET($A30,1,0)))</formula>
    </cfRule>
  </conditionalFormatting>
  <conditionalFormatting sqref="H14">
    <cfRule type="expression" dxfId="1239" priority="129">
      <formula>ISBLANK($A12)</formula>
    </cfRule>
  </conditionalFormatting>
  <conditionalFormatting sqref="H32:H33">
    <cfRule type="expression" dxfId="1238" priority="127">
      <formula>ISBLANK($A31)</formula>
    </cfRule>
  </conditionalFormatting>
  <conditionalFormatting sqref="E42:K42 AI42:AV42">
    <cfRule type="containsBlanks" dxfId="1237" priority="126">
      <formula>LEN(TRIM(E42))=0</formula>
    </cfRule>
  </conditionalFormatting>
  <conditionalFormatting sqref="F7:P7">
    <cfRule type="containsBlanks" dxfId="1236" priority="125">
      <formula>LEN(TRIM(F7))=0</formula>
    </cfRule>
  </conditionalFormatting>
  <conditionalFormatting sqref="K15">
    <cfRule type="expression" dxfId="1235" priority="124">
      <formula>ISBLANK($A12)</formula>
    </cfRule>
  </conditionalFormatting>
  <conditionalFormatting sqref="K14">
    <cfRule type="expression" dxfId="1234" priority="123">
      <formula>ISBLANK($A12)</formula>
    </cfRule>
  </conditionalFormatting>
  <conditionalFormatting sqref="Q13:AH13 AL13:AT13">
    <cfRule type="notContainsBlanks" dxfId="1233" priority="119">
      <formula>LEN(TRIM(Q13))&gt;0</formula>
    </cfRule>
  </conditionalFormatting>
  <conditionalFormatting sqref="Q13:AH13 AL13:AT13">
    <cfRule type="expression" dxfId="1232" priority="121">
      <formula>NOT(ISBLANK(OFFSET($A11,1,0)))</formula>
    </cfRule>
  </conditionalFormatting>
  <conditionalFormatting sqref="N12:P12">
    <cfRule type="expression" dxfId="1231" priority="122">
      <formula>NOT(ISBLANK($A12))</formula>
    </cfRule>
  </conditionalFormatting>
  <conditionalFormatting sqref="H12">
    <cfRule type="expression" dxfId="1230" priority="120">
      <formula>ISBLANK($A12)</formula>
    </cfRule>
  </conditionalFormatting>
  <conditionalFormatting sqref="AU13">
    <cfRule type="expression" dxfId="1229" priority="118">
      <formula>ISBLANK($A12)</formula>
    </cfRule>
  </conditionalFormatting>
  <conditionalFormatting sqref="K12">
    <cfRule type="expression" dxfId="1228" priority="117">
      <formula>ISBLANK($A12)</formula>
    </cfRule>
  </conditionalFormatting>
  <conditionalFormatting sqref="K13">
    <cfRule type="expression" dxfId="1227" priority="116">
      <formula>ISBLANK($A12)</formula>
    </cfRule>
  </conditionalFormatting>
  <conditionalFormatting sqref="N13:P13">
    <cfRule type="notContainsBlanks" dxfId="1226" priority="114">
      <formula>LEN(TRIM(N13))&gt;0</formula>
    </cfRule>
  </conditionalFormatting>
  <conditionalFormatting sqref="N13:P13">
    <cfRule type="expression" dxfId="1225" priority="115">
      <formula>NOT(ISBLANK(OFFSET($A11,1,0)))</formula>
    </cfRule>
  </conditionalFormatting>
  <conditionalFormatting sqref="N12">
    <cfRule type="notContainsBlanks" dxfId="1224" priority="113">
      <formula>LEN(TRIM(N12))&gt;0</formula>
    </cfRule>
  </conditionalFormatting>
  <conditionalFormatting sqref="N12:P12">
    <cfRule type="notContainsBlanks" dxfId="1223" priority="131">
      <formula>LEN(TRIM(N12))&gt;0</formula>
    </cfRule>
  </conditionalFormatting>
  <conditionalFormatting sqref="Q12:AQ12">
    <cfRule type="expression" dxfId="1222" priority="112">
      <formula>NOT(ISBLANK($A12))</formula>
    </cfRule>
  </conditionalFormatting>
  <conditionalFormatting sqref="Q12:AQ12">
    <cfRule type="notContainsBlanks" dxfId="1221" priority="111">
      <formula>LEN(TRIM(Q12))&gt;0</formula>
    </cfRule>
  </conditionalFormatting>
  <conditionalFormatting sqref="AX13">
    <cfRule type="notContainsBlanks" dxfId="1220" priority="108">
      <formula>LEN(TRIM(AX13))&gt;0</formula>
    </cfRule>
  </conditionalFormatting>
  <conditionalFormatting sqref="AX13">
    <cfRule type="expression" dxfId="1219" priority="109">
      <formula>NOT(ISBLANK(OFFSET($A11,1,0)))</formula>
    </cfRule>
  </conditionalFormatting>
  <conditionalFormatting sqref="AX12:AZ12">
    <cfRule type="expression" dxfId="1218" priority="110">
      <formula>NOT(ISBLANK($A12))</formula>
    </cfRule>
  </conditionalFormatting>
  <conditionalFormatting sqref="K19 K23 K27 K31">
    <cfRule type="expression" dxfId="1217" priority="107">
      <formula>ISBLANK($A16)</formula>
    </cfRule>
  </conditionalFormatting>
  <conditionalFormatting sqref="K18 K22 K26 K30">
    <cfRule type="expression" dxfId="1216" priority="106">
      <formula>ISBLANK($A16)</formula>
    </cfRule>
  </conditionalFormatting>
  <conditionalFormatting sqref="K16 K20 K24 K28">
    <cfRule type="expression" dxfId="1215" priority="105">
      <formula>ISBLANK($A16)</formula>
    </cfRule>
  </conditionalFormatting>
  <conditionalFormatting sqref="K17 K21 K25 K29">
    <cfRule type="expression" dxfId="1214" priority="104">
      <formula>ISBLANK($A16)</formula>
    </cfRule>
  </conditionalFormatting>
  <conditionalFormatting sqref="H18 H22 H26 H30">
    <cfRule type="expression" dxfId="1213" priority="103">
      <formula>ISBLANK($A16)</formula>
    </cfRule>
  </conditionalFormatting>
  <conditionalFormatting sqref="H16 H20 H24 H28">
    <cfRule type="expression" dxfId="1212" priority="102">
      <formula>ISBLANK($A16)</formula>
    </cfRule>
  </conditionalFormatting>
  <conditionalFormatting sqref="Q15:AH15 AL15:AT15">
    <cfRule type="notContainsBlanks" dxfId="1211" priority="99">
      <formula>LEN(TRIM(Q15))&gt;0</formula>
    </cfRule>
  </conditionalFormatting>
  <conditionalFormatting sqref="Q15:AH15 AL15:AT15">
    <cfRule type="expression" dxfId="1210" priority="100">
      <formula>NOT(ISBLANK(OFFSET($A11,1,0)))</formula>
    </cfRule>
  </conditionalFormatting>
  <conditionalFormatting sqref="N14:P14">
    <cfRule type="expression" dxfId="1209" priority="132">
      <formula>NOT(ISBLANK($A12))</formula>
    </cfRule>
  </conditionalFormatting>
  <conditionalFormatting sqref="AU15">
    <cfRule type="expression" dxfId="1208" priority="98">
      <formula>ISBLANK($A12)</formula>
    </cfRule>
  </conditionalFormatting>
  <conditionalFormatting sqref="N15:P15">
    <cfRule type="notContainsBlanks" dxfId="1207" priority="96">
      <formula>LEN(TRIM(N15))&gt;0</formula>
    </cfRule>
  </conditionalFormatting>
  <conditionalFormatting sqref="N15:P15">
    <cfRule type="expression" dxfId="1206" priority="97">
      <formula>NOT(ISBLANK(OFFSET($A11,1,0)))</formula>
    </cfRule>
  </conditionalFormatting>
  <conditionalFormatting sqref="N14">
    <cfRule type="notContainsBlanks" dxfId="1205" priority="101">
      <formula>LEN(TRIM(N14))&gt;0</formula>
    </cfRule>
  </conditionalFormatting>
  <conditionalFormatting sqref="N14:P14">
    <cfRule type="notContainsBlanks" dxfId="1204" priority="133">
      <formula>LEN(TRIM(N14))&gt;0</formula>
    </cfRule>
  </conditionalFormatting>
  <conditionalFormatting sqref="Q14:AQ14">
    <cfRule type="expression" dxfId="1203" priority="134">
      <formula>NOT(ISBLANK($A12))</formula>
    </cfRule>
  </conditionalFormatting>
  <conditionalFormatting sqref="Q14:AQ14">
    <cfRule type="notContainsBlanks" dxfId="1202" priority="95">
      <formula>LEN(TRIM(Q14))&gt;0</formula>
    </cfRule>
  </conditionalFormatting>
  <conditionalFormatting sqref="Q17:AH17 Q21:AH21 Q25:AH25 Q29:AH29 AL17:AN17 AL21:AN21 AL25:AN25 AL29:AN29 AR17:AT17 AR21:AT21 AR25:AT25 AR29:AT29">
    <cfRule type="notContainsBlanks" dxfId="1201" priority="91">
      <formula>LEN(TRIM(Q17))&gt;0</formula>
    </cfRule>
  </conditionalFormatting>
  <conditionalFormatting sqref="Q17:AH17 Q21:AH21 Q25:AH25 Q29:AH29 AL17:AN17 AL21:AN21 AL25:AN25 AL29:AN29 AR17:AT17 AR21:AT21 AR25:AT25 AR29:AT29">
    <cfRule type="expression" dxfId="1200" priority="92">
      <formula>NOT(ISBLANK(OFFSET($A15,1,0)))</formula>
    </cfRule>
  </conditionalFormatting>
  <conditionalFormatting sqref="N16:P16 N20:P20 N24:P24 N28:P28">
    <cfRule type="expression" dxfId="1199" priority="93">
      <formula>NOT(ISBLANK($A16))</formula>
    </cfRule>
  </conditionalFormatting>
  <conditionalFormatting sqref="AU17 AU21 AU25 AU29">
    <cfRule type="expression" dxfId="1198" priority="90">
      <formula>ISBLANK($A16)</formula>
    </cfRule>
  </conditionalFormatting>
  <conditionalFormatting sqref="N17:P17 N21:P21 N25:P25 N29:P29">
    <cfRule type="notContainsBlanks" dxfId="1197" priority="88">
      <formula>LEN(TRIM(N17))&gt;0</formula>
    </cfRule>
  </conditionalFormatting>
  <conditionalFormatting sqref="N17:P17 N21:P21 N25:P25 N29:P29">
    <cfRule type="expression" dxfId="1196" priority="89">
      <formula>NOT(ISBLANK(OFFSET($A15,1,0)))</formula>
    </cfRule>
  </conditionalFormatting>
  <conditionalFormatting sqref="N16 N20 N24 N28">
    <cfRule type="notContainsBlanks" dxfId="1195" priority="87">
      <formula>LEN(TRIM(N16))&gt;0</formula>
    </cfRule>
  </conditionalFormatting>
  <conditionalFormatting sqref="N16:P16 N20:P20 N24:P24 N28:P28">
    <cfRule type="notContainsBlanks" dxfId="1194" priority="94">
      <formula>LEN(TRIM(N16))&gt;0</formula>
    </cfRule>
  </conditionalFormatting>
  <conditionalFormatting sqref="Q16:AQ16 Q20:AQ20 Q24:AQ24 Q28:AQ28">
    <cfRule type="expression" dxfId="1193" priority="86">
      <formula>NOT(ISBLANK($A16))</formula>
    </cfRule>
  </conditionalFormatting>
  <conditionalFormatting sqref="Q16:AQ16 Q20:AQ20 Q24:AQ24 Q28:AQ28">
    <cfRule type="notContainsBlanks" dxfId="1192" priority="85">
      <formula>LEN(TRIM(Q16))&gt;0</formula>
    </cfRule>
  </conditionalFormatting>
  <conditionalFormatting sqref="AR19:AT19 AR23:AT23 AR27:AT27 AR31:AT31">
    <cfRule type="notContainsBlanks" dxfId="1191" priority="83">
      <formula>LEN(TRIM(AR19))&gt;0</formula>
    </cfRule>
  </conditionalFormatting>
  <conditionalFormatting sqref="AR19:AT19 AR23:AT23 AR27:AT27 AR31:AT31">
    <cfRule type="expression" dxfId="1190" priority="84">
      <formula>NOT(ISBLANK(OFFSET($A15,1,0)))</formula>
    </cfRule>
  </conditionalFormatting>
  <conditionalFormatting sqref="AU19 AU23 AU27 AU31">
    <cfRule type="expression" dxfId="1189" priority="82">
      <formula>ISBLANK($A16)</formula>
    </cfRule>
  </conditionalFormatting>
  <conditionalFormatting sqref="AX15">
    <cfRule type="notContainsBlanks" dxfId="1188" priority="79">
      <formula>LEN(TRIM(AX15))&gt;0</formula>
    </cfRule>
  </conditionalFormatting>
  <conditionalFormatting sqref="AX15">
    <cfRule type="expression" dxfId="1187" priority="80">
      <formula>NOT(ISBLANK(OFFSET($A11,1,0)))</formula>
    </cfRule>
  </conditionalFormatting>
  <conditionalFormatting sqref="AX14:AZ14">
    <cfRule type="expression" dxfId="1186" priority="81">
      <formula>NOT(ISBLANK($A12))</formula>
    </cfRule>
  </conditionalFormatting>
  <conditionalFormatting sqref="AX17 AX21 AX25 AX29">
    <cfRule type="notContainsBlanks" dxfId="1185" priority="76">
      <formula>LEN(TRIM(AX17))&gt;0</formula>
    </cfRule>
  </conditionalFormatting>
  <conditionalFormatting sqref="AX17 AX21 AX25 AX29">
    <cfRule type="expression" dxfId="1184" priority="77">
      <formula>NOT(ISBLANK(OFFSET($A15,1,0)))</formula>
    </cfRule>
  </conditionalFormatting>
  <conditionalFormatting sqref="AX16:AZ16 AX20:AZ20 AX24:AZ24 AX28:AZ28">
    <cfRule type="expression" dxfId="1183" priority="78">
      <formula>NOT(ISBLANK($A16))</formula>
    </cfRule>
  </conditionalFormatting>
  <conditionalFormatting sqref="AX19 AX23 AX27 AX31">
    <cfRule type="notContainsBlanks" dxfId="1182" priority="73">
      <formula>LEN(TRIM(AX19))&gt;0</formula>
    </cfRule>
  </conditionalFormatting>
  <conditionalFormatting sqref="AX19 AX23 AX27 AX31">
    <cfRule type="expression" dxfId="1181" priority="74">
      <formula>NOT(ISBLANK(OFFSET($A15,1,0)))</formula>
    </cfRule>
  </conditionalFormatting>
  <conditionalFormatting sqref="AX18:AZ18 AX22:AZ22 AX26:AZ26 AX30:AZ30">
    <cfRule type="expression" dxfId="1180" priority="75">
      <formula>NOT(ISBLANK($A16))</formula>
    </cfRule>
  </conditionalFormatting>
  <conditionalFormatting sqref="Q19:AH19 AL19:AN19">
    <cfRule type="notContainsBlanks" dxfId="1179" priority="67">
      <formula>LEN(TRIM(Q19))&gt;0</formula>
    </cfRule>
  </conditionalFormatting>
  <conditionalFormatting sqref="Q19:AH19 AL19:AN19">
    <cfRule type="expression" dxfId="1178" priority="68">
      <formula>NOT(ISBLANK(OFFSET($A15,1,0)))</formula>
    </cfRule>
  </conditionalFormatting>
  <conditionalFormatting sqref="N18:P18">
    <cfRule type="expression" dxfId="1177" priority="70">
      <formula>NOT(ISBLANK($A16))</formula>
    </cfRule>
  </conditionalFormatting>
  <conditionalFormatting sqref="N19:P19">
    <cfRule type="notContainsBlanks" dxfId="1176" priority="65">
      <formula>LEN(TRIM(N19))&gt;0</formula>
    </cfRule>
  </conditionalFormatting>
  <conditionalFormatting sqref="N19:P19">
    <cfRule type="expression" dxfId="1175" priority="66">
      <formula>NOT(ISBLANK(OFFSET($A15,1,0)))</formula>
    </cfRule>
  </conditionalFormatting>
  <conditionalFormatting sqref="N18">
    <cfRule type="notContainsBlanks" dxfId="1174" priority="69">
      <formula>LEN(TRIM(N18))&gt;0</formula>
    </cfRule>
  </conditionalFormatting>
  <conditionalFormatting sqref="N18:P18">
    <cfRule type="notContainsBlanks" dxfId="1173" priority="71">
      <formula>LEN(TRIM(N18))&gt;0</formula>
    </cfRule>
  </conditionalFormatting>
  <conditionalFormatting sqref="Q18:AQ18">
    <cfRule type="expression" dxfId="1172" priority="72">
      <formula>NOT(ISBLANK($A16))</formula>
    </cfRule>
  </conditionalFormatting>
  <conditionalFormatting sqref="Q18:AQ18">
    <cfRule type="notContainsBlanks" dxfId="1171" priority="64">
      <formula>LEN(TRIM(Q18))&gt;0</formula>
    </cfRule>
  </conditionalFormatting>
  <conditionalFormatting sqref="Q23:AH23 AL23:AN23">
    <cfRule type="notContainsBlanks" dxfId="1170" priority="58">
      <formula>LEN(TRIM(Q23))&gt;0</formula>
    </cfRule>
  </conditionalFormatting>
  <conditionalFormatting sqref="Q23:AH23 AL23:AN23">
    <cfRule type="expression" dxfId="1169" priority="59">
      <formula>NOT(ISBLANK(OFFSET($A19,1,0)))</formula>
    </cfRule>
  </conditionalFormatting>
  <conditionalFormatting sqref="N22:P22">
    <cfRule type="expression" dxfId="1168" priority="61">
      <formula>NOT(ISBLANK($A20))</formula>
    </cfRule>
  </conditionalFormatting>
  <conditionalFormatting sqref="N23:P23">
    <cfRule type="notContainsBlanks" dxfId="1167" priority="56">
      <formula>LEN(TRIM(N23))&gt;0</formula>
    </cfRule>
  </conditionalFormatting>
  <conditionalFormatting sqref="N23:P23">
    <cfRule type="expression" dxfId="1166" priority="57">
      <formula>NOT(ISBLANK(OFFSET($A19,1,0)))</formula>
    </cfRule>
  </conditionalFormatting>
  <conditionalFormatting sqref="N22">
    <cfRule type="notContainsBlanks" dxfId="1165" priority="60">
      <formula>LEN(TRIM(N22))&gt;0</formula>
    </cfRule>
  </conditionalFormatting>
  <conditionalFormatting sqref="N22:P22">
    <cfRule type="notContainsBlanks" dxfId="1164" priority="62">
      <formula>LEN(TRIM(N22))&gt;0</formula>
    </cfRule>
  </conditionalFormatting>
  <conditionalFormatting sqref="Q22:AQ22">
    <cfRule type="expression" dxfId="1163" priority="63">
      <formula>NOT(ISBLANK($A20))</formula>
    </cfRule>
  </conditionalFormatting>
  <conditionalFormatting sqref="Q22:AQ22">
    <cfRule type="notContainsBlanks" dxfId="1162" priority="55">
      <formula>LEN(TRIM(Q22))&gt;0</formula>
    </cfRule>
  </conditionalFormatting>
  <conditionalFormatting sqref="Q27:AH27 AL27:AN27">
    <cfRule type="notContainsBlanks" dxfId="1161" priority="49">
      <formula>LEN(TRIM(Q27))&gt;0</formula>
    </cfRule>
  </conditionalFormatting>
  <conditionalFormatting sqref="Q27:AH27 AL27:AN27">
    <cfRule type="expression" dxfId="1160" priority="50">
      <formula>NOT(ISBLANK(OFFSET($A23,1,0)))</formula>
    </cfRule>
  </conditionalFormatting>
  <conditionalFormatting sqref="N26:P26">
    <cfRule type="expression" dxfId="1159" priority="52">
      <formula>NOT(ISBLANK($A24))</formula>
    </cfRule>
  </conditionalFormatting>
  <conditionalFormatting sqref="N27:P27">
    <cfRule type="notContainsBlanks" dxfId="1158" priority="47">
      <formula>LEN(TRIM(N27))&gt;0</formula>
    </cfRule>
  </conditionalFormatting>
  <conditionalFormatting sqref="N27:P27">
    <cfRule type="expression" dxfId="1157" priority="48">
      <formula>NOT(ISBLANK(OFFSET($A23,1,0)))</formula>
    </cfRule>
  </conditionalFormatting>
  <conditionalFormatting sqref="N26">
    <cfRule type="notContainsBlanks" dxfId="1156" priority="51">
      <formula>LEN(TRIM(N26))&gt;0</formula>
    </cfRule>
  </conditionalFormatting>
  <conditionalFormatting sqref="N26:P26">
    <cfRule type="notContainsBlanks" dxfId="1155" priority="53">
      <formula>LEN(TRIM(N26))&gt;0</formula>
    </cfRule>
  </conditionalFormatting>
  <conditionalFormatting sqref="Q26:AQ26">
    <cfRule type="expression" dxfId="1154" priority="54">
      <formula>NOT(ISBLANK($A24))</formula>
    </cfRule>
  </conditionalFormatting>
  <conditionalFormatting sqref="Q26:AQ26">
    <cfRule type="notContainsBlanks" dxfId="1153" priority="46">
      <formula>LEN(TRIM(Q26))&gt;0</formula>
    </cfRule>
  </conditionalFormatting>
  <conditionalFormatting sqref="Q31:AH31 AL31:AN31">
    <cfRule type="notContainsBlanks" dxfId="1152" priority="40">
      <formula>LEN(TRIM(Q31))&gt;0</formula>
    </cfRule>
  </conditionalFormatting>
  <conditionalFormatting sqref="Q31:AH31 AL31:AN31">
    <cfRule type="expression" dxfId="1151" priority="41">
      <formula>NOT(ISBLANK(OFFSET($A27,1,0)))</formula>
    </cfRule>
  </conditionalFormatting>
  <conditionalFormatting sqref="N30:P30">
    <cfRule type="expression" dxfId="1150" priority="43">
      <formula>NOT(ISBLANK($A28))</formula>
    </cfRule>
  </conditionalFormatting>
  <conditionalFormatting sqref="N31:P31">
    <cfRule type="notContainsBlanks" dxfId="1149" priority="38">
      <formula>LEN(TRIM(N31))&gt;0</formula>
    </cfRule>
  </conditionalFormatting>
  <conditionalFormatting sqref="N31:P31">
    <cfRule type="expression" dxfId="1148" priority="39">
      <formula>NOT(ISBLANK(OFFSET($A27,1,0)))</formula>
    </cfRule>
  </conditionalFormatting>
  <conditionalFormatting sqref="N30">
    <cfRule type="notContainsBlanks" dxfId="1147" priority="42">
      <formula>LEN(TRIM(N30))&gt;0</formula>
    </cfRule>
  </conditionalFormatting>
  <conditionalFormatting sqref="N30:P30">
    <cfRule type="notContainsBlanks" dxfId="1146" priority="44">
      <formula>LEN(TRIM(N30))&gt;0</formula>
    </cfRule>
  </conditionalFormatting>
  <conditionalFormatting sqref="Q30:AQ30">
    <cfRule type="expression" dxfId="1145" priority="45">
      <formula>NOT(ISBLANK($A28))</formula>
    </cfRule>
  </conditionalFormatting>
  <conditionalFormatting sqref="Q30:AQ30">
    <cfRule type="notContainsBlanks" dxfId="1144" priority="37">
      <formula>LEN(TRIM(Q30))&gt;0</formula>
    </cfRule>
  </conditionalFormatting>
  <conditionalFormatting sqref="AI15:AK15">
    <cfRule type="notContainsBlanks" dxfId="1143" priority="35">
      <formula>LEN(TRIM(AI15))&gt;0</formula>
    </cfRule>
  </conditionalFormatting>
  <conditionalFormatting sqref="AI15:AK15">
    <cfRule type="expression" dxfId="1142" priority="36">
      <formula>NOT(ISBLANK(OFFSET($A13,1,0)))</formula>
    </cfRule>
  </conditionalFormatting>
  <conditionalFormatting sqref="AI17:AK17">
    <cfRule type="notContainsBlanks" dxfId="1141" priority="33">
      <formula>LEN(TRIM(AI17))&gt;0</formula>
    </cfRule>
  </conditionalFormatting>
  <conditionalFormatting sqref="AI17:AK17">
    <cfRule type="expression" dxfId="1140" priority="34">
      <formula>NOT(ISBLANK(OFFSET($A15,1,0)))</formula>
    </cfRule>
  </conditionalFormatting>
  <conditionalFormatting sqref="AO17:AQ17">
    <cfRule type="notContainsBlanks" dxfId="1139" priority="31">
      <formula>LEN(TRIM(AO17))&gt;0</formula>
    </cfRule>
  </conditionalFormatting>
  <conditionalFormatting sqref="AO17:AQ17">
    <cfRule type="expression" dxfId="1138" priority="32">
      <formula>NOT(ISBLANK(OFFSET($A15,1,0)))</formula>
    </cfRule>
  </conditionalFormatting>
  <conditionalFormatting sqref="AO21:AQ21">
    <cfRule type="notContainsBlanks" dxfId="1137" priority="29">
      <formula>LEN(TRIM(AO21))&gt;0</formula>
    </cfRule>
  </conditionalFormatting>
  <conditionalFormatting sqref="AO21:AQ21">
    <cfRule type="expression" dxfId="1136" priority="30">
      <formula>NOT(ISBLANK(OFFSET($A19,1,0)))</formula>
    </cfRule>
  </conditionalFormatting>
  <conditionalFormatting sqref="AO25:AQ25">
    <cfRule type="notContainsBlanks" dxfId="1135" priority="27">
      <formula>LEN(TRIM(AO25))&gt;0</formula>
    </cfRule>
  </conditionalFormatting>
  <conditionalFormatting sqref="AO25:AQ25">
    <cfRule type="expression" dxfId="1134" priority="28">
      <formula>NOT(ISBLANK(OFFSET($A23,1,0)))</formula>
    </cfRule>
  </conditionalFormatting>
  <conditionalFormatting sqref="AO29:AQ29">
    <cfRule type="notContainsBlanks" dxfId="1133" priority="25">
      <formula>LEN(TRIM(AO29))&gt;0</formula>
    </cfRule>
  </conditionalFormatting>
  <conditionalFormatting sqref="AO29:AQ29">
    <cfRule type="expression" dxfId="1132" priority="26">
      <formula>NOT(ISBLANK(OFFSET($A27,1,0)))</formula>
    </cfRule>
  </conditionalFormatting>
  <conditionalFormatting sqref="AO19:AQ19">
    <cfRule type="notContainsBlanks" dxfId="1131" priority="23">
      <formula>LEN(TRIM(AO19))&gt;0</formula>
    </cfRule>
  </conditionalFormatting>
  <conditionalFormatting sqref="AO19:AQ19">
    <cfRule type="expression" dxfId="1130" priority="24">
      <formula>NOT(ISBLANK(OFFSET($A15,1,0)))</formula>
    </cfRule>
  </conditionalFormatting>
  <conditionalFormatting sqref="AO23:AQ23">
    <cfRule type="notContainsBlanks" dxfId="1129" priority="21">
      <formula>LEN(TRIM(AO23))&gt;0</formula>
    </cfRule>
  </conditionalFormatting>
  <conditionalFormatting sqref="AO23:AQ23">
    <cfRule type="expression" dxfId="1128" priority="22">
      <formula>NOT(ISBLANK(OFFSET($A19,1,0)))</formula>
    </cfRule>
  </conditionalFormatting>
  <conditionalFormatting sqref="AO27:AQ27">
    <cfRule type="notContainsBlanks" dxfId="1127" priority="19">
      <formula>LEN(TRIM(AO27))&gt;0</formula>
    </cfRule>
  </conditionalFormatting>
  <conditionalFormatting sqref="AO27:AQ27">
    <cfRule type="expression" dxfId="1126" priority="20">
      <formula>NOT(ISBLANK(OFFSET($A23,1,0)))</formula>
    </cfRule>
  </conditionalFormatting>
  <conditionalFormatting sqref="AO31:AQ31">
    <cfRule type="notContainsBlanks" dxfId="1125" priority="17">
      <formula>LEN(TRIM(AO31))&gt;0</formula>
    </cfRule>
  </conditionalFormatting>
  <conditionalFormatting sqref="AO31:AQ31">
    <cfRule type="expression" dxfId="1124" priority="18">
      <formula>NOT(ISBLANK(OFFSET($A27,1,0)))</formula>
    </cfRule>
  </conditionalFormatting>
  <conditionalFormatting sqref="AI13:AK13">
    <cfRule type="notContainsBlanks" dxfId="1123" priority="15">
      <formula>LEN(TRIM(AI13))&gt;0</formula>
    </cfRule>
  </conditionalFormatting>
  <conditionalFormatting sqref="AI13:AK13">
    <cfRule type="expression" dxfId="1122" priority="16">
      <formula>NOT(ISBLANK(OFFSET($A11,1,0)))</formula>
    </cfRule>
  </conditionalFormatting>
  <conditionalFormatting sqref="AI21:AK21">
    <cfRule type="notContainsBlanks" dxfId="1121" priority="13">
      <formula>LEN(TRIM(AI21))&gt;0</formula>
    </cfRule>
  </conditionalFormatting>
  <conditionalFormatting sqref="AI21:AK21">
    <cfRule type="expression" dxfId="1120" priority="14">
      <formula>NOT(ISBLANK(OFFSET($A19,1,0)))</formula>
    </cfRule>
  </conditionalFormatting>
  <conditionalFormatting sqref="AI25:AK25">
    <cfRule type="notContainsBlanks" dxfId="1119" priority="11">
      <formula>LEN(TRIM(AI25))&gt;0</formula>
    </cfRule>
  </conditionalFormatting>
  <conditionalFormatting sqref="AI25:AK25">
    <cfRule type="expression" dxfId="1118" priority="12">
      <formula>NOT(ISBLANK(OFFSET($A23,1,0)))</formula>
    </cfRule>
  </conditionalFormatting>
  <conditionalFormatting sqref="AI29:AK29">
    <cfRule type="notContainsBlanks" dxfId="1117" priority="9">
      <formula>LEN(TRIM(AI29))&gt;0</formula>
    </cfRule>
  </conditionalFormatting>
  <conditionalFormatting sqref="AI29:AK29">
    <cfRule type="expression" dxfId="1116" priority="10">
      <formula>NOT(ISBLANK(OFFSET($A27,1,0)))</formula>
    </cfRule>
  </conditionalFormatting>
  <conditionalFormatting sqref="AI19:AK19">
    <cfRule type="notContainsBlanks" dxfId="1115" priority="7">
      <formula>LEN(TRIM(AI19))&gt;0</formula>
    </cfRule>
  </conditionalFormatting>
  <conditionalFormatting sqref="AI19:AK19">
    <cfRule type="expression" dxfId="1114" priority="8">
      <formula>NOT(ISBLANK(OFFSET($A17,1,0)))</formula>
    </cfRule>
  </conditionalFormatting>
  <conditionalFormatting sqref="AI23:AK23">
    <cfRule type="notContainsBlanks" dxfId="1113" priority="5">
      <formula>LEN(TRIM(AI23))&gt;0</formula>
    </cfRule>
  </conditionalFormatting>
  <conditionalFormatting sqref="AI23:AK23">
    <cfRule type="expression" dxfId="1112" priority="6">
      <formula>NOT(ISBLANK(OFFSET($A21,1,0)))</formula>
    </cfRule>
  </conditionalFormatting>
  <conditionalFormatting sqref="AI27:AK27">
    <cfRule type="notContainsBlanks" dxfId="1111" priority="3">
      <formula>LEN(TRIM(AI27))&gt;0</formula>
    </cfRule>
  </conditionalFormatting>
  <conditionalFormatting sqref="AI27:AK27">
    <cfRule type="expression" dxfId="1110" priority="4">
      <formula>NOT(ISBLANK(OFFSET($A25,1,0)))</formula>
    </cfRule>
  </conditionalFormatting>
  <conditionalFormatting sqref="AI31:AK31">
    <cfRule type="notContainsBlanks" dxfId="1109" priority="1">
      <formula>LEN(TRIM(AI31))&gt;0</formula>
    </cfRule>
  </conditionalFormatting>
  <conditionalFormatting sqref="AI31:AK31">
    <cfRule type="expression" dxfId="1108"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18" t="s">
        <v>913</v>
      </c>
      <c r="Z5" s="918"/>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435</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7"/>
      <c r="AO9" s="887"/>
      <c r="AP9" s="887"/>
      <c r="AQ9" s="887"/>
      <c r="AR9" s="887"/>
      <c r="AS9" s="887"/>
      <c r="AT9" s="887"/>
      <c r="AU9" s="887"/>
      <c r="AV9" s="888"/>
      <c r="AW9" s="5"/>
      <c r="AX9" s="2512" t="s">
        <v>434</v>
      </c>
      <c r="AY9" s="2506"/>
      <c r="AZ9" s="2506"/>
      <c r="BA9" s="2506" t="s">
        <v>433</v>
      </c>
      <c r="BB9" s="2506"/>
      <c r="BC9" s="2506"/>
      <c r="BD9" s="2506" t="s">
        <v>432</v>
      </c>
      <c r="BE9" s="2506"/>
      <c r="BF9" s="2506"/>
      <c r="BG9" s="2506" t="s">
        <v>431</v>
      </c>
      <c r="BH9" s="2506"/>
      <c r="BI9" s="2506"/>
      <c r="BJ9" s="2506" t="s">
        <v>430</v>
      </c>
      <c r="BK9" s="2506"/>
      <c r="BL9" s="2506"/>
      <c r="BM9" s="2506" t="s">
        <v>429</v>
      </c>
      <c r="BN9" s="2506"/>
      <c r="BO9" s="2507"/>
      <c r="BP9" s="636"/>
      <c r="BQ9" s="636"/>
      <c r="BR9" s="636"/>
      <c r="BS9" s="636"/>
      <c r="BT9" s="636"/>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909" t="s">
        <v>909</v>
      </c>
      <c r="I10" s="910"/>
      <c r="J10" s="910"/>
      <c r="K10" s="909" t="s">
        <v>427</v>
      </c>
      <c r="L10" s="910"/>
      <c r="M10" s="910"/>
      <c r="N10" s="905" t="s">
        <v>426</v>
      </c>
      <c r="O10" s="906"/>
      <c r="P10" s="907"/>
      <c r="Q10" s="908" t="s">
        <v>425</v>
      </c>
      <c r="R10" s="908"/>
      <c r="S10" s="908"/>
      <c r="T10" s="908"/>
      <c r="U10" s="908"/>
      <c r="V10" s="908"/>
      <c r="W10" s="908" t="s">
        <v>424</v>
      </c>
      <c r="X10" s="908"/>
      <c r="Y10" s="908"/>
      <c r="Z10" s="908"/>
      <c r="AA10" s="908"/>
      <c r="AB10" s="908"/>
      <c r="AC10" s="880" t="s">
        <v>423</v>
      </c>
      <c r="AD10" s="881"/>
      <c r="AE10" s="904"/>
      <c r="AF10" s="880" t="s">
        <v>422</v>
      </c>
      <c r="AG10" s="881"/>
      <c r="AH10" s="904"/>
      <c r="AI10" s="880" t="s">
        <v>421</v>
      </c>
      <c r="AJ10" s="881"/>
      <c r="AK10" s="904"/>
      <c r="AL10" s="905" t="s">
        <v>910</v>
      </c>
      <c r="AM10" s="906"/>
      <c r="AN10" s="907"/>
      <c r="AO10" s="880" t="s">
        <v>287</v>
      </c>
      <c r="AP10" s="881"/>
      <c r="AQ10" s="904"/>
      <c r="AR10" s="880" t="s">
        <v>418</v>
      </c>
      <c r="AS10" s="881"/>
      <c r="AT10" s="881"/>
      <c r="AU10" s="881"/>
      <c r="AV10" s="882"/>
      <c r="AW10" s="5"/>
      <c r="AX10" s="2513"/>
      <c r="AY10" s="2508"/>
      <c r="AZ10" s="2508"/>
      <c r="BA10" s="2508"/>
      <c r="BB10" s="2508"/>
      <c r="BC10" s="2508"/>
      <c r="BD10" s="2508"/>
      <c r="BE10" s="2508"/>
      <c r="BF10" s="2508"/>
      <c r="BG10" s="2508"/>
      <c r="BH10" s="2508"/>
      <c r="BI10" s="2508"/>
      <c r="BJ10" s="2508"/>
      <c r="BK10" s="2508"/>
      <c r="BL10" s="2508"/>
      <c r="BM10" s="2508"/>
      <c r="BN10" s="2508"/>
      <c r="BO10" s="2509"/>
      <c r="BP10" s="636"/>
      <c r="BQ10" s="636"/>
      <c r="BR10" s="636"/>
      <c r="BS10" s="636"/>
      <c r="BT10" s="636"/>
      <c r="BU10" s="636"/>
      <c r="BV10" s="5"/>
      <c r="BW10" s="5"/>
      <c r="BX10" s="5"/>
      <c r="BY10" s="5"/>
      <c r="BZ10" s="5"/>
      <c r="CA10" s="5"/>
      <c r="CB10" s="5"/>
      <c r="CC10" s="5"/>
      <c r="CD10" s="5"/>
      <c r="CE10" s="5"/>
      <c r="CF10" s="5"/>
    </row>
    <row r="11" spans="1:84" ht="12" customHeight="1" thickBot="1" x14ac:dyDescent="0.3">
      <c r="A11" s="903"/>
      <c r="B11" s="881"/>
      <c r="C11" s="881"/>
      <c r="D11" s="881"/>
      <c r="E11" s="881"/>
      <c r="F11" s="881"/>
      <c r="G11" s="904"/>
      <c r="H11" s="883"/>
      <c r="I11" s="884"/>
      <c r="J11" s="884"/>
      <c r="K11" s="883"/>
      <c r="L11" s="884"/>
      <c r="M11" s="884"/>
      <c r="N11" s="905"/>
      <c r="O11" s="906"/>
      <c r="P11" s="907"/>
      <c r="Q11" s="900" t="s">
        <v>281</v>
      </c>
      <c r="R11" s="901"/>
      <c r="S11" s="902"/>
      <c r="T11" s="900" t="s">
        <v>282</v>
      </c>
      <c r="U11" s="901"/>
      <c r="V11" s="902"/>
      <c r="W11" s="900" t="s">
        <v>281</v>
      </c>
      <c r="X11" s="901"/>
      <c r="Y11" s="902"/>
      <c r="Z11" s="900" t="s">
        <v>282</v>
      </c>
      <c r="AA11" s="901"/>
      <c r="AB11" s="902"/>
      <c r="AC11" s="880"/>
      <c r="AD11" s="881"/>
      <c r="AE11" s="904"/>
      <c r="AF11" s="880"/>
      <c r="AG11" s="881"/>
      <c r="AH11" s="904"/>
      <c r="AI11" s="880"/>
      <c r="AJ11" s="881"/>
      <c r="AK11" s="904"/>
      <c r="AL11" s="905"/>
      <c r="AM11" s="906"/>
      <c r="AN11" s="907"/>
      <c r="AO11" s="880"/>
      <c r="AP11" s="881"/>
      <c r="AQ11" s="904"/>
      <c r="AR11" s="883"/>
      <c r="AS11" s="884"/>
      <c r="AT11" s="884"/>
      <c r="AU11" s="884"/>
      <c r="AV11" s="885"/>
      <c r="AW11" s="5"/>
      <c r="AX11" s="2514"/>
      <c r="AY11" s="2510"/>
      <c r="AZ11" s="2510"/>
      <c r="BA11" s="2510"/>
      <c r="BB11" s="2510"/>
      <c r="BC11" s="2510"/>
      <c r="BD11" s="2510"/>
      <c r="BE11" s="2510"/>
      <c r="BF11" s="2510"/>
      <c r="BG11" s="2510"/>
      <c r="BH11" s="2510"/>
      <c r="BI11" s="2510"/>
      <c r="BJ11" s="2510"/>
      <c r="BK11" s="2510"/>
      <c r="BL11" s="2510"/>
      <c r="BM11" s="2510"/>
      <c r="BN11" s="2510"/>
      <c r="BO11" s="2511"/>
      <c r="BP11" s="636"/>
      <c r="BQ11" s="636"/>
      <c r="BR11" s="636"/>
      <c r="BS11" s="636"/>
      <c r="BT11" s="636"/>
      <c r="BU11" s="636"/>
      <c r="BV11" s="5"/>
      <c r="BW11" s="5"/>
      <c r="BX11" s="5"/>
      <c r="BY11" s="5"/>
      <c r="BZ11" s="5"/>
      <c r="CA11" s="5"/>
      <c r="CB11" s="5"/>
      <c r="CC11" s="5"/>
      <c r="CD11" s="5"/>
      <c r="CE11" s="5"/>
      <c r="CF11" s="5"/>
    </row>
    <row r="12" spans="1:84" ht="12.75" customHeight="1" thickTop="1" x14ac:dyDescent="0.25">
      <c r="A12" s="943"/>
      <c r="B12" s="944"/>
      <c r="C12" s="944"/>
      <c r="D12" s="944"/>
      <c r="E12" s="944"/>
      <c r="F12" s="944"/>
      <c r="G12" s="945"/>
      <c r="H12" s="2488" t="s">
        <v>911</v>
      </c>
      <c r="I12" s="2489"/>
      <c r="J12" s="2490"/>
      <c r="K12" s="2494" t="s">
        <v>533</v>
      </c>
      <c r="L12" s="2495"/>
      <c r="M12" s="2496"/>
      <c r="N12" s="2371"/>
      <c r="O12" s="2371"/>
      <c r="P12" s="2371"/>
      <c r="Q12" s="2354"/>
      <c r="R12" s="2354"/>
      <c r="S12" s="2354"/>
      <c r="T12" s="2354"/>
      <c r="U12" s="2354"/>
      <c r="V12" s="2354"/>
      <c r="W12" s="2354"/>
      <c r="X12" s="2354"/>
      <c r="Y12" s="2354"/>
      <c r="Z12" s="2354"/>
      <c r="AA12" s="2354"/>
      <c r="AB12" s="2354"/>
      <c r="AC12" s="2354"/>
      <c r="AD12" s="2354"/>
      <c r="AE12" s="2354"/>
      <c r="AF12" s="2354"/>
      <c r="AG12" s="2354"/>
      <c r="AH12" s="2354"/>
      <c r="AI12" s="2354"/>
      <c r="AJ12" s="2354"/>
      <c r="AK12" s="2354"/>
      <c r="AL12" s="2354"/>
      <c r="AM12" s="2354"/>
      <c r="AN12" s="2354"/>
      <c r="AO12" s="2354"/>
      <c r="AP12" s="2354"/>
      <c r="AQ12" s="2354"/>
      <c r="AR12" s="2482" t="str">
        <f>IF($A12&lt;&gt;"","---","")</f>
        <v/>
      </c>
      <c r="AS12" s="2483"/>
      <c r="AT12" s="2483"/>
      <c r="AU12" s="2483"/>
      <c r="AV12" s="2484"/>
      <c r="AW12" s="5"/>
      <c r="AX12" s="2333"/>
      <c r="AY12" s="2334"/>
      <c r="AZ12" s="2334"/>
      <c r="BA12" s="2485" t="str">
        <f>IF(1.08*N12*(W12-Q12)/1000&lt;&gt;0,1.08*N12*(W12-Q12)/1000,"")</f>
        <v/>
      </c>
      <c r="BB12" s="2485"/>
      <c r="BC12" s="2485"/>
      <c r="BD12" s="2485" t="str">
        <f t="shared" ref="BD12:BD31" si="0">IF(4.5*N12*AX12/1000&lt;&gt;0,4.5*N12*AX12/1000,"")</f>
        <v/>
      </c>
      <c r="BE12" s="2485"/>
      <c r="BF12" s="2485"/>
      <c r="BG12" s="2485" t="str">
        <f t="shared" ref="BG12:BG29" si="1">IF(AO12*500*(AF12-AC12)/1000&lt;&gt;0,AO12*500*(AF12-AC12)/1000,"")</f>
        <v/>
      </c>
      <c r="BH12" s="2485"/>
      <c r="BI12" s="2485"/>
      <c r="BJ12" s="2485" t="str">
        <f t="shared" ref="BJ12:BJ31" si="2">IFERROR((BD12*1000)/(500*(AF12-AC12)),"")</f>
        <v/>
      </c>
      <c r="BK12" s="2485"/>
      <c r="BL12" s="2485"/>
      <c r="BM12" s="2497" t="s">
        <v>99</v>
      </c>
      <c r="BN12" s="2498"/>
      <c r="BO12" s="2499"/>
      <c r="BP12" s="5"/>
      <c r="BQ12" s="5"/>
      <c r="BR12" s="5"/>
      <c r="BS12" s="5"/>
      <c r="BT12" s="5"/>
      <c r="BU12" s="5"/>
      <c r="BV12" s="5"/>
      <c r="BW12" s="5"/>
      <c r="BX12" s="5"/>
      <c r="BY12" s="5"/>
      <c r="BZ12" s="5"/>
      <c r="CA12" s="5"/>
      <c r="CB12" s="5"/>
      <c r="CC12" s="5"/>
      <c r="CD12" s="5"/>
      <c r="CE12" s="5"/>
      <c r="CF12" s="5"/>
    </row>
    <row r="13" spans="1:84" ht="12" customHeight="1" x14ac:dyDescent="0.25">
      <c r="A13" s="2486"/>
      <c r="B13" s="896"/>
      <c r="C13" s="896"/>
      <c r="D13" s="896"/>
      <c r="E13" s="896"/>
      <c r="F13" s="896"/>
      <c r="G13" s="2487"/>
      <c r="H13" s="2491"/>
      <c r="I13" s="2492"/>
      <c r="J13" s="2493"/>
      <c r="K13" s="922" t="s">
        <v>604</v>
      </c>
      <c r="L13" s="923"/>
      <c r="M13" s="924"/>
      <c r="N13" s="936"/>
      <c r="O13" s="936"/>
      <c r="P13" s="936"/>
      <c r="Q13" s="926"/>
      <c r="R13" s="926"/>
      <c r="S13" s="926"/>
      <c r="T13" s="926"/>
      <c r="U13" s="926"/>
      <c r="V13" s="926"/>
      <c r="W13" s="926"/>
      <c r="X13" s="926"/>
      <c r="Y13" s="926"/>
      <c r="Z13" s="926"/>
      <c r="AA13" s="926"/>
      <c r="AB13" s="926"/>
      <c r="AC13" s="926"/>
      <c r="AD13" s="926"/>
      <c r="AE13" s="926"/>
      <c r="AF13" s="926"/>
      <c r="AG13" s="926"/>
      <c r="AH13" s="926"/>
      <c r="AI13" s="928" t="str">
        <f>IFERROR(BG13,"")</f>
        <v/>
      </c>
      <c r="AJ13" s="928"/>
      <c r="AK13" s="928"/>
      <c r="AL13" s="926"/>
      <c r="AM13" s="926"/>
      <c r="AN13" s="926"/>
      <c r="AO13" s="928" t="str">
        <f>BM13</f>
        <v/>
      </c>
      <c r="AP13" s="928"/>
      <c r="AQ13" s="928"/>
      <c r="AR13" s="2364"/>
      <c r="AS13" s="2365"/>
      <c r="AT13" s="2365"/>
      <c r="AU13" s="993" t="s">
        <v>119</v>
      </c>
      <c r="AV13" s="994"/>
      <c r="AW13" s="5"/>
      <c r="AX13" s="2337"/>
      <c r="AY13" s="926"/>
      <c r="AZ13" s="926"/>
      <c r="BA13" s="2481" t="str">
        <f>IF(1.08*N13*(W13-Q13)/1000&lt;&gt;0,1.08*N13*(W13-Q13)/1000,"")</f>
        <v/>
      </c>
      <c r="BB13" s="2481"/>
      <c r="BC13" s="2481"/>
      <c r="BD13" s="2481" t="str">
        <f t="shared" si="0"/>
        <v/>
      </c>
      <c r="BE13" s="2481"/>
      <c r="BF13" s="2481"/>
      <c r="BG13" s="2481" t="e">
        <f t="shared" si="1"/>
        <v>#VALUE!</v>
      </c>
      <c r="BH13" s="2481"/>
      <c r="BI13" s="2481"/>
      <c r="BJ13" s="2481" t="str">
        <f t="shared" si="2"/>
        <v/>
      </c>
      <c r="BK13" s="2481"/>
      <c r="BL13" s="2481"/>
      <c r="BM13" s="1027" t="str">
        <f>IFERROR(SQRT(AL13/AL12)*AO12,"")</f>
        <v/>
      </c>
      <c r="BN13" s="1027"/>
      <c r="BO13" s="1513"/>
      <c r="BP13" s="5"/>
      <c r="BQ13" s="5"/>
      <c r="BR13" s="5"/>
      <c r="BS13" s="5"/>
      <c r="BT13" s="5"/>
      <c r="BU13" s="5"/>
      <c r="BV13" s="5"/>
      <c r="BW13" s="5"/>
      <c r="BX13" s="5"/>
      <c r="BY13" s="5"/>
      <c r="BZ13" s="5"/>
      <c r="CA13" s="5"/>
      <c r="CB13" s="5"/>
      <c r="CC13" s="5"/>
      <c r="CD13" s="5"/>
      <c r="CE13" s="5"/>
      <c r="CF13" s="5"/>
    </row>
    <row r="14" spans="1:84" ht="12" customHeight="1" x14ac:dyDescent="0.25">
      <c r="A14" s="2486"/>
      <c r="B14" s="896"/>
      <c r="C14" s="896"/>
      <c r="D14" s="896"/>
      <c r="E14" s="896"/>
      <c r="F14" s="896"/>
      <c r="G14" s="2487"/>
      <c r="H14" s="2471" t="s">
        <v>912</v>
      </c>
      <c r="I14" s="2472"/>
      <c r="J14" s="2473"/>
      <c r="K14" s="2462" t="s">
        <v>533</v>
      </c>
      <c r="L14" s="2463"/>
      <c r="M14" s="2464"/>
      <c r="N14" s="2465"/>
      <c r="O14" s="2465"/>
      <c r="P14" s="2465"/>
      <c r="Q14" s="2461"/>
      <c r="R14" s="2461"/>
      <c r="S14" s="2461"/>
      <c r="T14" s="2461"/>
      <c r="U14" s="2461"/>
      <c r="V14" s="2461"/>
      <c r="W14" s="2461"/>
      <c r="X14" s="2461"/>
      <c r="Y14" s="2461"/>
      <c r="Z14" s="2461"/>
      <c r="AA14" s="2461"/>
      <c r="AB14" s="2461"/>
      <c r="AC14" s="2461"/>
      <c r="AD14" s="2461"/>
      <c r="AE14" s="2461"/>
      <c r="AF14" s="2461"/>
      <c r="AG14" s="2461"/>
      <c r="AH14" s="2461"/>
      <c r="AI14" s="2461"/>
      <c r="AJ14" s="2461"/>
      <c r="AK14" s="2461"/>
      <c r="AL14" s="2461"/>
      <c r="AM14" s="2461"/>
      <c r="AN14" s="2461"/>
      <c r="AO14" s="2461"/>
      <c r="AP14" s="2461"/>
      <c r="AQ14" s="2461"/>
      <c r="AR14" s="2458" t="str">
        <f>IF($A12&lt;&gt;"","---","")</f>
        <v/>
      </c>
      <c r="AS14" s="2459"/>
      <c r="AT14" s="2459"/>
      <c r="AU14" s="2459"/>
      <c r="AV14" s="2460"/>
      <c r="AW14" s="5"/>
      <c r="AX14" s="2466"/>
      <c r="AY14" s="2467"/>
      <c r="AZ14" s="2467"/>
      <c r="BA14" s="2468" t="str">
        <f>IF(1.08*N14*(Q14-W14)/1000&lt;&gt;0,1.08*N14*(Q14-W14)/1000,"")</f>
        <v/>
      </c>
      <c r="BB14" s="2468"/>
      <c r="BC14" s="2468"/>
      <c r="BD14" s="2468" t="str">
        <f t="shared" si="0"/>
        <v/>
      </c>
      <c r="BE14" s="2468"/>
      <c r="BF14" s="2468"/>
      <c r="BG14" s="2468" t="str">
        <f>IF(AO14*500*(AC14-AF14)/1000&lt;&gt;0,AO14*500*(AC14-AF14)/1000,"")</f>
        <v/>
      </c>
      <c r="BH14" s="2468"/>
      <c r="BI14" s="2468"/>
      <c r="BJ14" s="2468" t="str">
        <f t="shared" si="2"/>
        <v/>
      </c>
      <c r="BK14" s="2468"/>
      <c r="BL14" s="2468"/>
      <c r="BM14" s="2477" t="s">
        <v>99</v>
      </c>
      <c r="BN14" s="2478"/>
      <c r="BO14" s="2479"/>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03"/>
      <c r="I15" s="2504"/>
      <c r="J15" s="2505"/>
      <c r="K15" s="922" t="s">
        <v>604</v>
      </c>
      <c r="L15" s="923"/>
      <c r="M15" s="924"/>
      <c r="N15" s="936"/>
      <c r="O15" s="936"/>
      <c r="P15" s="936"/>
      <c r="Q15" s="926"/>
      <c r="R15" s="926"/>
      <c r="S15" s="926"/>
      <c r="T15" s="926"/>
      <c r="U15" s="926"/>
      <c r="V15" s="926"/>
      <c r="W15" s="926"/>
      <c r="X15" s="926"/>
      <c r="Y15" s="926"/>
      <c r="Z15" s="926"/>
      <c r="AA15" s="926"/>
      <c r="AB15" s="926"/>
      <c r="AC15" s="926"/>
      <c r="AD15" s="926"/>
      <c r="AE15" s="926"/>
      <c r="AF15" s="926"/>
      <c r="AG15" s="926"/>
      <c r="AH15" s="926"/>
      <c r="AI15" s="928" t="str">
        <f>IFERROR(BG15,"")</f>
        <v/>
      </c>
      <c r="AJ15" s="928"/>
      <c r="AK15" s="928"/>
      <c r="AL15" s="926"/>
      <c r="AM15" s="926"/>
      <c r="AN15" s="926"/>
      <c r="AO15" s="928" t="str">
        <f>BM15</f>
        <v/>
      </c>
      <c r="AP15" s="928"/>
      <c r="AQ15" s="928"/>
      <c r="AR15" s="2364"/>
      <c r="AS15" s="2365"/>
      <c r="AT15" s="2365"/>
      <c r="AU15" s="993" t="s">
        <v>119</v>
      </c>
      <c r="AV15" s="994"/>
      <c r="AW15" s="5"/>
      <c r="AX15" s="2337"/>
      <c r="AY15" s="926"/>
      <c r="AZ15" s="926"/>
      <c r="BA15" s="2481" t="str">
        <f>IF(1.08*N15*(Q15-W15)/1000&lt;&gt;0,1.08*N15*(Q15-W15)/1000,"")</f>
        <v/>
      </c>
      <c r="BB15" s="2481"/>
      <c r="BC15" s="2481"/>
      <c r="BD15" s="2481" t="str">
        <f t="shared" si="0"/>
        <v/>
      </c>
      <c r="BE15" s="2481"/>
      <c r="BF15" s="2481"/>
      <c r="BG15" s="2481" t="e">
        <f>IF(AO15*500*(AC15-AF15)/1000&lt;&gt;0,AO15*500*(AC15-AF15)/1000,"")</f>
        <v>#VALUE!</v>
      </c>
      <c r="BH15" s="2481"/>
      <c r="BI15" s="2481"/>
      <c r="BJ15" s="2481" t="str">
        <f t="shared" si="2"/>
        <v/>
      </c>
      <c r="BK15" s="2481"/>
      <c r="BL15" s="2481"/>
      <c r="BM15" s="1027" t="str">
        <f>IFERROR(SQRT(AL15/AL14)*AO14,"")</f>
        <v/>
      </c>
      <c r="BN15" s="1027"/>
      <c r="BO15" s="1513"/>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488" t="s">
        <v>911</v>
      </c>
      <c r="I16" s="2489"/>
      <c r="J16" s="2490"/>
      <c r="K16" s="2494" t="s">
        <v>533</v>
      </c>
      <c r="L16" s="2495"/>
      <c r="M16" s="2496"/>
      <c r="N16" s="2408"/>
      <c r="O16" s="2409"/>
      <c r="P16" s="2410"/>
      <c r="Q16" s="2351"/>
      <c r="R16" s="2352"/>
      <c r="S16" s="2353"/>
      <c r="T16" s="2351"/>
      <c r="U16" s="2352"/>
      <c r="V16" s="2353"/>
      <c r="W16" s="2351"/>
      <c r="X16" s="2352"/>
      <c r="Y16" s="2353"/>
      <c r="Z16" s="2351"/>
      <c r="AA16" s="2352"/>
      <c r="AB16" s="2353"/>
      <c r="AC16" s="2351"/>
      <c r="AD16" s="2352"/>
      <c r="AE16" s="2353"/>
      <c r="AF16" s="2351"/>
      <c r="AG16" s="2352"/>
      <c r="AH16" s="2353"/>
      <c r="AI16" s="2351"/>
      <c r="AJ16" s="2352"/>
      <c r="AK16" s="2353"/>
      <c r="AL16" s="2351"/>
      <c r="AM16" s="2352"/>
      <c r="AN16" s="2353"/>
      <c r="AO16" s="2351"/>
      <c r="AP16" s="2352"/>
      <c r="AQ16" s="2353"/>
      <c r="AR16" s="2482" t="str">
        <f>IF($A16&lt;&gt;"","---","")</f>
        <v/>
      </c>
      <c r="AS16" s="2483"/>
      <c r="AT16" s="2483"/>
      <c r="AU16" s="2483"/>
      <c r="AV16" s="2484"/>
      <c r="AW16" s="5"/>
      <c r="AX16" s="2333"/>
      <c r="AY16" s="2334"/>
      <c r="AZ16" s="2334"/>
      <c r="BA16" s="2485" t="str">
        <f>IF(1.08*N16*(W16-Q16)/1000&lt;&gt;0,1.08*N16*(W16-Q16)/1000,"")</f>
        <v/>
      </c>
      <c r="BB16" s="2485"/>
      <c r="BC16" s="2485"/>
      <c r="BD16" s="2485" t="str">
        <f t="shared" si="0"/>
        <v/>
      </c>
      <c r="BE16" s="2485"/>
      <c r="BF16" s="2485"/>
      <c r="BG16" s="2485" t="str">
        <f t="shared" si="1"/>
        <v/>
      </c>
      <c r="BH16" s="2485"/>
      <c r="BI16" s="2485"/>
      <c r="BJ16" s="2485" t="str">
        <f t="shared" si="2"/>
        <v/>
      </c>
      <c r="BK16" s="2485"/>
      <c r="BL16" s="2485"/>
      <c r="BM16" s="2497" t="s">
        <v>99</v>
      </c>
      <c r="BN16" s="2498"/>
      <c r="BO16" s="2499"/>
      <c r="BP16" s="5"/>
      <c r="BQ16" s="5"/>
      <c r="BR16" s="5"/>
      <c r="BS16" s="5"/>
      <c r="BT16" s="5"/>
      <c r="BU16" s="5"/>
      <c r="BV16" s="5"/>
      <c r="BW16" s="5"/>
      <c r="BX16" s="5"/>
      <c r="BY16" s="5"/>
      <c r="BZ16" s="5"/>
      <c r="CA16" s="5"/>
      <c r="CB16" s="5"/>
      <c r="CC16" s="5"/>
      <c r="CD16" s="5"/>
      <c r="CE16" s="5"/>
      <c r="CF16" s="5"/>
    </row>
    <row r="17" spans="1:84" ht="12" customHeight="1" x14ac:dyDescent="0.25">
      <c r="A17" s="2486"/>
      <c r="B17" s="896"/>
      <c r="C17" s="896"/>
      <c r="D17" s="896"/>
      <c r="E17" s="896"/>
      <c r="F17" s="896"/>
      <c r="G17" s="2487"/>
      <c r="H17" s="2491"/>
      <c r="I17" s="2492"/>
      <c r="J17" s="2493"/>
      <c r="K17" s="922" t="s">
        <v>604</v>
      </c>
      <c r="L17" s="923"/>
      <c r="M17" s="924"/>
      <c r="N17" s="2500"/>
      <c r="O17" s="2501"/>
      <c r="P17" s="2502"/>
      <c r="Q17" s="961"/>
      <c r="R17" s="962"/>
      <c r="S17" s="963"/>
      <c r="T17" s="961"/>
      <c r="U17" s="962"/>
      <c r="V17" s="963"/>
      <c r="W17" s="961"/>
      <c r="X17" s="962"/>
      <c r="Y17" s="963"/>
      <c r="Z17" s="961"/>
      <c r="AA17" s="962"/>
      <c r="AB17" s="963"/>
      <c r="AC17" s="961"/>
      <c r="AD17" s="962"/>
      <c r="AE17" s="963"/>
      <c r="AF17" s="961"/>
      <c r="AG17" s="962"/>
      <c r="AH17" s="963"/>
      <c r="AI17" s="928" t="str">
        <f>IFERROR(BG17,"")</f>
        <v/>
      </c>
      <c r="AJ17" s="928"/>
      <c r="AK17" s="928"/>
      <c r="AL17" s="961"/>
      <c r="AM17" s="962"/>
      <c r="AN17" s="963"/>
      <c r="AO17" s="928" t="str">
        <f>BM17</f>
        <v/>
      </c>
      <c r="AP17" s="928"/>
      <c r="AQ17" s="928"/>
      <c r="AR17" s="2364"/>
      <c r="AS17" s="2365"/>
      <c r="AT17" s="2365"/>
      <c r="AU17" s="993" t="s">
        <v>119</v>
      </c>
      <c r="AV17" s="994"/>
      <c r="AW17" s="5"/>
      <c r="AX17" s="2337"/>
      <c r="AY17" s="926"/>
      <c r="AZ17" s="926"/>
      <c r="BA17" s="2481" t="str">
        <f>IF(1.08*N17*(W17-Q17)/1000&lt;&gt;0,1.08*N17*(W17-Q17)/1000,"")</f>
        <v/>
      </c>
      <c r="BB17" s="2481"/>
      <c r="BC17" s="2481"/>
      <c r="BD17" s="2481" t="str">
        <f t="shared" si="0"/>
        <v/>
      </c>
      <c r="BE17" s="2481"/>
      <c r="BF17" s="2481"/>
      <c r="BG17" s="2481" t="e">
        <f t="shared" si="1"/>
        <v>#VALUE!</v>
      </c>
      <c r="BH17" s="2481"/>
      <c r="BI17" s="2481"/>
      <c r="BJ17" s="2481" t="str">
        <f t="shared" si="2"/>
        <v/>
      </c>
      <c r="BK17" s="2481"/>
      <c r="BL17" s="2481"/>
      <c r="BM17" s="1027" t="str">
        <f>IFERROR(SQRT(AL17/AL16)*AO16,"")</f>
        <v/>
      </c>
      <c r="BN17" s="1027"/>
      <c r="BO17" s="1513"/>
      <c r="BP17" s="5"/>
      <c r="BQ17" s="5"/>
      <c r="BR17" s="5"/>
      <c r="BS17" s="5"/>
      <c r="BT17" s="5"/>
      <c r="BU17" s="5"/>
      <c r="BV17" s="5"/>
      <c r="BW17" s="5"/>
      <c r="BX17" s="5"/>
      <c r="BY17" s="5"/>
      <c r="BZ17" s="5"/>
      <c r="CA17" s="5"/>
      <c r="CB17" s="5"/>
      <c r="CC17" s="5"/>
      <c r="CD17" s="5"/>
      <c r="CE17" s="5"/>
      <c r="CF17" s="5"/>
    </row>
    <row r="18" spans="1:84" ht="12" customHeight="1" x14ac:dyDescent="0.25">
      <c r="A18" s="2486"/>
      <c r="B18" s="896"/>
      <c r="C18" s="896"/>
      <c r="D18" s="896"/>
      <c r="E18" s="896"/>
      <c r="F18" s="896"/>
      <c r="G18" s="2487"/>
      <c r="H18" s="2471" t="s">
        <v>912</v>
      </c>
      <c r="I18" s="2472"/>
      <c r="J18" s="2473"/>
      <c r="K18" s="2462" t="s">
        <v>533</v>
      </c>
      <c r="L18" s="2463"/>
      <c r="M18" s="2464"/>
      <c r="N18" s="2465"/>
      <c r="O18" s="2465"/>
      <c r="P18" s="2465"/>
      <c r="Q18" s="2461"/>
      <c r="R18" s="2461"/>
      <c r="S18" s="2461"/>
      <c r="T18" s="2461"/>
      <c r="U18" s="2461"/>
      <c r="V18" s="2461"/>
      <c r="W18" s="2461"/>
      <c r="X18" s="2461"/>
      <c r="Y18" s="2461"/>
      <c r="Z18" s="2461"/>
      <c r="AA18" s="2461"/>
      <c r="AB18" s="2461"/>
      <c r="AC18" s="2461"/>
      <c r="AD18" s="2461"/>
      <c r="AE18" s="2461"/>
      <c r="AF18" s="2461"/>
      <c r="AG18" s="2461"/>
      <c r="AH18" s="2461"/>
      <c r="AI18" s="2461"/>
      <c r="AJ18" s="2461"/>
      <c r="AK18" s="2461"/>
      <c r="AL18" s="2461"/>
      <c r="AM18" s="2461"/>
      <c r="AN18" s="2461"/>
      <c r="AO18" s="2461"/>
      <c r="AP18" s="2461"/>
      <c r="AQ18" s="2461"/>
      <c r="AR18" s="2458" t="str">
        <f>IF($A16&lt;&gt;"","---","")</f>
        <v/>
      </c>
      <c r="AS18" s="2459"/>
      <c r="AT18" s="2459"/>
      <c r="AU18" s="2459"/>
      <c r="AV18" s="2460"/>
      <c r="AW18" s="5"/>
      <c r="AX18" s="2466"/>
      <c r="AY18" s="2467"/>
      <c r="AZ18" s="2467"/>
      <c r="BA18" s="2468" t="str">
        <f>IF(1.08*N18*(Q18-W18)/1000&lt;&gt;0,1.08*N18*(Q18-W18)/1000,"")</f>
        <v/>
      </c>
      <c r="BB18" s="2468"/>
      <c r="BC18" s="2468"/>
      <c r="BD18" s="2468" t="str">
        <f t="shared" si="0"/>
        <v/>
      </c>
      <c r="BE18" s="2468"/>
      <c r="BF18" s="2468"/>
      <c r="BG18" s="2468" t="str">
        <f>IF(AO18*500*(AC18-AF18)/1000&lt;&gt;0,AO18*500*(AC18-AF18)/1000,"")</f>
        <v/>
      </c>
      <c r="BH18" s="2468"/>
      <c r="BI18" s="2468"/>
      <c r="BJ18" s="2468" t="str">
        <f t="shared" si="2"/>
        <v/>
      </c>
      <c r="BK18" s="2468"/>
      <c r="BL18" s="2468"/>
      <c r="BM18" s="2477" t="s">
        <v>99</v>
      </c>
      <c r="BN18" s="2478"/>
      <c r="BO18" s="2479"/>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03"/>
      <c r="I19" s="2504"/>
      <c r="J19" s="2505"/>
      <c r="K19" s="922" t="s">
        <v>604</v>
      </c>
      <c r="L19" s="923"/>
      <c r="M19" s="924"/>
      <c r="N19" s="936"/>
      <c r="O19" s="936"/>
      <c r="P19" s="936"/>
      <c r="Q19" s="926"/>
      <c r="R19" s="926"/>
      <c r="S19" s="926"/>
      <c r="T19" s="926"/>
      <c r="U19" s="926"/>
      <c r="V19" s="926"/>
      <c r="W19" s="926"/>
      <c r="X19" s="926"/>
      <c r="Y19" s="926"/>
      <c r="Z19" s="926"/>
      <c r="AA19" s="926"/>
      <c r="AB19" s="926"/>
      <c r="AC19" s="926"/>
      <c r="AD19" s="926"/>
      <c r="AE19" s="926"/>
      <c r="AF19" s="926"/>
      <c r="AG19" s="926"/>
      <c r="AH19" s="926"/>
      <c r="AI19" s="928" t="str">
        <f>IFERROR(BG19,"")</f>
        <v/>
      </c>
      <c r="AJ19" s="928"/>
      <c r="AK19" s="928"/>
      <c r="AL19" s="926"/>
      <c r="AM19" s="926"/>
      <c r="AN19" s="926"/>
      <c r="AO19" s="928" t="str">
        <f>BM19</f>
        <v/>
      </c>
      <c r="AP19" s="928"/>
      <c r="AQ19" s="928"/>
      <c r="AR19" s="2364"/>
      <c r="AS19" s="2365"/>
      <c r="AT19" s="2365"/>
      <c r="AU19" s="993" t="s">
        <v>119</v>
      </c>
      <c r="AV19" s="994"/>
      <c r="AW19" s="5"/>
      <c r="AX19" s="2337"/>
      <c r="AY19" s="926"/>
      <c r="AZ19" s="926"/>
      <c r="BA19" s="2481" t="str">
        <f>IF(1.08*N19*(Q19-W19)/1000&lt;&gt;0,1.08*N19*(Q19-W19)/1000,"")</f>
        <v/>
      </c>
      <c r="BB19" s="2481"/>
      <c r="BC19" s="2481"/>
      <c r="BD19" s="2481" t="str">
        <f t="shared" si="0"/>
        <v/>
      </c>
      <c r="BE19" s="2481"/>
      <c r="BF19" s="2481"/>
      <c r="BG19" s="2481" t="e">
        <f>IF(AO19*500*(AC19-AF19)/1000&lt;&gt;0,AO19*500*(AC19-AF19)/1000,"")</f>
        <v>#VALUE!</v>
      </c>
      <c r="BH19" s="2481"/>
      <c r="BI19" s="2481"/>
      <c r="BJ19" s="2481" t="str">
        <f t="shared" si="2"/>
        <v/>
      </c>
      <c r="BK19" s="2481"/>
      <c r="BL19" s="2481"/>
      <c r="BM19" s="1027" t="str">
        <f>IFERROR(SQRT(AL19/AL18)*AO18,"")</f>
        <v/>
      </c>
      <c r="BN19" s="1027"/>
      <c r="BO19" s="1513"/>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488" t="s">
        <v>911</v>
      </c>
      <c r="I20" s="2489"/>
      <c r="J20" s="2490"/>
      <c r="K20" s="2494" t="s">
        <v>533</v>
      </c>
      <c r="L20" s="2495"/>
      <c r="M20" s="2496"/>
      <c r="N20" s="2408"/>
      <c r="O20" s="2409"/>
      <c r="P20" s="2410"/>
      <c r="Q20" s="2351"/>
      <c r="R20" s="2352"/>
      <c r="S20" s="2353"/>
      <c r="T20" s="2351"/>
      <c r="U20" s="2352"/>
      <c r="V20" s="2353"/>
      <c r="W20" s="2351"/>
      <c r="X20" s="2352"/>
      <c r="Y20" s="2353"/>
      <c r="Z20" s="2351"/>
      <c r="AA20" s="2352"/>
      <c r="AB20" s="2353"/>
      <c r="AC20" s="2351"/>
      <c r="AD20" s="2352"/>
      <c r="AE20" s="2353"/>
      <c r="AF20" s="2351"/>
      <c r="AG20" s="2352"/>
      <c r="AH20" s="2353"/>
      <c r="AI20" s="2351"/>
      <c r="AJ20" s="2352"/>
      <c r="AK20" s="2353"/>
      <c r="AL20" s="2351"/>
      <c r="AM20" s="2352"/>
      <c r="AN20" s="2353"/>
      <c r="AO20" s="2351"/>
      <c r="AP20" s="2352"/>
      <c r="AQ20" s="2353"/>
      <c r="AR20" s="2482" t="str">
        <f>IF($A20&lt;&gt;"","---","")</f>
        <v/>
      </c>
      <c r="AS20" s="2483"/>
      <c r="AT20" s="2483"/>
      <c r="AU20" s="2483"/>
      <c r="AV20" s="2484"/>
      <c r="AW20" s="5"/>
      <c r="AX20" s="2333"/>
      <c r="AY20" s="2334"/>
      <c r="AZ20" s="2334"/>
      <c r="BA20" s="2485" t="str">
        <f>IF(1.08*N20*(W20-Q20)/1000&lt;&gt;0,1.08*N20*(W20-Q20)/1000,"")</f>
        <v/>
      </c>
      <c r="BB20" s="2485"/>
      <c r="BC20" s="2485"/>
      <c r="BD20" s="2485" t="str">
        <f t="shared" si="0"/>
        <v/>
      </c>
      <c r="BE20" s="2485"/>
      <c r="BF20" s="2485"/>
      <c r="BG20" s="2485" t="str">
        <f t="shared" si="1"/>
        <v/>
      </c>
      <c r="BH20" s="2485"/>
      <c r="BI20" s="2485"/>
      <c r="BJ20" s="2485" t="str">
        <f t="shared" si="2"/>
        <v/>
      </c>
      <c r="BK20" s="2485"/>
      <c r="BL20" s="2485"/>
      <c r="BM20" s="2497" t="s">
        <v>99</v>
      </c>
      <c r="BN20" s="2498"/>
      <c r="BO20" s="2499"/>
      <c r="BP20" s="5"/>
      <c r="BQ20" s="5"/>
      <c r="BR20" s="5"/>
      <c r="BS20" s="5"/>
      <c r="BT20" s="5"/>
      <c r="BU20" s="5"/>
      <c r="BV20" s="5"/>
      <c r="BW20" s="5"/>
      <c r="BX20" s="5"/>
      <c r="BY20" s="5"/>
      <c r="BZ20" s="5"/>
      <c r="CA20" s="5"/>
      <c r="CB20" s="5"/>
      <c r="CC20" s="5"/>
      <c r="CD20" s="5"/>
      <c r="CE20" s="5"/>
      <c r="CF20" s="5"/>
    </row>
    <row r="21" spans="1:84" ht="12" customHeight="1" x14ac:dyDescent="0.25">
      <c r="A21" s="2486"/>
      <c r="B21" s="896"/>
      <c r="C21" s="896"/>
      <c r="D21" s="896"/>
      <c r="E21" s="896"/>
      <c r="F21" s="896"/>
      <c r="G21" s="2487"/>
      <c r="H21" s="2491"/>
      <c r="I21" s="2492"/>
      <c r="J21" s="2493"/>
      <c r="K21" s="922" t="s">
        <v>604</v>
      </c>
      <c r="L21" s="923"/>
      <c r="M21" s="924"/>
      <c r="N21" s="2500"/>
      <c r="O21" s="2501"/>
      <c r="P21" s="2502"/>
      <c r="Q21" s="961"/>
      <c r="R21" s="962"/>
      <c r="S21" s="963"/>
      <c r="T21" s="961"/>
      <c r="U21" s="962"/>
      <c r="V21" s="963"/>
      <c r="W21" s="961"/>
      <c r="X21" s="962"/>
      <c r="Y21" s="963"/>
      <c r="Z21" s="961"/>
      <c r="AA21" s="962"/>
      <c r="AB21" s="963"/>
      <c r="AC21" s="961"/>
      <c r="AD21" s="962"/>
      <c r="AE21" s="963"/>
      <c r="AF21" s="961"/>
      <c r="AG21" s="962"/>
      <c r="AH21" s="963"/>
      <c r="AI21" s="928" t="str">
        <f>IFERROR(BG21,"")</f>
        <v/>
      </c>
      <c r="AJ21" s="928"/>
      <c r="AK21" s="928"/>
      <c r="AL21" s="961"/>
      <c r="AM21" s="962"/>
      <c r="AN21" s="963"/>
      <c r="AO21" s="928" t="str">
        <f>BM21</f>
        <v/>
      </c>
      <c r="AP21" s="928"/>
      <c r="AQ21" s="928"/>
      <c r="AR21" s="2364"/>
      <c r="AS21" s="2365"/>
      <c r="AT21" s="2365"/>
      <c r="AU21" s="993" t="s">
        <v>119</v>
      </c>
      <c r="AV21" s="994"/>
      <c r="AW21" s="5"/>
      <c r="AX21" s="2337"/>
      <c r="AY21" s="926"/>
      <c r="AZ21" s="926"/>
      <c r="BA21" s="2481" t="str">
        <f>IF(1.08*N21*(W21-Q21)/1000&lt;&gt;0,1.08*N21*(W21-Q21)/1000,"")</f>
        <v/>
      </c>
      <c r="BB21" s="2481"/>
      <c r="BC21" s="2481"/>
      <c r="BD21" s="2481" t="str">
        <f t="shared" si="0"/>
        <v/>
      </c>
      <c r="BE21" s="2481"/>
      <c r="BF21" s="2481"/>
      <c r="BG21" s="2481" t="e">
        <f t="shared" si="1"/>
        <v>#VALUE!</v>
      </c>
      <c r="BH21" s="2481"/>
      <c r="BI21" s="2481"/>
      <c r="BJ21" s="2481" t="str">
        <f t="shared" si="2"/>
        <v/>
      </c>
      <c r="BK21" s="2481"/>
      <c r="BL21" s="2481"/>
      <c r="BM21" s="1027" t="str">
        <f>IFERROR(SQRT(AL21/AL20)*AO20,"")</f>
        <v/>
      </c>
      <c r="BN21" s="1027"/>
      <c r="BO21" s="1513"/>
      <c r="BP21" s="5"/>
      <c r="BQ21" s="5"/>
      <c r="BR21" s="5"/>
      <c r="BS21" s="5"/>
      <c r="BT21" s="5"/>
      <c r="BU21" s="5"/>
      <c r="BV21" s="5"/>
      <c r="BW21" s="5"/>
      <c r="BX21" s="5"/>
      <c r="BY21" s="5"/>
      <c r="BZ21" s="5"/>
      <c r="CA21" s="5"/>
      <c r="CB21" s="5"/>
      <c r="CC21" s="5"/>
      <c r="CD21" s="5"/>
      <c r="CE21" s="5"/>
      <c r="CF21" s="5"/>
    </row>
    <row r="22" spans="1:84" ht="12" customHeight="1" x14ac:dyDescent="0.25">
      <c r="A22" s="2486"/>
      <c r="B22" s="896"/>
      <c r="C22" s="896"/>
      <c r="D22" s="896"/>
      <c r="E22" s="896"/>
      <c r="F22" s="896"/>
      <c r="G22" s="2487"/>
      <c r="H22" s="2471" t="s">
        <v>912</v>
      </c>
      <c r="I22" s="2472"/>
      <c r="J22" s="2473"/>
      <c r="K22" s="2462" t="s">
        <v>533</v>
      </c>
      <c r="L22" s="2463"/>
      <c r="M22" s="2464"/>
      <c r="N22" s="2465"/>
      <c r="O22" s="2465"/>
      <c r="P22" s="2465"/>
      <c r="Q22" s="2461"/>
      <c r="R22" s="2461"/>
      <c r="S22" s="2461"/>
      <c r="T22" s="2461"/>
      <c r="U22" s="2461"/>
      <c r="V22" s="2461"/>
      <c r="W22" s="2461"/>
      <c r="X22" s="2461"/>
      <c r="Y22" s="2461"/>
      <c r="Z22" s="2461"/>
      <c r="AA22" s="2461"/>
      <c r="AB22" s="2461"/>
      <c r="AC22" s="2461"/>
      <c r="AD22" s="2461"/>
      <c r="AE22" s="2461"/>
      <c r="AF22" s="2461"/>
      <c r="AG22" s="2461"/>
      <c r="AH22" s="2461"/>
      <c r="AI22" s="2461"/>
      <c r="AJ22" s="2461"/>
      <c r="AK22" s="2461"/>
      <c r="AL22" s="2461"/>
      <c r="AM22" s="2461"/>
      <c r="AN22" s="2461"/>
      <c r="AO22" s="2461"/>
      <c r="AP22" s="2461"/>
      <c r="AQ22" s="2461"/>
      <c r="AR22" s="2458" t="str">
        <f>IF($A20&lt;&gt;"","---","")</f>
        <v/>
      </c>
      <c r="AS22" s="2459"/>
      <c r="AT22" s="2459"/>
      <c r="AU22" s="2459"/>
      <c r="AV22" s="2460"/>
      <c r="AW22" s="5"/>
      <c r="AX22" s="2466"/>
      <c r="AY22" s="2467"/>
      <c r="AZ22" s="2467"/>
      <c r="BA22" s="2468" t="str">
        <f>IF(1.08*N22*(Q22-W22)/1000&lt;&gt;0,1.08*N22*(Q22-W22)/1000,"")</f>
        <v/>
      </c>
      <c r="BB22" s="2468"/>
      <c r="BC22" s="2468"/>
      <c r="BD22" s="2468" t="str">
        <f t="shared" si="0"/>
        <v/>
      </c>
      <c r="BE22" s="2468"/>
      <c r="BF22" s="2468"/>
      <c r="BG22" s="2468" t="str">
        <f>IF(AO22*500*(AC22-AF22)/1000&lt;&gt;0,AO22*500*(AC22-AF22)/1000,"")</f>
        <v/>
      </c>
      <c r="BH22" s="2468"/>
      <c r="BI22" s="2468"/>
      <c r="BJ22" s="2468" t="str">
        <f t="shared" si="2"/>
        <v/>
      </c>
      <c r="BK22" s="2468"/>
      <c r="BL22" s="2468"/>
      <c r="BM22" s="2477" t="s">
        <v>99</v>
      </c>
      <c r="BN22" s="2478"/>
      <c r="BO22" s="2479"/>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03"/>
      <c r="I23" s="2504"/>
      <c r="J23" s="2505"/>
      <c r="K23" s="922" t="s">
        <v>604</v>
      </c>
      <c r="L23" s="923"/>
      <c r="M23" s="924"/>
      <c r="N23" s="936"/>
      <c r="O23" s="936"/>
      <c r="P23" s="936"/>
      <c r="Q23" s="926"/>
      <c r="R23" s="926"/>
      <c r="S23" s="926"/>
      <c r="T23" s="926"/>
      <c r="U23" s="926"/>
      <c r="V23" s="926"/>
      <c r="W23" s="926"/>
      <c r="X23" s="926"/>
      <c r="Y23" s="926"/>
      <c r="Z23" s="926"/>
      <c r="AA23" s="926"/>
      <c r="AB23" s="926"/>
      <c r="AC23" s="926"/>
      <c r="AD23" s="926"/>
      <c r="AE23" s="926"/>
      <c r="AF23" s="926"/>
      <c r="AG23" s="926"/>
      <c r="AH23" s="926"/>
      <c r="AI23" s="928" t="str">
        <f>IFERROR(BG23,"")</f>
        <v/>
      </c>
      <c r="AJ23" s="928"/>
      <c r="AK23" s="928"/>
      <c r="AL23" s="926"/>
      <c r="AM23" s="926"/>
      <c r="AN23" s="926"/>
      <c r="AO23" s="928" t="str">
        <f>BM23</f>
        <v/>
      </c>
      <c r="AP23" s="928"/>
      <c r="AQ23" s="928"/>
      <c r="AR23" s="2364"/>
      <c r="AS23" s="2365"/>
      <c r="AT23" s="2365"/>
      <c r="AU23" s="993" t="s">
        <v>119</v>
      </c>
      <c r="AV23" s="994"/>
      <c r="AW23" s="5"/>
      <c r="AX23" s="2337"/>
      <c r="AY23" s="926"/>
      <c r="AZ23" s="926"/>
      <c r="BA23" s="2481" t="str">
        <f>IF(1.08*N23*(Q23-W23)/1000&lt;&gt;0,1.08*N23*(Q23-W23)/1000,"")</f>
        <v/>
      </c>
      <c r="BB23" s="2481"/>
      <c r="BC23" s="2481"/>
      <c r="BD23" s="2481" t="str">
        <f t="shared" si="0"/>
        <v/>
      </c>
      <c r="BE23" s="2481"/>
      <c r="BF23" s="2481"/>
      <c r="BG23" s="2481" t="e">
        <f>IF(AO23*500*(AC23-AF23)/1000&lt;&gt;0,AO23*500*(AC23-AF23)/1000,"")</f>
        <v>#VALUE!</v>
      </c>
      <c r="BH23" s="2481"/>
      <c r="BI23" s="2481"/>
      <c r="BJ23" s="2481" t="str">
        <f t="shared" si="2"/>
        <v/>
      </c>
      <c r="BK23" s="2481"/>
      <c r="BL23" s="2481"/>
      <c r="BM23" s="1027" t="str">
        <f>IFERROR(SQRT(AL23/AL22)*AO22,"")</f>
        <v/>
      </c>
      <c r="BN23" s="1027"/>
      <c r="BO23" s="1513"/>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488" t="s">
        <v>911</v>
      </c>
      <c r="I24" s="2489"/>
      <c r="J24" s="2490"/>
      <c r="K24" s="2494" t="s">
        <v>533</v>
      </c>
      <c r="L24" s="2495"/>
      <c r="M24" s="2496"/>
      <c r="N24" s="2408"/>
      <c r="O24" s="2409"/>
      <c r="P24" s="2410"/>
      <c r="Q24" s="2351"/>
      <c r="R24" s="2352"/>
      <c r="S24" s="2353"/>
      <c r="T24" s="2351"/>
      <c r="U24" s="2352"/>
      <c r="V24" s="2353"/>
      <c r="W24" s="2351"/>
      <c r="X24" s="2352"/>
      <c r="Y24" s="2353"/>
      <c r="Z24" s="2351"/>
      <c r="AA24" s="2352"/>
      <c r="AB24" s="2353"/>
      <c r="AC24" s="2351"/>
      <c r="AD24" s="2352"/>
      <c r="AE24" s="2353"/>
      <c r="AF24" s="2351"/>
      <c r="AG24" s="2352"/>
      <c r="AH24" s="2353"/>
      <c r="AI24" s="2351"/>
      <c r="AJ24" s="2352"/>
      <c r="AK24" s="2353"/>
      <c r="AL24" s="2351"/>
      <c r="AM24" s="2352"/>
      <c r="AN24" s="2353"/>
      <c r="AO24" s="2351"/>
      <c r="AP24" s="2352"/>
      <c r="AQ24" s="2353"/>
      <c r="AR24" s="2482" t="str">
        <f>IF($A24&lt;&gt;"","---","")</f>
        <v/>
      </c>
      <c r="AS24" s="2483"/>
      <c r="AT24" s="2483"/>
      <c r="AU24" s="2483"/>
      <c r="AV24" s="2484"/>
      <c r="AW24" s="5"/>
      <c r="AX24" s="2333"/>
      <c r="AY24" s="2334"/>
      <c r="AZ24" s="2334"/>
      <c r="BA24" s="2485" t="str">
        <f>IF(1.08*N24*(W24-Q24)/1000&lt;&gt;0,1.08*N24*(W24-Q24)/1000,"")</f>
        <v/>
      </c>
      <c r="BB24" s="2485"/>
      <c r="BC24" s="2485"/>
      <c r="BD24" s="2485" t="str">
        <f t="shared" si="0"/>
        <v/>
      </c>
      <c r="BE24" s="2485"/>
      <c r="BF24" s="2485"/>
      <c r="BG24" s="2485" t="str">
        <f t="shared" si="1"/>
        <v/>
      </c>
      <c r="BH24" s="2485"/>
      <c r="BI24" s="2485"/>
      <c r="BJ24" s="2485" t="str">
        <f t="shared" si="2"/>
        <v/>
      </c>
      <c r="BK24" s="2485"/>
      <c r="BL24" s="2485"/>
      <c r="BM24" s="2497" t="s">
        <v>99</v>
      </c>
      <c r="BN24" s="2498"/>
      <c r="BO24" s="2499"/>
      <c r="BP24" s="5"/>
      <c r="BQ24" s="5"/>
      <c r="BR24" s="5"/>
      <c r="BS24" s="5"/>
      <c r="BT24" s="5"/>
      <c r="BU24" s="5"/>
      <c r="BV24" s="5"/>
      <c r="BW24" s="5"/>
      <c r="BX24" s="5"/>
      <c r="BY24" s="5"/>
      <c r="BZ24" s="5"/>
      <c r="CA24" s="5"/>
      <c r="CB24" s="5"/>
      <c r="CC24" s="5"/>
      <c r="CD24" s="5"/>
      <c r="CE24" s="5"/>
      <c r="CF24" s="5"/>
    </row>
    <row r="25" spans="1:84" ht="12" customHeight="1" x14ac:dyDescent="0.25">
      <c r="A25" s="2486"/>
      <c r="B25" s="896"/>
      <c r="C25" s="896"/>
      <c r="D25" s="896"/>
      <c r="E25" s="896"/>
      <c r="F25" s="896"/>
      <c r="G25" s="2487"/>
      <c r="H25" s="2491"/>
      <c r="I25" s="2492"/>
      <c r="J25" s="2493"/>
      <c r="K25" s="922" t="s">
        <v>604</v>
      </c>
      <c r="L25" s="923"/>
      <c r="M25" s="924"/>
      <c r="N25" s="2500"/>
      <c r="O25" s="2501"/>
      <c r="P25" s="2502"/>
      <c r="Q25" s="961"/>
      <c r="R25" s="962"/>
      <c r="S25" s="963"/>
      <c r="T25" s="961"/>
      <c r="U25" s="962"/>
      <c r="V25" s="963"/>
      <c r="W25" s="961"/>
      <c r="X25" s="962"/>
      <c r="Y25" s="963"/>
      <c r="Z25" s="961"/>
      <c r="AA25" s="962"/>
      <c r="AB25" s="963"/>
      <c r="AC25" s="961"/>
      <c r="AD25" s="962"/>
      <c r="AE25" s="963"/>
      <c r="AF25" s="961"/>
      <c r="AG25" s="962"/>
      <c r="AH25" s="963"/>
      <c r="AI25" s="928" t="str">
        <f>IFERROR(BG25,"")</f>
        <v/>
      </c>
      <c r="AJ25" s="928"/>
      <c r="AK25" s="928"/>
      <c r="AL25" s="961"/>
      <c r="AM25" s="962"/>
      <c r="AN25" s="963"/>
      <c r="AO25" s="928" t="str">
        <f>BM25</f>
        <v/>
      </c>
      <c r="AP25" s="928"/>
      <c r="AQ25" s="928"/>
      <c r="AR25" s="2364"/>
      <c r="AS25" s="2365"/>
      <c r="AT25" s="2365"/>
      <c r="AU25" s="993" t="s">
        <v>119</v>
      </c>
      <c r="AV25" s="994"/>
      <c r="AW25" s="5"/>
      <c r="AX25" s="2337"/>
      <c r="AY25" s="926"/>
      <c r="AZ25" s="926"/>
      <c r="BA25" s="2481" t="str">
        <f>IF(1.08*N25*(W25-Q25)/1000&lt;&gt;0,1.08*N25*(W25-Q25)/1000,"")</f>
        <v/>
      </c>
      <c r="BB25" s="2481"/>
      <c r="BC25" s="2481"/>
      <c r="BD25" s="2481" t="str">
        <f t="shared" si="0"/>
        <v/>
      </c>
      <c r="BE25" s="2481"/>
      <c r="BF25" s="2481"/>
      <c r="BG25" s="2481" t="e">
        <f t="shared" si="1"/>
        <v>#VALUE!</v>
      </c>
      <c r="BH25" s="2481"/>
      <c r="BI25" s="2481"/>
      <c r="BJ25" s="2481" t="str">
        <f t="shared" si="2"/>
        <v/>
      </c>
      <c r="BK25" s="2481"/>
      <c r="BL25" s="2481"/>
      <c r="BM25" s="1027" t="str">
        <f>IFERROR(SQRT(AL25/AL24)*AO24,"")</f>
        <v/>
      </c>
      <c r="BN25" s="1027"/>
      <c r="BO25" s="1513"/>
      <c r="BP25" s="5"/>
      <c r="BQ25" s="5"/>
      <c r="BR25" s="5"/>
      <c r="BS25" s="5"/>
      <c r="BT25" s="5"/>
      <c r="BU25" s="5"/>
      <c r="BV25" s="5"/>
      <c r="BW25" s="5"/>
      <c r="BX25" s="5"/>
      <c r="BY25" s="5"/>
      <c r="BZ25" s="5"/>
      <c r="CA25" s="5"/>
      <c r="CB25" s="5"/>
      <c r="CC25" s="5"/>
      <c r="CD25" s="5"/>
      <c r="CE25" s="5"/>
      <c r="CF25" s="5"/>
    </row>
    <row r="26" spans="1:84" ht="12" customHeight="1" x14ac:dyDescent="0.25">
      <c r="A26" s="2486"/>
      <c r="B26" s="896"/>
      <c r="C26" s="896"/>
      <c r="D26" s="896"/>
      <c r="E26" s="896"/>
      <c r="F26" s="896"/>
      <c r="G26" s="2487"/>
      <c r="H26" s="2471" t="s">
        <v>912</v>
      </c>
      <c r="I26" s="2472"/>
      <c r="J26" s="2473"/>
      <c r="K26" s="2462" t="s">
        <v>533</v>
      </c>
      <c r="L26" s="2463"/>
      <c r="M26" s="2464"/>
      <c r="N26" s="2465"/>
      <c r="O26" s="2465"/>
      <c r="P26" s="2465"/>
      <c r="Q26" s="2461"/>
      <c r="R26" s="2461"/>
      <c r="S26" s="2461"/>
      <c r="T26" s="2461"/>
      <c r="U26" s="2461"/>
      <c r="V26" s="2461"/>
      <c r="W26" s="2461"/>
      <c r="X26" s="2461"/>
      <c r="Y26" s="2461"/>
      <c r="Z26" s="2461"/>
      <c r="AA26" s="2461"/>
      <c r="AB26" s="2461"/>
      <c r="AC26" s="2461"/>
      <c r="AD26" s="2461"/>
      <c r="AE26" s="2461"/>
      <c r="AF26" s="2461"/>
      <c r="AG26" s="2461"/>
      <c r="AH26" s="2461"/>
      <c r="AI26" s="2461"/>
      <c r="AJ26" s="2461"/>
      <c r="AK26" s="2461"/>
      <c r="AL26" s="2461"/>
      <c r="AM26" s="2461"/>
      <c r="AN26" s="2461"/>
      <c r="AO26" s="2461"/>
      <c r="AP26" s="2461"/>
      <c r="AQ26" s="2461"/>
      <c r="AR26" s="2458" t="str">
        <f>IF($A24&lt;&gt;"","---","")</f>
        <v/>
      </c>
      <c r="AS26" s="2459"/>
      <c r="AT26" s="2459"/>
      <c r="AU26" s="2459"/>
      <c r="AV26" s="2460"/>
      <c r="AW26" s="5"/>
      <c r="AX26" s="2466"/>
      <c r="AY26" s="2467"/>
      <c r="AZ26" s="2467"/>
      <c r="BA26" s="2468" t="str">
        <f>IF(1.08*N26*(Q26-W26)/1000&lt;&gt;0,1.08*N26*(Q26-W26)/1000,"")</f>
        <v/>
      </c>
      <c r="BB26" s="2468"/>
      <c r="BC26" s="2468"/>
      <c r="BD26" s="2468" t="str">
        <f t="shared" si="0"/>
        <v/>
      </c>
      <c r="BE26" s="2468"/>
      <c r="BF26" s="2468"/>
      <c r="BG26" s="2468" t="str">
        <f>IF(AO26*500*(AC26-AF26)/1000&lt;&gt;0,AO26*500*(AC26-AF26)/1000,"")</f>
        <v/>
      </c>
      <c r="BH26" s="2468"/>
      <c r="BI26" s="2468"/>
      <c r="BJ26" s="2468" t="str">
        <f t="shared" si="2"/>
        <v/>
      </c>
      <c r="BK26" s="2468"/>
      <c r="BL26" s="2468"/>
      <c r="BM26" s="2477" t="s">
        <v>99</v>
      </c>
      <c r="BN26" s="2478"/>
      <c r="BO26" s="2479"/>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03"/>
      <c r="I27" s="2504"/>
      <c r="J27" s="2505"/>
      <c r="K27" s="922" t="s">
        <v>604</v>
      </c>
      <c r="L27" s="923"/>
      <c r="M27" s="924"/>
      <c r="N27" s="936"/>
      <c r="O27" s="936"/>
      <c r="P27" s="936"/>
      <c r="Q27" s="926"/>
      <c r="R27" s="926"/>
      <c r="S27" s="926"/>
      <c r="T27" s="926"/>
      <c r="U27" s="926"/>
      <c r="V27" s="926"/>
      <c r="W27" s="926"/>
      <c r="X27" s="926"/>
      <c r="Y27" s="926"/>
      <c r="Z27" s="926"/>
      <c r="AA27" s="926"/>
      <c r="AB27" s="926"/>
      <c r="AC27" s="926"/>
      <c r="AD27" s="926"/>
      <c r="AE27" s="926"/>
      <c r="AF27" s="926"/>
      <c r="AG27" s="926"/>
      <c r="AH27" s="926"/>
      <c r="AI27" s="928" t="str">
        <f>IFERROR(BG27,"")</f>
        <v/>
      </c>
      <c r="AJ27" s="928"/>
      <c r="AK27" s="928"/>
      <c r="AL27" s="926"/>
      <c r="AM27" s="926"/>
      <c r="AN27" s="926"/>
      <c r="AO27" s="928" t="str">
        <f>BM27</f>
        <v/>
      </c>
      <c r="AP27" s="928"/>
      <c r="AQ27" s="928"/>
      <c r="AR27" s="2364"/>
      <c r="AS27" s="2365"/>
      <c r="AT27" s="2365"/>
      <c r="AU27" s="993" t="s">
        <v>119</v>
      </c>
      <c r="AV27" s="994"/>
      <c r="AW27" s="5"/>
      <c r="AX27" s="2337"/>
      <c r="AY27" s="926"/>
      <c r="AZ27" s="926"/>
      <c r="BA27" s="2481" t="str">
        <f>IF(1.08*N27*(Q27-W27)/1000&lt;&gt;0,1.08*N27*(Q27-W27)/1000,"")</f>
        <v/>
      </c>
      <c r="BB27" s="2481"/>
      <c r="BC27" s="2481"/>
      <c r="BD27" s="2481" t="str">
        <f t="shared" si="0"/>
        <v/>
      </c>
      <c r="BE27" s="2481"/>
      <c r="BF27" s="2481"/>
      <c r="BG27" s="2481" t="e">
        <f>IF(AO27*500*(AC27-AF27)/1000&lt;&gt;0,AO27*500*(AC27-AF27)/1000,"")</f>
        <v>#VALUE!</v>
      </c>
      <c r="BH27" s="2481"/>
      <c r="BI27" s="2481"/>
      <c r="BJ27" s="2481" t="str">
        <f t="shared" si="2"/>
        <v/>
      </c>
      <c r="BK27" s="2481"/>
      <c r="BL27" s="2481"/>
      <c r="BM27" s="1027" t="str">
        <f>IFERROR(SQRT(AL27/AL26)*AO26,"")</f>
        <v/>
      </c>
      <c r="BN27" s="1027"/>
      <c r="BO27" s="1513"/>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488" t="s">
        <v>911</v>
      </c>
      <c r="I28" s="2489"/>
      <c r="J28" s="2490"/>
      <c r="K28" s="2494" t="s">
        <v>533</v>
      </c>
      <c r="L28" s="2495"/>
      <c r="M28" s="2496"/>
      <c r="N28" s="2408"/>
      <c r="O28" s="2409"/>
      <c r="P28" s="2410"/>
      <c r="Q28" s="2351"/>
      <c r="R28" s="2352"/>
      <c r="S28" s="2353"/>
      <c r="T28" s="2351"/>
      <c r="U28" s="2352"/>
      <c r="V28" s="2353"/>
      <c r="W28" s="2351"/>
      <c r="X28" s="2352"/>
      <c r="Y28" s="2353"/>
      <c r="Z28" s="2351"/>
      <c r="AA28" s="2352"/>
      <c r="AB28" s="2353"/>
      <c r="AC28" s="2351"/>
      <c r="AD28" s="2352"/>
      <c r="AE28" s="2353"/>
      <c r="AF28" s="2351"/>
      <c r="AG28" s="2352"/>
      <c r="AH28" s="2353"/>
      <c r="AI28" s="2351"/>
      <c r="AJ28" s="2352"/>
      <c r="AK28" s="2353"/>
      <c r="AL28" s="2351"/>
      <c r="AM28" s="2352"/>
      <c r="AN28" s="2353"/>
      <c r="AO28" s="2351"/>
      <c r="AP28" s="2352"/>
      <c r="AQ28" s="2353"/>
      <c r="AR28" s="2482" t="str">
        <f>IF($A28&lt;&gt;"","---","")</f>
        <v/>
      </c>
      <c r="AS28" s="2483"/>
      <c r="AT28" s="2483"/>
      <c r="AU28" s="2483"/>
      <c r="AV28" s="2484"/>
      <c r="AW28" s="5"/>
      <c r="AX28" s="2333"/>
      <c r="AY28" s="2334"/>
      <c r="AZ28" s="2334"/>
      <c r="BA28" s="2485" t="str">
        <f>IF(1.08*N28*(W28-Q28)/1000&lt;&gt;0,1.08*N28*(W28-Q28)/1000,"")</f>
        <v/>
      </c>
      <c r="BB28" s="2485"/>
      <c r="BC28" s="2485"/>
      <c r="BD28" s="2485" t="str">
        <f t="shared" si="0"/>
        <v/>
      </c>
      <c r="BE28" s="2485"/>
      <c r="BF28" s="2485"/>
      <c r="BG28" s="2485" t="str">
        <f t="shared" si="1"/>
        <v/>
      </c>
      <c r="BH28" s="2485"/>
      <c r="BI28" s="2485"/>
      <c r="BJ28" s="2485" t="str">
        <f t="shared" si="2"/>
        <v/>
      </c>
      <c r="BK28" s="2485"/>
      <c r="BL28" s="2485"/>
      <c r="BM28" s="2497" t="s">
        <v>99</v>
      </c>
      <c r="BN28" s="2498"/>
      <c r="BO28" s="2499"/>
      <c r="BP28" s="5"/>
      <c r="BQ28" s="5"/>
      <c r="BR28" s="5"/>
      <c r="BS28" s="5"/>
      <c r="BT28" s="5"/>
      <c r="BU28" s="5"/>
      <c r="BV28" s="5"/>
      <c r="BW28" s="5"/>
      <c r="BX28" s="5"/>
      <c r="BY28" s="5"/>
      <c r="BZ28" s="5"/>
      <c r="CA28" s="5"/>
      <c r="CB28" s="5"/>
      <c r="CC28" s="5"/>
      <c r="CD28" s="5"/>
      <c r="CE28" s="5"/>
      <c r="CF28" s="5"/>
    </row>
    <row r="29" spans="1:84" ht="12" customHeight="1" x14ac:dyDescent="0.25">
      <c r="A29" s="2486"/>
      <c r="B29" s="896"/>
      <c r="C29" s="896"/>
      <c r="D29" s="896"/>
      <c r="E29" s="896"/>
      <c r="F29" s="896"/>
      <c r="G29" s="2487"/>
      <c r="H29" s="2491"/>
      <c r="I29" s="2492"/>
      <c r="J29" s="2493"/>
      <c r="K29" s="922" t="s">
        <v>604</v>
      </c>
      <c r="L29" s="923"/>
      <c r="M29" s="924"/>
      <c r="N29" s="2500"/>
      <c r="O29" s="2501"/>
      <c r="P29" s="2502"/>
      <c r="Q29" s="961"/>
      <c r="R29" s="962"/>
      <c r="S29" s="963"/>
      <c r="T29" s="961"/>
      <c r="U29" s="962"/>
      <c r="V29" s="963"/>
      <c r="W29" s="961"/>
      <c r="X29" s="962"/>
      <c r="Y29" s="963"/>
      <c r="Z29" s="961"/>
      <c r="AA29" s="962"/>
      <c r="AB29" s="963"/>
      <c r="AC29" s="961"/>
      <c r="AD29" s="962"/>
      <c r="AE29" s="963"/>
      <c r="AF29" s="961"/>
      <c r="AG29" s="962"/>
      <c r="AH29" s="963"/>
      <c r="AI29" s="928" t="str">
        <f>IFERROR(BG29,"")</f>
        <v/>
      </c>
      <c r="AJ29" s="928"/>
      <c r="AK29" s="928"/>
      <c r="AL29" s="961"/>
      <c r="AM29" s="962"/>
      <c r="AN29" s="963"/>
      <c r="AO29" s="928" t="str">
        <f>BM29</f>
        <v/>
      </c>
      <c r="AP29" s="928"/>
      <c r="AQ29" s="928"/>
      <c r="AR29" s="2364"/>
      <c r="AS29" s="2365"/>
      <c r="AT29" s="2365"/>
      <c r="AU29" s="993" t="s">
        <v>119</v>
      </c>
      <c r="AV29" s="994"/>
      <c r="AW29" s="5"/>
      <c r="AX29" s="2337"/>
      <c r="AY29" s="926"/>
      <c r="AZ29" s="926"/>
      <c r="BA29" s="2481" t="str">
        <f>IF(1.08*N29*(W29-Q29)/1000&lt;&gt;0,1.08*N29*(W29-Q29)/1000,"")</f>
        <v/>
      </c>
      <c r="BB29" s="2481"/>
      <c r="BC29" s="2481"/>
      <c r="BD29" s="2481" t="str">
        <f t="shared" si="0"/>
        <v/>
      </c>
      <c r="BE29" s="2481"/>
      <c r="BF29" s="2481"/>
      <c r="BG29" s="2481" t="e">
        <f t="shared" si="1"/>
        <v>#VALUE!</v>
      </c>
      <c r="BH29" s="2481"/>
      <c r="BI29" s="2481"/>
      <c r="BJ29" s="2481" t="str">
        <f t="shared" si="2"/>
        <v/>
      </c>
      <c r="BK29" s="2481"/>
      <c r="BL29" s="2481"/>
      <c r="BM29" s="1027" t="str">
        <f>IFERROR(SQRT(AL29/AL28)*AO28,"")</f>
        <v/>
      </c>
      <c r="BN29" s="1027"/>
      <c r="BO29" s="1513"/>
      <c r="BP29" s="5"/>
      <c r="BQ29" s="5"/>
      <c r="BR29" s="5"/>
      <c r="BS29" s="5"/>
      <c r="BT29" s="5"/>
      <c r="BU29" s="5"/>
      <c r="BV29" s="5"/>
      <c r="BW29" s="5"/>
      <c r="BX29" s="5"/>
      <c r="BY29" s="5"/>
      <c r="BZ29" s="5"/>
      <c r="CA29" s="5"/>
      <c r="CB29" s="5"/>
      <c r="CC29" s="5"/>
      <c r="CD29" s="5"/>
      <c r="CE29" s="5"/>
      <c r="CF29" s="5"/>
    </row>
    <row r="30" spans="1:84" ht="12" customHeight="1" x14ac:dyDescent="0.25">
      <c r="A30" s="2486"/>
      <c r="B30" s="896"/>
      <c r="C30" s="896"/>
      <c r="D30" s="896"/>
      <c r="E30" s="896"/>
      <c r="F30" s="896"/>
      <c r="G30" s="2487"/>
      <c r="H30" s="2471" t="s">
        <v>912</v>
      </c>
      <c r="I30" s="2472"/>
      <c r="J30" s="2473"/>
      <c r="K30" s="2462" t="s">
        <v>533</v>
      </c>
      <c r="L30" s="2463"/>
      <c r="M30" s="2464"/>
      <c r="N30" s="2465"/>
      <c r="O30" s="2465"/>
      <c r="P30" s="2465"/>
      <c r="Q30" s="2461"/>
      <c r="R30" s="2461"/>
      <c r="S30" s="2461"/>
      <c r="T30" s="2461"/>
      <c r="U30" s="2461"/>
      <c r="V30" s="2461"/>
      <c r="W30" s="2461"/>
      <c r="X30" s="2461"/>
      <c r="Y30" s="2461"/>
      <c r="Z30" s="2461"/>
      <c r="AA30" s="2461"/>
      <c r="AB30" s="2461"/>
      <c r="AC30" s="2461"/>
      <c r="AD30" s="2461"/>
      <c r="AE30" s="2461"/>
      <c r="AF30" s="2461"/>
      <c r="AG30" s="2461"/>
      <c r="AH30" s="2461"/>
      <c r="AI30" s="2461"/>
      <c r="AJ30" s="2461"/>
      <c r="AK30" s="2461"/>
      <c r="AL30" s="2461"/>
      <c r="AM30" s="2461"/>
      <c r="AN30" s="2461"/>
      <c r="AO30" s="2461"/>
      <c r="AP30" s="2461"/>
      <c r="AQ30" s="2461"/>
      <c r="AR30" s="2458" t="str">
        <f>IF($A28&lt;&gt;"","---","")</f>
        <v/>
      </c>
      <c r="AS30" s="2459"/>
      <c r="AT30" s="2459"/>
      <c r="AU30" s="2459"/>
      <c r="AV30" s="2460"/>
      <c r="AW30" s="5"/>
      <c r="AX30" s="2466"/>
      <c r="AY30" s="2467"/>
      <c r="AZ30" s="2467"/>
      <c r="BA30" s="2468" t="str">
        <f>IF(1.08*N30*(Q30-W30)/1000&lt;&gt;0,1.08*N30*(Q30-W30)/1000,"")</f>
        <v/>
      </c>
      <c r="BB30" s="2468"/>
      <c r="BC30" s="2468"/>
      <c r="BD30" s="2468" t="str">
        <f t="shared" si="0"/>
        <v/>
      </c>
      <c r="BE30" s="2468"/>
      <c r="BF30" s="2468"/>
      <c r="BG30" s="2468" t="str">
        <f>IF(AO30*500*(AC30-AF30)/1000&lt;&gt;0,AO30*500*(AC30-AF30)/1000,"")</f>
        <v/>
      </c>
      <c r="BH30" s="2468"/>
      <c r="BI30" s="2468"/>
      <c r="BJ30" s="2468" t="str">
        <f t="shared" si="2"/>
        <v/>
      </c>
      <c r="BK30" s="2468"/>
      <c r="BL30" s="2468"/>
      <c r="BM30" s="2477" t="s">
        <v>99</v>
      </c>
      <c r="BN30" s="2478"/>
      <c r="BO30" s="2479"/>
      <c r="BP30" s="5"/>
      <c r="BQ30" s="5"/>
      <c r="BR30" s="5"/>
      <c r="BS30" s="5"/>
      <c r="BT30" s="5"/>
      <c r="BU30" s="5"/>
      <c r="BV30" s="5"/>
      <c r="BW30" s="5"/>
      <c r="BX30" s="5"/>
      <c r="BY30" s="5"/>
      <c r="BZ30" s="5"/>
      <c r="CA30" s="5"/>
      <c r="CB30" s="5"/>
      <c r="CC30" s="5"/>
      <c r="CD30" s="5"/>
      <c r="CE30" s="5"/>
      <c r="CF30" s="5"/>
    </row>
    <row r="31" spans="1:84" ht="12" customHeight="1" thickBot="1" x14ac:dyDescent="0.3">
      <c r="A31" s="973"/>
      <c r="B31" s="974"/>
      <c r="C31" s="974"/>
      <c r="D31" s="974"/>
      <c r="E31" s="974"/>
      <c r="F31" s="974"/>
      <c r="G31" s="975"/>
      <c r="H31" s="2474"/>
      <c r="I31" s="2475"/>
      <c r="J31" s="2476"/>
      <c r="K31" s="976" t="s">
        <v>604</v>
      </c>
      <c r="L31" s="977"/>
      <c r="M31" s="978"/>
      <c r="N31" s="2480"/>
      <c r="O31" s="2480"/>
      <c r="P31" s="2480"/>
      <c r="Q31" s="984"/>
      <c r="R31" s="984"/>
      <c r="S31" s="984"/>
      <c r="T31" s="984"/>
      <c r="U31" s="984"/>
      <c r="V31" s="984"/>
      <c r="W31" s="984"/>
      <c r="X31" s="984"/>
      <c r="Y31" s="984"/>
      <c r="Z31" s="984"/>
      <c r="AA31" s="984"/>
      <c r="AB31" s="984"/>
      <c r="AC31" s="984"/>
      <c r="AD31" s="984"/>
      <c r="AE31" s="984"/>
      <c r="AF31" s="984"/>
      <c r="AG31" s="984"/>
      <c r="AH31" s="984"/>
      <c r="AI31" s="983" t="str">
        <f>IFERROR(BG31,"")</f>
        <v/>
      </c>
      <c r="AJ31" s="983"/>
      <c r="AK31" s="983"/>
      <c r="AL31" s="984"/>
      <c r="AM31" s="984"/>
      <c r="AN31" s="984"/>
      <c r="AO31" s="983" t="str">
        <f>BM31</f>
        <v/>
      </c>
      <c r="AP31" s="983"/>
      <c r="AQ31" s="983"/>
      <c r="AR31" s="2349"/>
      <c r="AS31" s="2350"/>
      <c r="AT31" s="2350"/>
      <c r="AU31" s="989" t="s">
        <v>119</v>
      </c>
      <c r="AV31" s="990"/>
      <c r="AW31" s="5"/>
      <c r="AX31" s="2348"/>
      <c r="AY31" s="984"/>
      <c r="AZ31" s="984"/>
      <c r="BA31" s="2515" t="str">
        <f>IF(1.08*N31*(Q31-W31)/1000&lt;&gt;0,1.08*N31*(Q31-W31)/1000,"")</f>
        <v/>
      </c>
      <c r="BB31" s="2515"/>
      <c r="BC31" s="2515"/>
      <c r="BD31" s="983" t="str">
        <f t="shared" si="0"/>
        <v/>
      </c>
      <c r="BE31" s="983"/>
      <c r="BF31" s="983"/>
      <c r="BG31" s="983" t="e">
        <f>IF(AO31*500*(AC31-AF31)/1000&lt;&gt;0,AO31*500*(AC31-AF31)/1000,"")</f>
        <v>#VALUE!</v>
      </c>
      <c r="BH31" s="983"/>
      <c r="BI31" s="983"/>
      <c r="BJ31" s="983" t="str">
        <f t="shared" si="2"/>
        <v/>
      </c>
      <c r="BK31" s="983"/>
      <c r="BL31" s="983"/>
      <c r="BM31" s="2469" t="str">
        <f>IFERROR(SQRT(AL31/AL30)*AO30,"")</f>
        <v/>
      </c>
      <c r="BN31" s="2469"/>
      <c r="BO31" s="247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964"/>
      <c r="AK35" s="964"/>
      <c r="AL35" s="964"/>
      <c r="AM35" s="964"/>
      <c r="AN35" s="964"/>
      <c r="AO35" s="964"/>
      <c r="AP35" s="964"/>
      <c r="AQ35" s="964"/>
      <c r="AR35" s="964"/>
      <c r="AS35" s="964"/>
      <c r="AT35" s="964"/>
      <c r="AU35" s="964"/>
      <c r="AV35" s="964"/>
      <c r="AW35" s="5"/>
      <c r="AX35" s="897" t="s">
        <v>696</v>
      </c>
      <c r="AY35" s="898"/>
      <c r="AZ35" s="898"/>
      <c r="BA35" s="898"/>
      <c r="BB35" s="898"/>
      <c r="BC35" s="898"/>
      <c r="BD35" s="898"/>
      <c r="BE35" s="898"/>
      <c r="BF35" s="898"/>
      <c r="BG35" s="898"/>
      <c r="BH35" s="898"/>
      <c r="BI35" s="898"/>
      <c r="BJ35" s="898"/>
      <c r="BK35" s="898"/>
      <c r="BL35" s="89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912"/>
      <c r="AY36" s="913"/>
      <c r="AZ36" s="913"/>
      <c r="BA36" s="913"/>
      <c r="BB36" s="914"/>
      <c r="BC36" s="915"/>
      <c r="BD36" s="913"/>
      <c r="BE36" s="913"/>
      <c r="BF36" s="913"/>
      <c r="BG36" s="914"/>
      <c r="BH36" s="915"/>
      <c r="BI36" s="913"/>
      <c r="BJ36" s="913"/>
      <c r="BK36" s="913"/>
      <c r="BL36" s="916"/>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893"/>
      <c r="AY37" s="877"/>
      <c r="AZ37" s="877"/>
      <c r="BA37" s="877"/>
      <c r="BB37" s="878"/>
      <c r="BC37" s="876"/>
      <c r="BD37" s="877"/>
      <c r="BE37" s="877"/>
      <c r="BF37" s="877"/>
      <c r="BG37" s="878"/>
      <c r="BH37" s="876"/>
      <c r="BI37" s="877"/>
      <c r="BJ37" s="877"/>
      <c r="BK37" s="877"/>
      <c r="BL37" s="87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893"/>
      <c r="AY38" s="877"/>
      <c r="AZ38" s="877"/>
      <c r="BA38" s="877"/>
      <c r="BB38" s="878"/>
      <c r="BC38" s="876"/>
      <c r="BD38" s="877"/>
      <c r="BE38" s="877"/>
      <c r="BF38" s="877"/>
      <c r="BG38" s="878"/>
      <c r="BH38" s="876"/>
      <c r="BI38" s="877"/>
      <c r="BJ38" s="877"/>
      <c r="BK38" s="877"/>
      <c r="BL38" s="87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893"/>
      <c r="AY39" s="877"/>
      <c r="AZ39" s="877"/>
      <c r="BA39" s="877"/>
      <c r="BB39" s="878"/>
      <c r="BC39" s="876"/>
      <c r="BD39" s="877"/>
      <c r="BE39" s="877"/>
      <c r="BF39" s="877"/>
      <c r="BG39" s="878"/>
      <c r="BH39" s="876"/>
      <c r="BI39" s="877"/>
      <c r="BJ39" s="877"/>
      <c r="BK39" s="877"/>
      <c r="BL39" s="87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893"/>
      <c r="AY40" s="877"/>
      <c r="AZ40" s="877"/>
      <c r="BA40" s="877"/>
      <c r="BB40" s="878"/>
      <c r="BC40" s="876"/>
      <c r="BD40" s="877"/>
      <c r="BE40" s="877"/>
      <c r="BF40" s="877"/>
      <c r="BG40" s="878"/>
      <c r="BH40" s="876"/>
      <c r="BI40" s="877"/>
      <c r="BJ40" s="877"/>
      <c r="BK40" s="877"/>
      <c r="BL40" s="87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7"/>
      <c r="AY41" s="930"/>
      <c r="AZ41" s="930"/>
      <c r="BA41" s="930"/>
      <c r="BB41" s="938"/>
      <c r="BC41" s="929"/>
      <c r="BD41" s="930"/>
      <c r="BE41" s="930"/>
      <c r="BF41" s="930"/>
      <c r="BG41" s="938"/>
      <c r="BH41" s="929"/>
      <c r="BI41" s="930"/>
      <c r="BJ41" s="930"/>
      <c r="BK41" s="930"/>
      <c r="BL41" s="93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1107" priority="140">
      <formula>LEN(TRIM(N32))&gt;0</formula>
    </cfRule>
  </conditionalFormatting>
  <conditionalFormatting sqref="N32:AV33">
    <cfRule type="expression" dxfId="1106" priority="142">
      <formula>NOT(ISBLANK(OFFSET($A30,1,0)))</formula>
    </cfRule>
  </conditionalFormatting>
  <conditionalFormatting sqref="H14">
    <cfRule type="expression" dxfId="1105" priority="141">
      <formula>ISBLANK($A12)</formula>
    </cfRule>
  </conditionalFormatting>
  <conditionalFormatting sqref="H32:H33">
    <cfRule type="expression" dxfId="1104" priority="139">
      <formula>ISBLANK($A31)</formula>
    </cfRule>
  </conditionalFormatting>
  <conditionalFormatting sqref="E42:K42 AI42:AV42">
    <cfRule type="containsBlanks" dxfId="1103" priority="138">
      <formula>LEN(TRIM(E42))=0</formula>
    </cfRule>
  </conditionalFormatting>
  <conditionalFormatting sqref="F7:P7">
    <cfRule type="containsBlanks" dxfId="1102" priority="137">
      <formula>LEN(TRIM(F7))=0</formula>
    </cfRule>
  </conditionalFormatting>
  <conditionalFormatting sqref="K15">
    <cfRule type="expression" dxfId="1101" priority="136">
      <formula>ISBLANK($A12)</formula>
    </cfRule>
  </conditionalFormatting>
  <conditionalFormatting sqref="K14">
    <cfRule type="expression" dxfId="1100" priority="135">
      <formula>ISBLANK($A12)</formula>
    </cfRule>
  </conditionalFormatting>
  <conditionalFormatting sqref="Q13:AH13 AL13:AQ13">
    <cfRule type="notContainsBlanks" dxfId="1099" priority="131">
      <formula>LEN(TRIM(Q13))&gt;0</formula>
    </cfRule>
  </conditionalFormatting>
  <conditionalFormatting sqref="Q13:AH13 AL13:AQ13">
    <cfRule type="expression" dxfId="1098" priority="133">
      <formula>NOT(ISBLANK(OFFSET($A11,1,0)))</formula>
    </cfRule>
  </conditionalFormatting>
  <conditionalFormatting sqref="N12:P12">
    <cfRule type="expression" dxfId="1097" priority="134">
      <formula>NOT(ISBLANK($A12))</formula>
    </cfRule>
  </conditionalFormatting>
  <conditionalFormatting sqref="H12">
    <cfRule type="expression" dxfId="1096" priority="132">
      <formula>ISBLANK($A12)</formula>
    </cfRule>
  </conditionalFormatting>
  <conditionalFormatting sqref="K12">
    <cfRule type="expression" dxfId="1095" priority="129">
      <formula>ISBLANK($A12)</formula>
    </cfRule>
  </conditionalFormatting>
  <conditionalFormatting sqref="K13">
    <cfRule type="expression" dxfId="1094" priority="128">
      <formula>ISBLANK($A12)</formula>
    </cfRule>
  </conditionalFormatting>
  <conditionalFormatting sqref="N13:P13">
    <cfRule type="notContainsBlanks" dxfId="1093" priority="126">
      <formula>LEN(TRIM(N13))&gt;0</formula>
    </cfRule>
  </conditionalFormatting>
  <conditionalFormatting sqref="N13:P13">
    <cfRule type="expression" dxfId="1092" priority="127">
      <formula>NOT(ISBLANK(OFFSET($A11,1,0)))</formula>
    </cfRule>
  </conditionalFormatting>
  <conditionalFormatting sqref="N12">
    <cfRule type="notContainsBlanks" dxfId="1091" priority="125">
      <formula>LEN(TRIM(N12))&gt;0</formula>
    </cfRule>
  </conditionalFormatting>
  <conditionalFormatting sqref="N12:P12">
    <cfRule type="notContainsBlanks" dxfId="1090" priority="143">
      <formula>LEN(TRIM(N12))&gt;0</formula>
    </cfRule>
  </conditionalFormatting>
  <conditionalFormatting sqref="Q12:AQ12">
    <cfRule type="expression" dxfId="1089" priority="124">
      <formula>NOT(ISBLANK($A12))</formula>
    </cfRule>
  </conditionalFormatting>
  <conditionalFormatting sqref="Q12:AQ12">
    <cfRule type="notContainsBlanks" dxfId="1088" priority="123">
      <formula>LEN(TRIM(Q12))&gt;0</formula>
    </cfRule>
  </conditionalFormatting>
  <conditionalFormatting sqref="AX13">
    <cfRule type="notContainsBlanks" dxfId="1087" priority="120">
      <formula>LEN(TRIM(AX13))&gt;0</formula>
    </cfRule>
  </conditionalFormatting>
  <conditionalFormatting sqref="AX13">
    <cfRule type="expression" dxfId="1086" priority="121">
      <formula>NOT(ISBLANK(OFFSET($A11,1,0)))</formula>
    </cfRule>
  </conditionalFormatting>
  <conditionalFormatting sqref="AX12:AZ12">
    <cfRule type="expression" dxfId="1085" priority="122">
      <formula>NOT(ISBLANK($A12))</formula>
    </cfRule>
  </conditionalFormatting>
  <conditionalFormatting sqref="K19 K23 K27 K31">
    <cfRule type="expression" dxfId="1084" priority="119">
      <formula>ISBLANK($A16)</formula>
    </cfRule>
  </conditionalFormatting>
  <conditionalFormatting sqref="K18 K22 K26 K30">
    <cfRule type="expression" dxfId="1083" priority="118">
      <formula>ISBLANK($A16)</formula>
    </cfRule>
  </conditionalFormatting>
  <conditionalFormatting sqref="K16 K20 K24 K28">
    <cfRule type="expression" dxfId="1082" priority="117">
      <formula>ISBLANK($A16)</formula>
    </cfRule>
  </conditionalFormatting>
  <conditionalFormatting sqref="K17 K21 K25 K29">
    <cfRule type="expression" dxfId="1081" priority="116">
      <formula>ISBLANK($A16)</formula>
    </cfRule>
  </conditionalFormatting>
  <conditionalFormatting sqref="H18 H22 H26 H30">
    <cfRule type="expression" dxfId="1080" priority="115">
      <formula>ISBLANK($A16)</formula>
    </cfRule>
  </conditionalFormatting>
  <conditionalFormatting sqref="H16 H20 H24 H28">
    <cfRule type="expression" dxfId="1079" priority="114">
      <formula>ISBLANK($A16)</formula>
    </cfRule>
  </conditionalFormatting>
  <conditionalFormatting sqref="Q15:AH15 AL15:AQ15">
    <cfRule type="notContainsBlanks" dxfId="1078" priority="111">
      <formula>LEN(TRIM(Q15))&gt;0</formula>
    </cfRule>
  </conditionalFormatting>
  <conditionalFormatting sqref="Q15:AH15 AL15:AQ15">
    <cfRule type="expression" dxfId="1077" priority="112">
      <formula>NOT(ISBLANK(OFFSET($A11,1,0)))</formula>
    </cfRule>
  </conditionalFormatting>
  <conditionalFormatting sqref="N14:P14">
    <cfRule type="expression" dxfId="1076" priority="144">
      <formula>NOT(ISBLANK($A12))</formula>
    </cfRule>
  </conditionalFormatting>
  <conditionalFormatting sqref="N15:P15">
    <cfRule type="notContainsBlanks" dxfId="1075" priority="108">
      <formula>LEN(TRIM(N15))&gt;0</formula>
    </cfRule>
  </conditionalFormatting>
  <conditionalFormatting sqref="N15:P15">
    <cfRule type="expression" dxfId="1074" priority="109">
      <formula>NOT(ISBLANK(OFFSET($A11,1,0)))</formula>
    </cfRule>
  </conditionalFormatting>
  <conditionalFormatting sqref="N14">
    <cfRule type="notContainsBlanks" dxfId="1073" priority="113">
      <formula>LEN(TRIM(N14))&gt;0</formula>
    </cfRule>
  </conditionalFormatting>
  <conditionalFormatting sqref="N14:P14">
    <cfRule type="notContainsBlanks" dxfId="1072" priority="145">
      <formula>LEN(TRIM(N14))&gt;0</formula>
    </cfRule>
  </conditionalFormatting>
  <conditionalFormatting sqref="Q14:AQ14">
    <cfRule type="expression" dxfId="1071" priority="146">
      <formula>NOT(ISBLANK($A12))</formula>
    </cfRule>
  </conditionalFormatting>
  <conditionalFormatting sqref="Q14:AQ14">
    <cfRule type="notContainsBlanks" dxfId="1070" priority="107">
      <formula>LEN(TRIM(Q14))&gt;0</formula>
    </cfRule>
  </conditionalFormatting>
  <conditionalFormatting sqref="Q17:AH17 Q21:AH21 Q25:AH25 Q29:AH29 AL17:AN17 AL21:AN21 AL25:AN25 AL29:AN29">
    <cfRule type="notContainsBlanks" dxfId="1069" priority="103">
      <formula>LEN(TRIM(Q17))&gt;0</formula>
    </cfRule>
  </conditionalFormatting>
  <conditionalFormatting sqref="Q17:AH17 Q21:AH21 Q25:AH25 Q29:AH29 AL17:AN17 AL21:AN21 AL25:AN25 AL29:AN29">
    <cfRule type="expression" dxfId="1068" priority="104">
      <formula>NOT(ISBLANK(OFFSET($A15,1,0)))</formula>
    </cfRule>
  </conditionalFormatting>
  <conditionalFormatting sqref="N16:P16 N20:P20 N24:P24 N28:P28">
    <cfRule type="expression" dxfId="1067" priority="105">
      <formula>NOT(ISBLANK($A16))</formula>
    </cfRule>
  </conditionalFormatting>
  <conditionalFormatting sqref="N17:P17 N21:P21 N25:P25 N29:P29">
    <cfRule type="notContainsBlanks" dxfId="1066" priority="100">
      <formula>LEN(TRIM(N17))&gt;0</formula>
    </cfRule>
  </conditionalFormatting>
  <conditionalFormatting sqref="N17:P17 N21:P21 N25:P25 N29:P29">
    <cfRule type="expression" dxfId="1065" priority="101">
      <formula>NOT(ISBLANK(OFFSET($A15,1,0)))</formula>
    </cfRule>
  </conditionalFormatting>
  <conditionalFormatting sqref="N16 N20 N24 N28">
    <cfRule type="notContainsBlanks" dxfId="1064" priority="99">
      <formula>LEN(TRIM(N16))&gt;0</formula>
    </cfRule>
  </conditionalFormatting>
  <conditionalFormatting sqref="N16:P16 N20:P20 N24:P24 N28:P28">
    <cfRule type="notContainsBlanks" dxfId="1063" priority="106">
      <formula>LEN(TRIM(N16))&gt;0</formula>
    </cfRule>
  </conditionalFormatting>
  <conditionalFormatting sqref="Q16:AQ16 Q20:AQ20 Q24:AQ24 Q28:AQ28">
    <cfRule type="expression" dxfId="1062" priority="98">
      <formula>NOT(ISBLANK($A16))</formula>
    </cfRule>
  </conditionalFormatting>
  <conditionalFormatting sqref="Q16:AQ16 Q20:AQ20 Q24:AQ24 Q28:AQ28">
    <cfRule type="notContainsBlanks" dxfId="1061" priority="97">
      <formula>LEN(TRIM(Q16))&gt;0</formula>
    </cfRule>
  </conditionalFormatting>
  <conditionalFormatting sqref="AX15">
    <cfRule type="notContainsBlanks" dxfId="1060" priority="91">
      <formula>LEN(TRIM(AX15))&gt;0</formula>
    </cfRule>
  </conditionalFormatting>
  <conditionalFormatting sqref="AX15">
    <cfRule type="expression" dxfId="1059" priority="92">
      <formula>NOT(ISBLANK(OFFSET($A11,1,0)))</formula>
    </cfRule>
  </conditionalFormatting>
  <conditionalFormatting sqref="AX14:AZ14">
    <cfRule type="expression" dxfId="1058" priority="93">
      <formula>NOT(ISBLANK($A12))</formula>
    </cfRule>
  </conditionalFormatting>
  <conditionalFormatting sqref="AX17 AX21 AX25 AX29">
    <cfRule type="notContainsBlanks" dxfId="1057" priority="88">
      <formula>LEN(TRIM(AX17))&gt;0</formula>
    </cfRule>
  </conditionalFormatting>
  <conditionalFormatting sqref="AX17 AX21 AX25 AX29">
    <cfRule type="expression" dxfId="1056" priority="89">
      <formula>NOT(ISBLANK(OFFSET($A15,1,0)))</formula>
    </cfRule>
  </conditionalFormatting>
  <conditionalFormatting sqref="AX16:AZ16 AX20:AZ20 AX24:AZ24 AX28:AZ28">
    <cfRule type="expression" dxfId="1055" priority="90">
      <formula>NOT(ISBLANK($A16))</formula>
    </cfRule>
  </conditionalFormatting>
  <conditionalFormatting sqref="AX19 AX23 AX27 AX31">
    <cfRule type="notContainsBlanks" dxfId="1054" priority="85">
      <formula>LEN(TRIM(AX19))&gt;0</formula>
    </cfRule>
  </conditionalFormatting>
  <conditionalFormatting sqref="AX19 AX23 AX27 AX31">
    <cfRule type="expression" dxfId="1053" priority="86">
      <formula>NOT(ISBLANK(OFFSET($A15,1,0)))</formula>
    </cfRule>
  </conditionalFormatting>
  <conditionalFormatting sqref="AX18:AZ18 AX22:AZ22 AX26:AZ26 AX30:AZ30">
    <cfRule type="expression" dxfId="1052" priority="87">
      <formula>NOT(ISBLANK($A16))</formula>
    </cfRule>
  </conditionalFormatting>
  <conditionalFormatting sqref="Q19:AH19 AL19:AN19">
    <cfRule type="notContainsBlanks" dxfId="1051" priority="79">
      <formula>LEN(TRIM(Q19))&gt;0</formula>
    </cfRule>
  </conditionalFormatting>
  <conditionalFormatting sqref="Q19:AH19 AL19:AN19">
    <cfRule type="expression" dxfId="1050" priority="80">
      <formula>NOT(ISBLANK(OFFSET($A15,1,0)))</formula>
    </cfRule>
  </conditionalFormatting>
  <conditionalFormatting sqref="N18:P18">
    <cfRule type="expression" dxfId="1049" priority="82">
      <formula>NOT(ISBLANK($A16))</formula>
    </cfRule>
  </conditionalFormatting>
  <conditionalFormatting sqref="N19:P19">
    <cfRule type="notContainsBlanks" dxfId="1048" priority="77">
      <formula>LEN(TRIM(N19))&gt;0</formula>
    </cfRule>
  </conditionalFormatting>
  <conditionalFormatting sqref="N19:P19">
    <cfRule type="expression" dxfId="1047" priority="78">
      <formula>NOT(ISBLANK(OFFSET($A15,1,0)))</formula>
    </cfRule>
  </conditionalFormatting>
  <conditionalFormatting sqref="N18">
    <cfRule type="notContainsBlanks" dxfId="1046" priority="81">
      <formula>LEN(TRIM(N18))&gt;0</formula>
    </cfRule>
  </conditionalFormatting>
  <conditionalFormatting sqref="N18:P18">
    <cfRule type="notContainsBlanks" dxfId="1045" priority="83">
      <formula>LEN(TRIM(N18))&gt;0</formula>
    </cfRule>
  </conditionalFormatting>
  <conditionalFormatting sqref="Q18:AQ18">
    <cfRule type="expression" dxfId="1044" priority="84">
      <formula>NOT(ISBLANK($A16))</formula>
    </cfRule>
  </conditionalFormatting>
  <conditionalFormatting sqref="Q18:AQ18">
    <cfRule type="notContainsBlanks" dxfId="1043" priority="76">
      <formula>LEN(TRIM(Q18))&gt;0</formula>
    </cfRule>
  </conditionalFormatting>
  <conditionalFormatting sqref="Q23:AH23 AL23:AN23">
    <cfRule type="notContainsBlanks" dxfId="1042" priority="70">
      <formula>LEN(TRIM(Q23))&gt;0</formula>
    </cfRule>
  </conditionalFormatting>
  <conditionalFormatting sqref="Q23:AH23 AL23:AN23">
    <cfRule type="expression" dxfId="1041" priority="71">
      <formula>NOT(ISBLANK(OFFSET($A19,1,0)))</formula>
    </cfRule>
  </conditionalFormatting>
  <conditionalFormatting sqref="N22:P22">
    <cfRule type="expression" dxfId="1040" priority="73">
      <formula>NOT(ISBLANK($A20))</formula>
    </cfRule>
  </conditionalFormatting>
  <conditionalFormatting sqref="N23:P23">
    <cfRule type="notContainsBlanks" dxfId="1039" priority="68">
      <formula>LEN(TRIM(N23))&gt;0</formula>
    </cfRule>
  </conditionalFormatting>
  <conditionalFormatting sqref="N23:P23">
    <cfRule type="expression" dxfId="1038" priority="69">
      <formula>NOT(ISBLANK(OFFSET($A19,1,0)))</formula>
    </cfRule>
  </conditionalFormatting>
  <conditionalFormatting sqref="N22">
    <cfRule type="notContainsBlanks" dxfId="1037" priority="72">
      <formula>LEN(TRIM(N22))&gt;0</formula>
    </cfRule>
  </conditionalFormatting>
  <conditionalFormatting sqref="N22:P22">
    <cfRule type="notContainsBlanks" dxfId="1036" priority="74">
      <formula>LEN(TRIM(N22))&gt;0</formula>
    </cfRule>
  </conditionalFormatting>
  <conditionalFormatting sqref="Q22:AQ22">
    <cfRule type="expression" dxfId="1035" priority="75">
      <formula>NOT(ISBLANK($A20))</formula>
    </cfRule>
  </conditionalFormatting>
  <conditionalFormatting sqref="Q22:AQ22">
    <cfRule type="notContainsBlanks" dxfId="1034" priority="67">
      <formula>LEN(TRIM(Q22))&gt;0</formula>
    </cfRule>
  </conditionalFormatting>
  <conditionalFormatting sqref="Q27:AH27 AL27:AN27">
    <cfRule type="notContainsBlanks" dxfId="1033" priority="61">
      <formula>LEN(TRIM(Q27))&gt;0</formula>
    </cfRule>
  </conditionalFormatting>
  <conditionalFormatting sqref="Q27:AH27 AL27:AN27">
    <cfRule type="expression" dxfId="1032" priority="62">
      <formula>NOT(ISBLANK(OFFSET($A23,1,0)))</formula>
    </cfRule>
  </conditionalFormatting>
  <conditionalFormatting sqref="N26:P26">
    <cfRule type="expression" dxfId="1031" priority="64">
      <formula>NOT(ISBLANK($A24))</formula>
    </cfRule>
  </conditionalFormatting>
  <conditionalFormatting sqref="N27:P27">
    <cfRule type="notContainsBlanks" dxfId="1030" priority="59">
      <formula>LEN(TRIM(N27))&gt;0</formula>
    </cfRule>
  </conditionalFormatting>
  <conditionalFormatting sqref="N27:P27">
    <cfRule type="expression" dxfId="1029" priority="60">
      <formula>NOT(ISBLANK(OFFSET($A23,1,0)))</formula>
    </cfRule>
  </conditionalFormatting>
  <conditionalFormatting sqref="N26">
    <cfRule type="notContainsBlanks" dxfId="1028" priority="63">
      <formula>LEN(TRIM(N26))&gt;0</formula>
    </cfRule>
  </conditionalFormatting>
  <conditionalFormatting sqref="N26:P26">
    <cfRule type="notContainsBlanks" dxfId="1027" priority="65">
      <formula>LEN(TRIM(N26))&gt;0</formula>
    </cfRule>
  </conditionalFormatting>
  <conditionalFormatting sqref="Q26:AQ26">
    <cfRule type="expression" dxfId="1026" priority="66">
      <formula>NOT(ISBLANK($A24))</formula>
    </cfRule>
  </conditionalFormatting>
  <conditionalFormatting sqref="Q26:AQ26">
    <cfRule type="notContainsBlanks" dxfId="1025" priority="58">
      <formula>LEN(TRIM(Q26))&gt;0</formula>
    </cfRule>
  </conditionalFormatting>
  <conditionalFormatting sqref="Q31:AH31 AL31:AN31">
    <cfRule type="notContainsBlanks" dxfId="1024" priority="52">
      <formula>LEN(TRIM(Q31))&gt;0</formula>
    </cfRule>
  </conditionalFormatting>
  <conditionalFormatting sqref="Q31:AH31 AL31:AN31">
    <cfRule type="expression" dxfId="1023" priority="53">
      <formula>NOT(ISBLANK(OFFSET($A27,1,0)))</formula>
    </cfRule>
  </conditionalFormatting>
  <conditionalFormatting sqref="N30:P30">
    <cfRule type="expression" dxfId="1022" priority="55">
      <formula>NOT(ISBLANK($A28))</formula>
    </cfRule>
  </conditionalFormatting>
  <conditionalFormatting sqref="N31:P31">
    <cfRule type="notContainsBlanks" dxfId="1021" priority="50">
      <formula>LEN(TRIM(N31))&gt;0</formula>
    </cfRule>
  </conditionalFormatting>
  <conditionalFormatting sqref="N31:P31">
    <cfRule type="expression" dxfId="1020" priority="51">
      <formula>NOT(ISBLANK(OFFSET($A27,1,0)))</formula>
    </cfRule>
  </conditionalFormatting>
  <conditionalFormatting sqref="N30">
    <cfRule type="notContainsBlanks" dxfId="1019" priority="54">
      <formula>LEN(TRIM(N30))&gt;0</formula>
    </cfRule>
  </conditionalFormatting>
  <conditionalFormatting sqref="N30:P30">
    <cfRule type="notContainsBlanks" dxfId="1018" priority="56">
      <formula>LEN(TRIM(N30))&gt;0</formula>
    </cfRule>
  </conditionalFormatting>
  <conditionalFormatting sqref="Q30:AQ30">
    <cfRule type="expression" dxfId="1017" priority="57">
      <formula>NOT(ISBLANK($A28))</formula>
    </cfRule>
  </conditionalFormatting>
  <conditionalFormatting sqref="Q30:AQ30">
    <cfRule type="notContainsBlanks" dxfId="1016" priority="49">
      <formula>LEN(TRIM(Q30))&gt;0</formula>
    </cfRule>
  </conditionalFormatting>
  <conditionalFormatting sqref="AI15:AK15">
    <cfRule type="notContainsBlanks" dxfId="1015" priority="47">
      <formula>LEN(TRIM(AI15))&gt;0</formula>
    </cfRule>
  </conditionalFormatting>
  <conditionalFormatting sqref="AI15:AK15">
    <cfRule type="expression" dxfId="1014" priority="48">
      <formula>NOT(ISBLANK(OFFSET($A13,1,0)))</formula>
    </cfRule>
  </conditionalFormatting>
  <conditionalFormatting sqref="AI17:AK17">
    <cfRule type="notContainsBlanks" dxfId="1013" priority="45">
      <formula>LEN(TRIM(AI17))&gt;0</formula>
    </cfRule>
  </conditionalFormatting>
  <conditionalFormatting sqref="AI17:AK17">
    <cfRule type="expression" dxfId="1012" priority="46">
      <formula>NOT(ISBLANK(OFFSET($A15,1,0)))</formula>
    </cfRule>
  </conditionalFormatting>
  <conditionalFormatting sqref="AO17:AQ17">
    <cfRule type="notContainsBlanks" dxfId="1011" priority="43">
      <formula>LEN(TRIM(AO17))&gt;0</formula>
    </cfRule>
  </conditionalFormatting>
  <conditionalFormatting sqref="AO17:AQ17">
    <cfRule type="expression" dxfId="1010" priority="44">
      <formula>NOT(ISBLANK(OFFSET($A15,1,0)))</formula>
    </cfRule>
  </conditionalFormatting>
  <conditionalFormatting sqref="AO21:AQ21">
    <cfRule type="notContainsBlanks" dxfId="1009" priority="41">
      <formula>LEN(TRIM(AO21))&gt;0</formula>
    </cfRule>
  </conditionalFormatting>
  <conditionalFormatting sqref="AO21:AQ21">
    <cfRule type="expression" dxfId="1008" priority="42">
      <formula>NOT(ISBLANK(OFFSET($A19,1,0)))</formula>
    </cfRule>
  </conditionalFormatting>
  <conditionalFormatting sqref="AO25:AQ25">
    <cfRule type="notContainsBlanks" dxfId="1007" priority="39">
      <formula>LEN(TRIM(AO25))&gt;0</formula>
    </cfRule>
  </conditionalFormatting>
  <conditionalFormatting sqref="AO25:AQ25">
    <cfRule type="expression" dxfId="1006" priority="40">
      <formula>NOT(ISBLANK(OFFSET($A23,1,0)))</formula>
    </cfRule>
  </conditionalFormatting>
  <conditionalFormatting sqref="AO29:AQ29">
    <cfRule type="notContainsBlanks" dxfId="1005" priority="37">
      <formula>LEN(TRIM(AO29))&gt;0</formula>
    </cfRule>
  </conditionalFormatting>
  <conditionalFormatting sqref="AO29:AQ29">
    <cfRule type="expression" dxfId="1004" priority="38">
      <formula>NOT(ISBLANK(OFFSET($A27,1,0)))</formula>
    </cfRule>
  </conditionalFormatting>
  <conditionalFormatting sqref="AO19:AQ19">
    <cfRule type="notContainsBlanks" dxfId="1003" priority="35">
      <formula>LEN(TRIM(AO19))&gt;0</formula>
    </cfRule>
  </conditionalFormatting>
  <conditionalFormatting sqref="AO19:AQ19">
    <cfRule type="expression" dxfId="1002" priority="36">
      <formula>NOT(ISBLANK(OFFSET($A15,1,0)))</formula>
    </cfRule>
  </conditionalFormatting>
  <conditionalFormatting sqref="AO23:AQ23">
    <cfRule type="notContainsBlanks" dxfId="1001" priority="33">
      <formula>LEN(TRIM(AO23))&gt;0</formula>
    </cfRule>
  </conditionalFormatting>
  <conditionalFormatting sqref="AO23:AQ23">
    <cfRule type="expression" dxfId="1000" priority="34">
      <formula>NOT(ISBLANK(OFFSET($A19,1,0)))</formula>
    </cfRule>
  </conditionalFormatting>
  <conditionalFormatting sqref="AO27:AQ27">
    <cfRule type="notContainsBlanks" dxfId="999" priority="31">
      <formula>LEN(TRIM(AO27))&gt;0</formula>
    </cfRule>
  </conditionalFormatting>
  <conditionalFormatting sqref="AO27:AQ27">
    <cfRule type="expression" dxfId="998" priority="32">
      <formula>NOT(ISBLANK(OFFSET($A23,1,0)))</formula>
    </cfRule>
  </conditionalFormatting>
  <conditionalFormatting sqref="AO31:AQ31">
    <cfRule type="notContainsBlanks" dxfId="997" priority="29">
      <formula>LEN(TRIM(AO31))&gt;0</formula>
    </cfRule>
  </conditionalFormatting>
  <conditionalFormatting sqref="AO31:AQ31">
    <cfRule type="expression" dxfId="996" priority="30">
      <formula>NOT(ISBLANK(OFFSET($A27,1,0)))</formula>
    </cfRule>
  </conditionalFormatting>
  <conditionalFormatting sqref="AI13:AK13">
    <cfRule type="notContainsBlanks" dxfId="995" priority="27">
      <formula>LEN(TRIM(AI13))&gt;0</formula>
    </cfRule>
  </conditionalFormatting>
  <conditionalFormatting sqref="AI13:AK13">
    <cfRule type="expression" dxfId="994" priority="28">
      <formula>NOT(ISBLANK(OFFSET($A11,1,0)))</formula>
    </cfRule>
  </conditionalFormatting>
  <conditionalFormatting sqref="AI21:AK21">
    <cfRule type="notContainsBlanks" dxfId="993" priority="25">
      <formula>LEN(TRIM(AI21))&gt;0</formula>
    </cfRule>
  </conditionalFormatting>
  <conditionalFormatting sqref="AI21:AK21">
    <cfRule type="expression" dxfId="992" priority="26">
      <formula>NOT(ISBLANK(OFFSET($A19,1,0)))</formula>
    </cfRule>
  </conditionalFormatting>
  <conditionalFormatting sqref="AI25:AK25">
    <cfRule type="notContainsBlanks" dxfId="991" priority="23">
      <formula>LEN(TRIM(AI25))&gt;0</formula>
    </cfRule>
  </conditionalFormatting>
  <conditionalFormatting sqref="AI25:AK25">
    <cfRule type="expression" dxfId="990" priority="24">
      <formula>NOT(ISBLANK(OFFSET($A23,1,0)))</formula>
    </cfRule>
  </conditionalFormatting>
  <conditionalFormatting sqref="AI29:AK29">
    <cfRule type="notContainsBlanks" dxfId="989" priority="21">
      <formula>LEN(TRIM(AI29))&gt;0</formula>
    </cfRule>
  </conditionalFormatting>
  <conditionalFormatting sqref="AI29:AK29">
    <cfRule type="expression" dxfId="988" priority="22">
      <formula>NOT(ISBLANK(OFFSET($A27,1,0)))</formula>
    </cfRule>
  </conditionalFormatting>
  <conditionalFormatting sqref="AI19:AK19">
    <cfRule type="notContainsBlanks" dxfId="987" priority="19">
      <formula>LEN(TRIM(AI19))&gt;0</formula>
    </cfRule>
  </conditionalFormatting>
  <conditionalFormatting sqref="AI19:AK19">
    <cfRule type="expression" dxfId="986" priority="20">
      <formula>NOT(ISBLANK(OFFSET($A17,1,0)))</formula>
    </cfRule>
  </conditionalFormatting>
  <conditionalFormatting sqref="AI23:AK23">
    <cfRule type="notContainsBlanks" dxfId="985" priority="17">
      <formula>LEN(TRIM(AI23))&gt;0</formula>
    </cfRule>
  </conditionalFormatting>
  <conditionalFormatting sqref="AI23:AK23">
    <cfRule type="expression" dxfId="984" priority="18">
      <formula>NOT(ISBLANK(OFFSET($A21,1,0)))</formula>
    </cfRule>
  </conditionalFormatting>
  <conditionalFormatting sqref="AI27:AK27">
    <cfRule type="notContainsBlanks" dxfId="983" priority="15">
      <formula>LEN(TRIM(AI27))&gt;0</formula>
    </cfRule>
  </conditionalFormatting>
  <conditionalFormatting sqref="AI27:AK27">
    <cfRule type="expression" dxfId="982" priority="16">
      <formula>NOT(ISBLANK(OFFSET($A25,1,0)))</formula>
    </cfRule>
  </conditionalFormatting>
  <conditionalFormatting sqref="AI31:AK31">
    <cfRule type="notContainsBlanks" dxfId="981" priority="13">
      <formula>LEN(TRIM(AI31))&gt;0</formula>
    </cfRule>
  </conditionalFormatting>
  <conditionalFormatting sqref="AI31:AK31">
    <cfRule type="expression" dxfId="980" priority="14">
      <formula>NOT(ISBLANK(OFFSET($A29,1,0)))</formula>
    </cfRule>
  </conditionalFormatting>
  <conditionalFormatting sqref="AR13:AT13">
    <cfRule type="notContainsBlanks" dxfId="979" priority="11">
      <formula>LEN(TRIM(AR13))&gt;0</formula>
    </cfRule>
  </conditionalFormatting>
  <conditionalFormatting sqref="AR13:AT13">
    <cfRule type="expression" dxfId="978" priority="12">
      <formula>NOT(ISBLANK(OFFSET($A11,1,0)))</formula>
    </cfRule>
  </conditionalFormatting>
  <conditionalFormatting sqref="AU13">
    <cfRule type="expression" dxfId="977" priority="10">
      <formula>ISBLANK($A12)</formula>
    </cfRule>
  </conditionalFormatting>
  <conditionalFormatting sqref="AR15:AT15">
    <cfRule type="notContainsBlanks" dxfId="976" priority="8">
      <formula>LEN(TRIM(AR15))&gt;0</formula>
    </cfRule>
  </conditionalFormatting>
  <conditionalFormatting sqref="AR15:AT15">
    <cfRule type="expression" dxfId="975" priority="9">
      <formula>NOT(ISBLANK(OFFSET($A11,1,0)))</formula>
    </cfRule>
  </conditionalFormatting>
  <conditionalFormatting sqref="AU15">
    <cfRule type="expression" dxfId="974" priority="7">
      <formula>ISBLANK($A12)</formula>
    </cfRule>
  </conditionalFormatting>
  <conditionalFormatting sqref="AR17:AT17 AR21:AT21 AR25:AT25 AR29:AT29">
    <cfRule type="notContainsBlanks" dxfId="973" priority="5">
      <formula>LEN(TRIM(AR17))&gt;0</formula>
    </cfRule>
  </conditionalFormatting>
  <conditionalFormatting sqref="AR17:AT17 AR21:AT21 AR25:AT25 AR29:AT29">
    <cfRule type="expression" dxfId="972" priority="6">
      <formula>NOT(ISBLANK(OFFSET($A15,1,0)))</formula>
    </cfRule>
  </conditionalFormatting>
  <conditionalFormatting sqref="AU17 AU21 AU25 AU29">
    <cfRule type="expression" dxfId="971" priority="4">
      <formula>ISBLANK($A16)</formula>
    </cfRule>
  </conditionalFormatting>
  <conditionalFormatting sqref="AR19:AT19 AR23:AT23 AR27:AT27 AR31:AT31">
    <cfRule type="notContainsBlanks" dxfId="970" priority="2">
      <formula>LEN(TRIM(AR19))&gt;0</formula>
    </cfRule>
  </conditionalFormatting>
  <conditionalFormatting sqref="AR19:AT19 AR23:AT23 AR27:AT27 AR31:AT31">
    <cfRule type="expression" dxfId="969" priority="3">
      <formula>NOT(ISBLANK(OFFSET($A15,1,0)))</formula>
    </cfRule>
  </conditionalFormatting>
  <conditionalFormatting sqref="AU19 AU23 AU27 AU31">
    <cfRule type="expression" dxfId="968"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7"/>
      <c r="B5" s="2457"/>
      <c r="C5" s="2457"/>
      <c r="D5" s="2457"/>
      <c r="E5" s="2457"/>
      <c r="F5" s="2457"/>
      <c r="G5" s="2"/>
      <c r="H5" s="2457"/>
      <c r="I5" s="2457"/>
      <c r="J5" s="2457"/>
      <c r="K5" s="2457"/>
      <c r="L5" s="2457"/>
      <c r="M5" s="2457"/>
      <c r="N5" s="2457"/>
      <c r="O5" s="2457"/>
      <c r="P5" s="2457"/>
      <c r="Q5" s="2457"/>
      <c r="R5" s="2457"/>
      <c r="S5" s="2457"/>
      <c r="T5" s="2457"/>
      <c r="U5" s="2457"/>
      <c r="V5" s="2457"/>
      <c r="W5" s="2457"/>
      <c r="X5" s="2457"/>
      <c r="Y5" s="2457"/>
      <c r="Z5" s="2457"/>
      <c r="AA5" s="2457"/>
      <c r="AB5" s="2457"/>
      <c r="AC5" s="2457"/>
      <c r="AD5" s="2457"/>
      <c r="AE5" s="2457"/>
      <c r="AF5" s="2457"/>
      <c r="AG5" s="2457"/>
      <c r="AH5" s="2457"/>
      <c r="AI5" s="2457"/>
      <c r="AN5" s="664"/>
      <c r="AO5" s="664"/>
      <c r="AP5" s="664"/>
    </row>
    <row r="6" spans="1:71" ht="15" customHeight="1" x14ac:dyDescent="0.2">
      <c r="A6" s="1249" t="s">
        <v>914</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ht="12"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ht="12"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ht="12"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ht="12"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ht="12"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ht="12"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ht="12"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ht="12"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ht="12"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ht="12"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ht="12"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ht="12"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ht="12"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ht="12"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ht="12"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ht="12"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ht="12"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ht="12"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ht="12"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ht="12"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ht="12"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ht="12"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ht="12"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ht="12"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ht="12"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ht="12"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8" t="s">
        <v>915</v>
      </c>
      <c r="Y5" s="918"/>
      <c r="Z5" s="918"/>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7" t="s">
        <v>696</v>
      </c>
      <c r="AY7" s="898"/>
      <c r="AZ7" s="898"/>
      <c r="BA7" s="898"/>
      <c r="BB7" s="898"/>
      <c r="BC7" s="898"/>
      <c r="BD7" s="898"/>
      <c r="BE7" s="898"/>
      <c r="BF7" s="898"/>
      <c r="BG7" s="898"/>
      <c r="BH7" s="898"/>
      <c r="BI7" s="898"/>
      <c r="BJ7" s="898"/>
      <c r="BK7" s="898"/>
      <c r="BL7" s="89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2"/>
      <c r="AY8" s="913"/>
      <c r="AZ8" s="913"/>
      <c r="BA8" s="913"/>
      <c r="BB8" s="914"/>
      <c r="BC8" s="915"/>
      <c r="BD8" s="913"/>
      <c r="BE8" s="913"/>
      <c r="BF8" s="913"/>
      <c r="BG8" s="914"/>
      <c r="BH8" s="915"/>
      <c r="BI8" s="913"/>
      <c r="BJ8" s="913"/>
      <c r="BK8" s="913"/>
      <c r="BL8" s="916"/>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916</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7"/>
      <c r="AO9" s="887"/>
      <c r="AP9" s="887"/>
      <c r="AQ9" s="887"/>
      <c r="AR9" s="887"/>
      <c r="AS9" s="888"/>
      <c r="AT9" s="671"/>
      <c r="AU9" s="603"/>
      <c r="AV9" s="603"/>
      <c r="AW9" s="5"/>
      <c r="AX9" s="893"/>
      <c r="AY9" s="877"/>
      <c r="AZ9" s="877"/>
      <c r="BA9" s="877"/>
      <c r="BB9" s="878"/>
      <c r="BC9" s="876"/>
      <c r="BD9" s="877"/>
      <c r="BE9" s="877"/>
      <c r="BF9" s="877"/>
      <c r="BG9" s="878"/>
      <c r="BH9" s="876"/>
      <c r="BI9" s="877"/>
      <c r="BJ9" s="877"/>
      <c r="BK9" s="877"/>
      <c r="BL9" s="87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880" t="s">
        <v>909</v>
      </c>
      <c r="I10" s="881"/>
      <c r="J10" s="881"/>
      <c r="K10" s="881"/>
      <c r="L10" s="881"/>
      <c r="M10" s="904"/>
      <c r="N10" s="880" t="s">
        <v>427</v>
      </c>
      <c r="O10" s="881"/>
      <c r="P10" s="881"/>
      <c r="Q10" s="881"/>
      <c r="R10" s="881"/>
      <c r="S10" s="904"/>
      <c r="T10" s="905" t="s">
        <v>426</v>
      </c>
      <c r="U10" s="906"/>
      <c r="V10" s="907"/>
      <c r="W10" s="908" t="s">
        <v>425</v>
      </c>
      <c r="X10" s="908"/>
      <c r="Y10" s="908"/>
      <c r="Z10" s="908"/>
      <c r="AA10" s="908"/>
      <c r="AB10" s="908"/>
      <c r="AC10" s="908" t="s">
        <v>424</v>
      </c>
      <c r="AD10" s="908"/>
      <c r="AE10" s="908"/>
      <c r="AF10" s="908"/>
      <c r="AG10" s="908"/>
      <c r="AH10" s="908"/>
      <c r="AI10" s="880" t="s">
        <v>421</v>
      </c>
      <c r="AJ10" s="881"/>
      <c r="AK10" s="904"/>
      <c r="AL10" s="880" t="s">
        <v>433</v>
      </c>
      <c r="AM10" s="881"/>
      <c r="AN10" s="904"/>
      <c r="AO10" s="909" t="s">
        <v>39</v>
      </c>
      <c r="AP10" s="910"/>
      <c r="AQ10" s="910"/>
      <c r="AR10" s="910"/>
      <c r="AS10" s="2534"/>
      <c r="AT10" s="565"/>
      <c r="AU10" s="565"/>
      <c r="AV10" s="565"/>
      <c r="AW10" s="5"/>
      <c r="AX10" s="893"/>
      <c r="AY10" s="877"/>
      <c r="AZ10" s="877"/>
      <c r="BA10" s="877"/>
      <c r="BB10" s="878"/>
      <c r="BC10" s="876"/>
      <c r="BD10" s="877"/>
      <c r="BE10" s="877"/>
      <c r="BF10" s="877"/>
      <c r="BG10" s="878"/>
      <c r="BH10" s="876"/>
      <c r="BI10" s="877"/>
      <c r="BJ10" s="877"/>
      <c r="BK10" s="877"/>
      <c r="BL10" s="87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03"/>
      <c r="B11" s="881"/>
      <c r="C11" s="881"/>
      <c r="D11" s="881"/>
      <c r="E11" s="881"/>
      <c r="F11" s="881"/>
      <c r="G11" s="904"/>
      <c r="H11" s="880"/>
      <c r="I11" s="881"/>
      <c r="J11" s="881"/>
      <c r="K11" s="881"/>
      <c r="L11" s="881"/>
      <c r="M11" s="904"/>
      <c r="N11" s="880"/>
      <c r="O11" s="881"/>
      <c r="P11" s="881"/>
      <c r="Q11" s="881"/>
      <c r="R11" s="881"/>
      <c r="S11" s="904"/>
      <c r="T11" s="905"/>
      <c r="U11" s="906"/>
      <c r="V11" s="907"/>
      <c r="W11" s="900" t="s">
        <v>281</v>
      </c>
      <c r="X11" s="901"/>
      <c r="Y11" s="902"/>
      <c r="Z11" s="900" t="s">
        <v>282</v>
      </c>
      <c r="AA11" s="901"/>
      <c r="AB11" s="902"/>
      <c r="AC11" s="900" t="s">
        <v>281</v>
      </c>
      <c r="AD11" s="901"/>
      <c r="AE11" s="902"/>
      <c r="AF11" s="900" t="s">
        <v>282</v>
      </c>
      <c r="AG11" s="901"/>
      <c r="AH11" s="902"/>
      <c r="AI11" s="880"/>
      <c r="AJ11" s="881"/>
      <c r="AK11" s="904"/>
      <c r="AL11" s="880"/>
      <c r="AM11" s="881"/>
      <c r="AN11" s="904"/>
      <c r="AO11" s="883"/>
      <c r="AP11" s="884"/>
      <c r="AQ11" s="884"/>
      <c r="AR11" s="884"/>
      <c r="AS11" s="885"/>
      <c r="AT11" s="565"/>
      <c r="AU11" s="565"/>
      <c r="AV11" s="565"/>
      <c r="AW11" s="5"/>
      <c r="AX11" s="893"/>
      <c r="AY11" s="877"/>
      <c r="AZ11" s="877"/>
      <c r="BA11" s="877"/>
      <c r="BB11" s="878"/>
      <c r="BC11" s="876"/>
      <c r="BD11" s="877"/>
      <c r="BE11" s="877"/>
      <c r="BF11" s="877"/>
      <c r="BG11" s="878"/>
      <c r="BH11" s="876"/>
      <c r="BI11" s="877"/>
      <c r="BJ11" s="877"/>
      <c r="BK11" s="877"/>
      <c r="BL11" s="87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3"/>
      <c r="B12" s="944"/>
      <c r="C12" s="944"/>
      <c r="D12" s="944"/>
      <c r="E12" s="944"/>
      <c r="F12" s="944"/>
      <c r="G12" s="945"/>
      <c r="H12" s="2488" t="s">
        <v>896</v>
      </c>
      <c r="I12" s="2489"/>
      <c r="J12" s="2489"/>
      <c r="K12" s="2489"/>
      <c r="L12" s="2489"/>
      <c r="M12" s="2490"/>
      <c r="N12" s="2494" t="s">
        <v>102</v>
      </c>
      <c r="O12" s="2495"/>
      <c r="P12" s="2495"/>
      <c r="Q12" s="2495"/>
      <c r="R12" s="2495"/>
      <c r="S12" s="2496"/>
      <c r="T12" s="2371"/>
      <c r="U12" s="2371"/>
      <c r="V12" s="2371"/>
      <c r="W12" s="2354"/>
      <c r="X12" s="2354"/>
      <c r="Y12" s="2354"/>
      <c r="Z12" s="2354"/>
      <c r="AA12" s="2354"/>
      <c r="AB12" s="2354"/>
      <c r="AC12" s="2354"/>
      <c r="AD12" s="2354"/>
      <c r="AE12" s="2354"/>
      <c r="AF12" s="2354"/>
      <c r="AG12" s="2354"/>
      <c r="AH12" s="2354"/>
      <c r="AI12" s="2354"/>
      <c r="AJ12" s="2354"/>
      <c r="AK12" s="2354"/>
      <c r="AL12" s="2524"/>
      <c r="AM12" s="2371"/>
      <c r="AN12" s="2371"/>
      <c r="AO12" s="2525"/>
      <c r="AP12" s="2526"/>
      <c r="AQ12" s="2526"/>
      <c r="AR12" s="2526"/>
      <c r="AS12" s="2527"/>
      <c r="AT12" s="565"/>
      <c r="AU12" s="565"/>
      <c r="AV12" s="565"/>
      <c r="AW12" s="5"/>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6"/>
      <c r="B13" s="896"/>
      <c r="C13" s="896"/>
      <c r="D13" s="896"/>
      <c r="E13" s="896"/>
      <c r="F13" s="896"/>
      <c r="G13" s="2487"/>
      <c r="H13" s="2491"/>
      <c r="I13" s="2492"/>
      <c r="J13" s="2492"/>
      <c r="K13" s="2492"/>
      <c r="L13" s="2492"/>
      <c r="M13" s="2493"/>
      <c r="N13" s="922" t="s">
        <v>101</v>
      </c>
      <c r="O13" s="923"/>
      <c r="P13" s="923"/>
      <c r="Q13" s="923"/>
      <c r="R13" s="923"/>
      <c r="S13" s="924"/>
      <c r="T13" s="936"/>
      <c r="U13" s="936"/>
      <c r="V13" s="936"/>
      <c r="W13" s="926"/>
      <c r="X13" s="926"/>
      <c r="Y13" s="926"/>
      <c r="Z13" s="926"/>
      <c r="AA13" s="926"/>
      <c r="AB13" s="926"/>
      <c r="AC13" s="926"/>
      <c r="AD13" s="926"/>
      <c r="AE13" s="926"/>
      <c r="AF13" s="926"/>
      <c r="AG13" s="926"/>
      <c r="AH13" s="926"/>
      <c r="AI13" s="926"/>
      <c r="AJ13" s="926"/>
      <c r="AK13" s="926"/>
      <c r="AL13" s="1027">
        <f>1.085*T13*(W13-AC13)/1000</f>
        <v>0</v>
      </c>
      <c r="AM13" s="1027"/>
      <c r="AN13" s="1027"/>
      <c r="AO13" s="2528"/>
      <c r="AP13" s="2529"/>
      <c r="AQ13" s="2529"/>
      <c r="AR13" s="2529"/>
      <c r="AS13" s="2530"/>
      <c r="AT13" s="565"/>
      <c r="AU13" s="565"/>
      <c r="AV13" s="565"/>
      <c r="AW13" s="5"/>
      <c r="AX13" s="937"/>
      <c r="AY13" s="930"/>
      <c r="AZ13" s="930"/>
      <c r="BA13" s="930"/>
      <c r="BB13" s="938"/>
      <c r="BC13" s="929"/>
      <c r="BD13" s="930"/>
      <c r="BE13" s="930"/>
      <c r="BF13" s="930"/>
      <c r="BG13" s="938"/>
      <c r="BH13" s="929"/>
      <c r="BI13" s="930"/>
      <c r="BJ13" s="930"/>
      <c r="BK13" s="930"/>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6"/>
      <c r="B14" s="896"/>
      <c r="C14" s="896"/>
      <c r="D14" s="896"/>
      <c r="E14" s="896"/>
      <c r="F14" s="896"/>
      <c r="G14" s="2487"/>
      <c r="H14" s="2471" t="s">
        <v>917</v>
      </c>
      <c r="I14" s="2472"/>
      <c r="J14" s="2472"/>
      <c r="K14" s="2472"/>
      <c r="L14" s="2472"/>
      <c r="M14" s="2473"/>
      <c r="N14" s="2462" t="s">
        <v>102</v>
      </c>
      <c r="O14" s="2463"/>
      <c r="P14" s="2463"/>
      <c r="Q14" s="2463"/>
      <c r="R14" s="2463"/>
      <c r="S14" s="2464"/>
      <c r="T14" s="2465"/>
      <c r="U14" s="2465"/>
      <c r="V14" s="2465"/>
      <c r="W14" s="2461"/>
      <c r="X14" s="2461"/>
      <c r="Y14" s="2461"/>
      <c r="Z14" s="2461"/>
      <c r="AA14" s="2461"/>
      <c r="AB14" s="2461"/>
      <c r="AC14" s="2461"/>
      <c r="AD14" s="2461"/>
      <c r="AE14" s="2461"/>
      <c r="AF14" s="2461"/>
      <c r="AG14" s="2461"/>
      <c r="AH14" s="2461"/>
      <c r="AI14" s="2461"/>
      <c r="AJ14" s="2461"/>
      <c r="AK14" s="2461"/>
      <c r="AL14" s="2520"/>
      <c r="AM14" s="2465"/>
      <c r="AN14" s="2465"/>
      <c r="AO14" s="2521"/>
      <c r="AP14" s="2522"/>
      <c r="AQ14" s="2522"/>
      <c r="AR14" s="2522"/>
      <c r="AS14" s="2523"/>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03"/>
      <c r="I15" s="2504"/>
      <c r="J15" s="2504"/>
      <c r="K15" s="2504"/>
      <c r="L15" s="2504"/>
      <c r="M15" s="2505"/>
      <c r="N15" s="922" t="s">
        <v>101</v>
      </c>
      <c r="O15" s="923"/>
      <c r="P15" s="923"/>
      <c r="Q15" s="923"/>
      <c r="R15" s="923"/>
      <c r="S15" s="924"/>
      <c r="T15" s="936"/>
      <c r="U15" s="936"/>
      <c r="V15" s="936"/>
      <c r="W15" s="926"/>
      <c r="X15" s="926"/>
      <c r="Y15" s="926"/>
      <c r="Z15" s="926"/>
      <c r="AA15" s="926"/>
      <c r="AB15" s="926"/>
      <c r="AC15" s="926"/>
      <c r="AD15" s="926"/>
      <c r="AE15" s="926"/>
      <c r="AF15" s="926"/>
      <c r="AG15" s="926"/>
      <c r="AH15" s="926"/>
      <c r="AI15" s="926"/>
      <c r="AJ15" s="926"/>
      <c r="AK15" s="926"/>
      <c r="AL15" s="2531">
        <f>1.085*T15*(AC15-W15)/1000</f>
        <v>0</v>
      </c>
      <c r="AM15" s="2532"/>
      <c r="AN15" s="2533"/>
      <c r="AO15" s="2528"/>
      <c r="AP15" s="2529"/>
      <c r="AQ15" s="2529"/>
      <c r="AR15" s="2529"/>
      <c r="AS15" s="2530"/>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488" t="s">
        <v>896</v>
      </c>
      <c r="I16" s="2489"/>
      <c r="J16" s="2489"/>
      <c r="K16" s="2489"/>
      <c r="L16" s="2489"/>
      <c r="M16" s="2490"/>
      <c r="N16" s="2494" t="s">
        <v>102</v>
      </c>
      <c r="O16" s="2495"/>
      <c r="P16" s="2495"/>
      <c r="Q16" s="2495"/>
      <c r="R16" s="2495"/>
      <c r="S16" s="2496"/>
      <c r="T16" s="2371"/>
      <c r="U16" s="2371"/>
      <c r="V16" s="2371"/>
      <c r="W16" s="2354"/>
      <c r="X16" s="2354"/>
      <c r="Y16" s="2354"/>
      <c r="Z16" s="2354"/>
      <c r="AA16" s="2354"/>
      <c r="AB16" s="2354"/>
      <c r="AC16" s="2354"/>
      <c r="AD16" s="2354"/>
      <c r="AE16" s="2354"/>
      <c r="AF16" s="2354"/>
      <c r="AG16" s="2354"/>
      <c r="AH16" s="2354"/>
      <c r="AI16" s="2354"/>
      <c r="AJ16" s="2354"/>
      <c r="AK16" s="2354"/>
      <c r="AL16" s="2524"/>
      <c r="AM16" s="2371"/>
      <c r="AN16" s="2371"/>
      <c r="AO16" s="2525"/>
      <c r="AP16" s="2526"/>
      <c r="AQ16" s="2526"/>
      <c r="AR16" s="2526"/>
      <c r="AS16" s="2527"/>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6"/>
      <c r="B17" s="896"/>
      <c r="C17" s="896"/>
      <c r="D17" s="896"/>
      <c r="E17" s="896"/>
      <c r="F17" s="896"/>
      <c r="G17" s="2487"/>
      <c r="H17" s="2491"/>
      <c r="I17" s="2492"/>
      <c r="J17" s="2492"/>
      <c r="K17" s="2492"/>
      <c r="L17" s="2492"/>
      <c r="M17" s="2493"/>
      <c r="N17" s="922" t="s">
        <v>101</v>
      </c>
      <c r="O17" s="923"/>
      <c r="P17" s="923"/>
      <c r="Q17" s="923"/>
      <c r="R17" s="923"/>
      <c r="S17" s="924"/>
      <c r="T17" s="936"/>
      <c r="U17" s="936"/>
      <c r="V17" s="936"/>
      <c r="W17" s="926"/>
      <c r="X17" s="926"/>
      <c r="Y17" s="926"/>
      <c r="Z17" s="926"/>
      <c r="AA17" s="926"/>
      <c r="AB17" s="926"/>
      <c r="AC17" s="926"/>
      <c r="AD17" s="926"/>
      <c r="AE17" s="926"/>
      <c r="AF17" s="926"/>
      <c r="AG17" s="926"/>
      <c r="AH17" s="926"/>
      <c r="AI17" s="926"/>
      <c r="AJ17" s="926"/>
      <c r="AK17" s="926"/>
      <c r="AL17" s="1027">
        <f>1.085*T17*(W17-AC17)/1000</f>
        <v>0</v>
      </c>
      <c r="AM17" s="1027"/>
      <c r="AN17" s="1027"/>
      <c r="AO17" s="2528"/>
      <c r="AP17" s="2529"/>
      <c r="AQ17" s="2529"/>
      <c r="AR17" s="2529"/>
      <c r="AS17" s="2530"/>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6"/>
      <c r="B18" s="896"/>
      <c r="C18" s="896"/>
      <c r="D18" s="896"/>
      <c r="E18" s="896"/>
      <c r="F18" s="896"/>
      <c r="G18" s="2487"/>
      <c r="H18" s="2471" t="s">
        <v>917</v>
      </c>
      <c r="I18" s="2472"/>
      <c r="J18" s="2472"/>
      <c r="K18" s="2472"/>
      <c r="L18" s="2472"/>
      <c r="M18" s="2473"/>
      <c r="N18" s="2462" t="s">
        <v>102</v>
      </c>
      <c r="O18" s="2463"/>
      <c r="P18" s="2463"/>
      <c r="Q18" s="2463"/>
      <c r="R18" s="2463"/>
      <c r="S18" s="2464"/>
      <c r="T18" s="2465"/>
      <c r="U18" s="2465"/>
      <c r="V18" s="2465"/>
      <c r="W18" s="2461"/>
      <c r="X18" s="2461"/>
      <c r="Y18" s="2461"/>
      <c r="Z18" s="2461"/>
      <c r="AA18" s="2461"/>
      <c r="AB18" s="2461"/>
      <c r="AC18" s="2461"/>
      <c r="AD18" s="2461"/>
      <c r="AE18" s="2461"/>
      <c r="AF18" s="2461"/>
      <c r="AG18" s="2461"/>
      <c r="AH18" s="2461"/>
      <c r="AI18" s="2461"/>
      <c r="AJ18" s="2461"/>
      <c r="AK18" s="2461"/>
      <c r="AL18" s="2520"/>
      <c r="AM18" s="2465"/>
      <c r="AN18" s="2465"/>
      <c r="AO18" s="2521"/>
      <c r="AP18" s="2522"/>
      <c r="AQ18" s="2522"/>
      <c r="AR18" s="2522"/>
      <c r="AS18" s="2523"/>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03"/>
      <c r="I19" s="2504"/>
      <c r="J19" s="2504"/>
      <c r="K19" s="2504"/>
      <c r="L19" s="2504"/>
      <c r="M19" s="2505"/>
      <c r="N19" s="922" t="s">
        <v>101</v>
      </c>
      <c r="O19" s="923"/>
      <c r="P19" s="923"/>
      <c r="Q19" s="923"/>
      <c r="R19" s="923"/>
      <c r="S19" s="924"/>
      <c r="T19" s="936"/>
      <c r="U19" s="936"/>
      <c r="V19" s="936"/>
      <c r="W19" s="926"/>
      <c r="X19" s="926"/>
      <c r="Y19" s="926"/>
      <c r="Z19" s="926"/>
      <c r="AA19" s="926"/>
      <c r="AB19" s="926"/>
      <c r="AC19" s="926"/>
      <c r="AD19" s="926"/>
      <c r="AE19" s="926"/>
      <c r="AF19" s="926"/>
      <c r="AG19" s="926"/>
      <c r="AH19" s="926"/>
      <c r="AI19" s="926"/>
      <c r="AJ19" s="926"/>
      <c r="AK19" s="926"/>
      <c r="AL19" s="2531">
        <f>1.085*T19*(AC19-W19)/1000</f>
        <v>0</v>
      </c>
      <c r="AM19" s="2532"/>
      <c r="AN19" s="2533"/>
      <c r="AO19" s="2528"/>
      <c r="AP19" s="2529"/>
      <c r="AQ19" s="2529"/>
      <c r="AR19" s="2529"/>
      <c r="AS19" s="2530"/>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488" t="s">
        <v>896</v>
      </c>
      <c r="I20" s="2489"/>
      <c r="J20" s="2489"/>
      <c r="K20" s="2489"/>
      <c r="L20" s="2489"/>
      <c r="M20" s="2490"/>
      <c r="N20" s="2494" t="s">
        <v>102</v>
      </c>
      <c r="O20" s="2495"/>
      <c r="P20" s="2495"/>
      <c r="Q20" s="2495"/>
      <c r="R20" s="2495"/>
      <c r="S20" s="2496"/>
      <c r="T20" s="2371"/>
      <c r="U20" s="2371"/>
      <c r="V20" s="2371"/>
      <c r="W20" s="2354"/>
      <c r="X20" s="2354"/>
      <c r="Y20" s="2354"/>
      <c r="Z20" s="2354"/>
      <c r="AA20" s="2354"/>
      <c r="AB20" s="2354"/>
      <c r="AC20" s="2354"/>
      <c r="AD20" s="2354"/>
      <c r="AE20" s="2354"/>
      <c r="AF20" s="2354"/>
      <c r="AG20" s="2354"/>
      <c r="AH20" s="2354"/>
      <c r="AI20" s="2354"/>
      <c r="AJ20" s="2354"/>
      <c r="AK20" s="2354"/>
      <c r="AL20" s="2524"/>
      <c r="AM20" s="2371"/>
      <c r="AN20" s="2371"/>
      <c r="AO20" s="2525"/>
      <c r="AP20" s="2526"/>
      <c r="AQ20" s="2526"/>
      <c r="AR20" s="2526"/>
      <c r="AS20" s="2527"/>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6"/>
      <c r="B21" s="896"/>
      <c r="C21" s="896"/>
      <c r="D21" s="896"/>
      <c r="E21" s="896"/>
      <c r="F21" s="896"/>
      <c r="G21" s="2487"/>
      <c r="H21" s="2491"/>
      <c r="I21" s="2492"/>
      <c r="J21" s="2492"/>
      <c r="K21" s="2492"/>
      <c r="L21" s="2492"/>
      <c r="M21" s="2493"/>
      <c r="N21" s="922" t="s">
        <v>101</v>
      </c>
      <c r="O21" s="923"/>
      <c r="P21" s="923"/>
      <c r="Q21" s="923"/>
      <c r="R21" s="923"/>
      <c r="S21" s="924"/>
      <c r="T21" s="936"/>
      <c r="U21" s="936"/>
      <c r="V21" s="936"/>
      <c r="W21" s="926"/>
      <c r="X21" s="926"/>
      <c r="Y21" s="926"/>
      <c r="Z21" s="926"/>
      <c r="AA21" s="926"/>
      <c r="AB21" s="926"/>
      <c r="AC21" s="926"/>
      <c r="AD21" s="926"/>
      <c r="AE21" s="926"/>
      <c r="AF21" s="926"/>
      <c r="AG21" s="926"/>
      <c r="AH21" s="926"/>
      <c r="AI21" s="926"/>
      <c r="AJ21" s="926"/>
      <c r="AK21" s="926"/>
      <c r="AL21" s="1027">
        <f>1.085*T21*(W21-AC21)/1000</f>
        <v>0</v>
      </c>
      <c r="AM21" s="1027"/>
      <c r="AN21" s="1027"/>
      <c r="AO21" s="2528"/>
      <c r="AP21" s="2529"/>
      <c r="AQ21" s="2529"/>
      <c r="AR21" s="2529"/>
      <c r="AS21" s="2530"/>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6"/>
      <c r="B22" s="896"/>
      <c r="C22" s="896"/>
      <c r="D22" s="896"/>
      <c r="E22" s="896"/>
      <c r="F22" s="896"/>
      <c r="G22" s="2487"/>
      <c r="H22" s="2471" t="s">
        <v>917</v>
      </c>
      <c r="I22" s="2472"/>
      <c r="J22" s="2472"/>
      <c r="K22" s="2472"/>
      <c r="L22" s="2472"/>
      <c r="M22" s="2473"/>
      <c r="N22" s="2462" t="s">
        <v>102</v>
      </c>
      <c r="O22" s="2463"/>
      <c r="P22" s="2463"/>
      <c r="Q22" s="2463"/>
      <c r="R22" s="2463"/>
      <c r="S22" s="2464"/>
      <c r="T22" s="2465"/>
      <c r="U22" s="2465"/>
      <c r="V22" s="2465"/>
      <c r="W22" s="2461"/>
      <c r="X22" s="2461"/>
      <c r="Y22" s="2461"/>
      <c r="Z22" s="2461"/>
      <c r="AA22" s="2461"/>
      <c r="AB22" s="2461"/>
      <c r="AC22" s="2461"/>
      <c r="AD22" s="2461"/>
      <c r="AE22" s="2461"/>
      <c r="AF22" s="2461"/>
      <c r="AG22" s="2461"/>
      <c r="AH22" s="2461"/>
      <c r="AI22" s="2461"/>
      <c r="AJ22" s="2461"/>
      <c r="AK22" s="2461"/>
      <c r="AL22" s="2520"/>
      <c r="AM22" s="2465"/>
      <c r="AN22" s="2465"/>
      <c r="AO22" s="2521"/>
      <c r="AP22" s="2522"/>
      <c r="AQ22" s="2522"/>
      <c r="AR22" s="2522"/>
      <c r="AS22" s="2523"/>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03"/>
      <c r="I23" s="2504"/>
      <c r="J23" s="2504"/>
      <c r="K23" s="2504"/>
      <c r="L23" s="2504"/>
      <c r="M23" s="2505"/>
      <c r="N23" s="922" t="s">
        <v>101</v>
      </c>
      <c r="O23" s="923"/>
      <c r="P23" s="923"/>
      <c r="Q23" s="923"/>
      <c r="R23" s="923"/>
      <c r="S23" s="924"/>
      <c r="T23" s="936"/>
      <c r="U23" s="936"/>
      <c r="V23" s="936"/>
      <c r="W23" s="926"/>
      <c r="X23" s="926"/>
      <c r="Y23" s="926"/>
      <c r="Z23" s="926"/>
      <c r="AA23" s="926"/>
      <c r="AB23" s="926"/>
      <c r="AC23" s="926"/>
      <c r="AD23" s="926"/>
      <c r="AE23" s="926"/>
      <c r="AF23" s="926"/>
      <c r="AG23" s="926"/>
      <c r="AH23" s="926"/>
      <c r="AI23" s="926"/>
      <c r="AJ23" s="926"/>
      <c r="AK23" s="926"/>
      <c r="AL23" s="2531">
        <f>1.085*T23*(AC23-W23)/1000</f>
        <v>0</v>
      </c>
      <c r="AM23" s="2532"/>
      <c r="AN23" s="2533"/>
      <c r="AO23" s="2528"/>
      <c r="AP23" s="2529"/>
      <c r="AQ23" s="2529"/>
      <c r="AR23" s="2529"/>
      <c r="AS23" s="2530"/>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488" t="s">
        <v>896</v>
      </c>
      <c r="I24" s="2489"/>
      <c r="J24" s="2489"/>
      <c r="K24" s="2489"/>
      <c r="L24" s="2489"/>
      <c r="M24" s="2490"/>
      <c r="N24" s="2494" t="s">
        <v>102</v>
      </c>
      <c r="O24" s="2495"/>
      <c r="P24" s="2495"/>
      <c r="Q24" s="2495"/>
      <c r="R24" s="2495"/>
      <c r="S24" s="2496"/>
      <c r="T24" s="2371"/>
      <c r="U24" s="2371"/>
      <c r="V24" s="2371"/>
      <c r="W24" s="2354"/>
      <c r="X24" s="2354"/>
      <c r="Y24" s="2354"/>
      <c r="Z24" s="2354"/>
      <c r="AA24" s="2354"/>
      <c r="AB24" s="2354"/>
      <c r="AC24" s="2354"/>
      <c r="AD24" s="2354"/>
      <c r="AE24" s="2354"/>
      <c r="AF24" s="2354"/>
      <c r="AG24" s="2354"/>
      <c r="AH24" s="2354"/>
      <c r="AI24" s="2354"/>
      <c r="AJ24" s="2354"/>
      <c r="AK24" s="2354"/>
      <c r="AL24" s="2524"/>
      <c r="AM24" s="2371"/>
      <c r="AN24" s="2371"/>
      <c r="AO24" s="2525"/>
      <c r="AP24" s="2526"/>
      <c r="AQ24" s="2526"/>
      <c r="AR24" s="2526"/>
      <c r="AS24" s="2527"/>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6"/>
      <c r="B25" s="896"/>
      <c r="C25" s="896"/>
      <c r="D25" s="896"/>
      <c r="E25" s="896"/>
      <c r="F25" s="896"/>
      <c r="G25" s="2487"/>
      <c r="H25" s="2491"/>
      <c r="I25" s="2492"/>
      <c r="J25" s="2492"/>
      <c r="K25" s="2492"/>
      <c r="L25" s="2492"/>
      <c r="M25" s="2493"/>
      <c r="N25" s="922" t="s">
        <v>101</v>
      </c>
      <c r="O25" s="923"/>
      <c r="P25" s="923"/>
      <c r="Q25" s="923"/>
      <c r="R25" s="923"/>
      <c r="S25" s="924"/>
      <c r="T25" s="936"/>
      <c r="U25" s="936"/>
      <c r="V25" s="936"/>
      <c r="W25" s="926"/>
      <c r="X25" s="926"/>
      <c r="Y25" s="926"/>
      <c r="Z25" s="926"/>
      <c r="AA25" s="926"/>
      <c r="AB25" s="926"/>
      <c r="AC25" s="926"/>
      <c r="AD25" s="926"/>
      <c r="AE25" s="926"/>
      <c r="AF25" s="926"/>
      <c r="AG25" s="926"/>
      <c r="AH25" s="926"/>
      <c r="AI25" s="926"/>
      <c r="AJ25" s="926"/>
      <c r="AK25" s="926"/>
      <c r="AL25" s="1027">
        <f>1.085*T25*(W25-AC25)/1000</f>
        <v>0</v>
      </c>
      <c r="AM25" s="1027"/>
      <c r="AN25" s="1027"/>
      <c r="AO25" s="2528"/>
      <c r="AP25" s="2529"/>
      <c r="AQ25" s="2529"/>
      <c r="AR25" s="2529"/>
      <c r="AS25" s="2530"/>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6"/>
      <c r="B26" s="896"/>
      <c r="C26" s="896"/>
      <c r="D26" s="896"/>
      <c r="E26" s="896"/>
      <c r="F26" s="896"/>
      <c r="G26" s="2487"/>
      <c r="H26" s="2471" t="s">
        <v>917</v>
      </c>
      <c r="I26" s="2472"/>
      <c r="J26" s="2472"/>
      <c r="K26" s="2472"/>
      <c r="L26" s="2472"/>
      <c r="M26" s="2473"/>
      <c r="N26" s="2462" t="s">
        <v>102</v>
      </c>
      <c r="O26" s="2463"/>
      <c r="P26" s="2463"/>
      <c r="Q26" s="2463"/>
      <c r="R26" s="2463"/>
      <c r="S26" s="2464"/>
      <c r="T26" s="2465"/>
      <c r="U26" s="2465"/>
      <c r="V26" s="2465"/>
      <c r="W26" s="2461"/>
      <c r="X26" s="2461"/>
      <c r="Y26" s="2461"/>
      <c r="Z26" s="2461"/>
      <c r="AA26" s="2461"/>
      <c r="AB26" s="2461"/>
      <c r="AC26" s="2461"/>
      <c r="AD26" s="2461"/>
      <c r="AE26" s="2461"/>
      <c r="AF26" s="2461"/>
      <c r="AG26" s="2461"/>
      <c r="AH26" s="2461"/>
      <c r="AI26" s="2461"/>
      <c r="AJ26" s="2461"/>
      <c r="AK26" s="2461"/>
      <c r="AL26" s="2520"/>
      <c r="AM26" s="2465"/>
      <c r="AN26" s="2465"/>
      <c r="AO26" s="2521"/>
      <c r="AP26" s="2522"/>
      <c r="AQ26" s="2522"/>
      <c r="AR26" s="2522"/>
      <c r="AS26" s="2523"/>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03"/>
      <c r="I27" s="2504"/>
      <c r="J27" s="2504"/>
      <c r="K27" s="2504"/>
      <c r="L27" s="2504"/>
      <c r="M27" s="2505"/>
      <c r="N27" s="922" t="s">
        <v>101</v>
      </c>
      <c r="O27" s="923"/>
      <c r="P27" s="923"/>
      <c r="Q27" s="923"/>
      <c r="R27" s="923"/>
      <c r="S27" s="924"/>
      <c r="T27" s="936"/>
      <c r="U27" s="936"/>
      <c r="V27" s="936"/>
      <c r="W27" s="926"/>
      <c r="X27" s="926"/>
      <c r="Y27" s="926"/>
      <c r="Z27" s="926"/>
      <c r="AA27" s="926"/>
      <c r="AB27" s="926"/>
      <c r="AC27" s="926"/>
      <c r="AD27" s="926"/>
      <c r="AE27" s="926"/>
      <c r="AF27" s="926"/>
      <c r="AG27" s="926"/>
      <c r="AH27" s="926"/>
      <c r="AI27" s="926"/>
      <c r="AJ27" s="926"/>
      <c r="AK27" s="926"/>
      <c r="AL27" s="2531">
        <f>1.085*T27*(AC27-W27)/1000</f>
        <v>0</v>
      </c>
      <c r="AM27" s="2532"/>
      <c r="AN27" s="2533"/>
      <c r="AO27" s="2528"/>
      <c r="AP27" s="2529"/>
      <c r="AQ27" s="2529"/>
      <c r="AR27" s="2529"/>
      <c r="AS27" s="2530"/>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488" t="s">
        <v>896</v>
      </c>
      <c r="I28" s="2489"/>
      <c r="J28" s="2489"/>
      <c r="K28" s="2489"/>
      <c r="L28" s="2489"/>
      <c r="M28" s="2490"/>
      <c r="N28" s="2494" t="s">
        <v>102</v>
      </c>
      <c r="O28" s="2495"/>
      <c r="P28" s="2495"/>
      <c r="Q28" s="2495"/>
      <c r="R28" s="2495"/>
      <c r="S28" s="2496"/>
      <c r="T28" s="2371"/>
      <c r="U28" s="2371"/>
      <c r="V28" s="2371"/>
      <c r="W28" s="2354"/>
      <c r="X28" s="2354"/>
      <c r="Y28" s="2354"/>
      <c r="Z28" s="2354"/>
      <c r="AA28" s="2354"/>
      <c r="AB28" s="2354"/>
      <c r="AC28" s="2354"/>
      <c r="AD28" s="2354"/>
      <c r="AE28" s="2354"/>
      <c r="AF28" s="2354"/>
      <c r="AG28" s="2354"/>
      <c r="AH28" s="2354"/>
      <c r="AI28" s="2354"/>
      <c r="AJ28" s="2354"/>
      <c r="AK28" s="2354"/>
      <c r="AL28" s="2524"/>
      <c r="AM28" s="2371"/>
      <c r="AN28" s="2371"/>
      <c r="AO28" s="2525"/>
      <c r="AP28" s="2526"/>
      <c r="AQ28" s="2526"/>
      <c r="AR28" s="2526"/>
      <c r="AS28" s="2527"/>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6"/>
      <c r="B29" s="896"/>
      <c r="C29" s="896"/>
      <c r="D29" s="896"/>
      <c r="E29" s="896"/>
      <c r="F29" s="896"/>
      <c r="G29" s="2487"/>
      <c r="H29" s="2491"/>
      <c r="I29" s="2492"/>
      <c r="J29" s="2492"/>
      <c r="K29" s="2492"/>
      <c r="L29" s="2492"/>
      <c r="M29" s="2493"/>
      <c r="N29" s="922" t="s">
        <v>101</v>
      </c>
      <c r="O29" s="923"/>
      <c r="P29" s="923"/>
      <c r="Q29" s="923"/>
      <c r="R29" s="923"/>
      <c r="S29" s="924"/>
      <c r="T29" s="936"/>
      <c r="U29" s="936"/>
      <c r="V29" s="936"/>
      <c r="W29" s="926"/>
      <c r="X29" s="926"/>
      <c r="Y29" s="926"/>
      <c r="Z29" s="926"/>
      <c r="AA29" s="926"/>
      <c r="AB29" s="926"/>
      <c r="AC29" s="926"/>
      <c r="AD29" s="926"/>
      <c r="AE29" s="926"/>
      <c r="AF29" s="926"/>
      <c r="AG29" s="926"/>
      <c r="AH29" s="926"/>
      <c r="AI29" s="926"/>
      <c r="AJ29" s="926"/>
      <c r="AK29" s="926"/>
      <c r="AL29" s="1027">
        <f>1.085*T29*(W29-AC29)/1000</f>
        <v>0</v>
      </c>
      <c r="AM29" s="1027"/>
      <c r="AN29" s="1027"/>
      <c r="AO29" s="2528"/>
      <c r="AP29" s="2529"/>
      <c r="AQ29" s="2529"/>
      <c r="AR29" s="2529"/>
      <c r="AS29" s="2530"/>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6"/>
      <c r="B30" s="896"/>
      <c r="C30" s="896"/>
      <c r="D30" s="896"/>
      <c r="E30" s="896"/>
      <c r="F30" s="896"/>
      <c r="G30" s="2487"/>
      <c r="H30" s="2471" t="s">
        <v>917</v>
      </c>
      <c r="I30" s="2472"/>
      <c r="J30" s="2472"/>
      <c r="K30" s="2472"/>
      <c r="L30" s="2472"/>
      <c r="M30" s="2473"/>
      <c r="N30" s="2462" t="s">
        <v>102</v>
      </c>
      <c r="O30" s="2463"/>
      <c r="P30" s="2463"/>
      <c r="Q30" s="2463"/>
      <c r="R30" s="2463"/>
      <c r="S30" s="2464"/>
      <c r="T30" s="2465"/>
      <c r="U30" s="2465"/>
      <c r="V30" s="2465"/>
      <c r="W30" s="2461"/>
      <c r="X30" s="2461"/>
      <c r="Y30" s="2461"/>
      <c r="Z30" s="2461"/>
      <c r="AA30" s="2461"/>
      <c r="AB30" s="2461"/>
      <c r="AC30" s="2461"/>
      <c r="AD30" s="2461"/>
      <c r="AE30" s="2461"/>
      <c r="AF30" s="2461"/>
      <c r="AG30" s="2461"/>
      <c r="AH30" s="2461"/>
      <c r="AI30" s="2461"/>
      <c r="AJ30" s="2461"/>
      <c r="AK30" s="2461"/>
      <c r="AL30" s="2520"/>
      <c r="AM30" s="2465"/>
      <c r="AN30" s="2465"/>
      <c r="AO30" s="2521"/>
      <c r="AP30" s="2522"/>
      <c r="AQ30" s="2522"/>
      <c r="AR30" s="2522"/>
      <c r="AS30" s="2523"/>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73"/>
      <c r="B31" s="974"/>
      <c r="C31" s="974"/>
      <c r="D31" s="974"/>
      <c r="E31" s="974"/>
      <c r="F31" s="974"/>
      <c r="G31" s="975"/>
      <c r="H31" s="2474"/>
      <c r="I31" s="2475"/>
      <c r="J31" s="2475"/>
      <c r="K31" s="2475"/>
      <c r="L31" s="2475"/>
      <c r="M31" s="2476"/>
      <c r="N31" s="976" t="s">
        <v>101</v>
      </c>
      <c r="O31" s="977"/>
      <c r="P31" s="977"/>
      <c r="Q31" s="977"/>
      <c r="R31" s="977"/>
      <c r="S31" s="978"/>
      <c r="T31" s="2480"/>
      <c r="U31" s="2480"/>
      <c r="V31" s="2480"/>
      <c r="W31" s="984"/>
      <c r="X31" s="984"/>
      <c r="Y31" s="984"/>
      <c r="Z31" s="984"/>
      <c r="AA31" s="984"/>
      <c r="AB31" s="984"/>
      <c r="AC31" s="984"/>
      <c r="AD31" s="984"/>
      <c r="AE31" s="984"/>
      <c r="AF31" s="984"/>
      <c r="AG31" s="984"/>
      <c r="AH31" s="984"/>
      <c r="AI31" s="984"/>
      <c r="AJ31" s="984"/>
      <c r="AK31" s="984"/>
      <c r="AL31" s="2516">
        <f>1.085*T31*(AC31-W31)/1000</f>
        <v>0</v>
      </c>
      <c r="AM31" s="1878"/>
      <c r="AN31" s="1879"/>
      <c r="AO31" s="2517"/>
      <c r="AP31" s="2518"/>
      <c r="AQ31" s="2518"/>
      <c r="AR31" s="2518"/>
      <c r="AS31" s="2519"/>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964"/>
      <c r="AK35" s="964"/>
      <c r="AL35" s="964"/>
      <c r="AM35" s="964"/>
      <c r="AN35" s="964"/>
      <c r="AO35" s="964"/>
      <c r="AP35" s="964"/>
      <c r="AQ35" s="964"/>
      <c r="AR35" s="964"/>
      <c r="AS35" s="964"/>
      <c r="AT35" s="964"/>
      <c r="AU35" s="964"/>
      <c r="AV35" s="96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967" priority="241">
      <formula>LEN(TRIM(F7))=0</formula>
    </cfRule>
  </conditionalFormatting>
  <conditionalFormatting sqref="E42:K42">
    <cfRule type="containsBlanks" dxfId="966" priority="239">
      <formula>LEN(TRIM(E42))=0</formula>
    </cfRule>
  </conditionalFormatting>
  <conditionalFormatting sqref="AI42:AV42">
    <cfRule type="containsBlanks" dxfId="965" priority="238">
      <formula>LEN(TRIM(AI42))=0</formula>
    </cfRule>
  </conditionalFormatting>
  <conditionalFormatting sqref="AO12">
    <cfRule type="expression" dxfId="964" priority="236">
      <formula>ISBLANK($A12)</formula>
    </cfRule>
  </conditionalFormatting>
  <conditionalFormatting sqref="AO13">
    <cfRule type="expression" dxfId="963" priority="237">
      <formula>ISBLANK($A12)</formula>
    </cfRule>
  </conditionalFormatting>
  <conditionalFormatting sqref="AL14:AN14">
    <cfRule type="expression" dxfId="962" priority="243" stopIfTrue="1">
      <formula>NOT(ISBLANK($A12))</formula>
    </cfRule>
  </conditionalFormatting>
  <conditionalFormatting sqref="AL14:AO14">
    <cfRule type="expression" dxfId="961" priority="234">
      <formula>ISBLANK($A12)</formula>
    </cfRule>
  </conditionalFormatting>
  <conditionalFormatting sqref="AO15">
    <cfRule type="expression" dxfId="960" priority="235">
      <formula>ISBLANK($A12)</formula>
    </cfRule>
  </conditionalFormatting>
  <conditionalFormatting sqref="AL13:AN13">
    <cfRule type="expression" dxfId="959" priority="231">
      <formula>NOT(ISBLANK(OFFSET($A11,1,0)))</formula>
    </cfRule>
  </conditionalFormatting>
  <conditionalFormatting sqref="AL13:AN13">
    <cfRule type="notContainsBlanks" dxfId="958" priority="230">
      <formula>LEN(TRIM(AL13))&gt;0</formula>
    </cfRule>
  </conditionalFormatting>
  <conditionalFormatting sqref="AL12:AN12">
    <cfRule type="expression" dxfId="957" priority="233">
      <formula>NOT(ISBLANK($A12))</formula>
    </cfRule>
  </conditionalFormatting>
  <conditionalFormatting sqref="AL12:AN12">
    <cfRule type="expression" dxfId="956" priority="229">
      <formula>ISBLANK($A12)</formula>
    </cfRule>
  </conditionalFormatting>
  <conditionalFormatting sqref="AL13:AN13">
    <cfRule type="expression" dxfId="955" priority="228">
      <formula>ISBLANK($A12)</formula>
    </cfRule>
  </conditionalFormatting>
  <conditionalFormatting sqref="AL12:AN12">
    <cfRule type="notContainsBlanks" dxfId="954" priority="232">
      <formula>LEN(TRIM(AL12))&gt;0</formula>
    </cfRule>
  </conditionalFormatting>
  <conditionalFormatting sqref="AL14">
    <cfRule type="notContainsBlanks" dxfId="953" priority="242" stopIfTrue="1">
      <formula>LEN(TRIM(AL14))&gt;0</formula>
    </cfRule>
  </conditionalFormatting>
  <conditionalFormatting sqref="H14">
    <cfRule type="expression" dxfId="952" priority="227">
      <formula>ISBLANK($A12)</formula>
    </cfRule>
  </conditionalFormatting>
  <conditionalFormatting sqref="H12">
    <cfRule type="expression" dxfId="951" priority="226">
      <formula>ISBLANK($A12)</formula>
    </cfRule>
  </conditionalFormatting>
  <conditionalFormatting sqref="H22">
    <cfRule type="expression" dxfId="950" priority="225">
      <formula>ISBLANK($A20)</formula>
    </cfRule>
  </conditionalFormatting>
  <conditionalFormatting sqref="H20">
    <cfRule type="expression" dxfId="949" priority="224">
      <formula>ISBLANK($A20)</formula>
    </cfRule>
  </conditionalFormatting>
  <conditionalFormatting sqref="H26">
    <cfRule type="expression" dxfId="948" priority="223">
      <formula>ISBLANK($A24)</formula>
    </cfRule>
  </conditionalFormatting>
  <conditionalFormatting sqref="H24">
    <cfRule type="expression" dxfId="947" priority="222">
      <formula>ISBLANK($A24)</formula>
    </cfRule>
  </conditionalFormatting>
  <conditionalFormatting sqref="H30">
    <cfRule type="expression" dxfId="946" priority="221">
      <formula>ISBLANK($A28)</formula>
    </cfRule>
  </conditionalFormatting>
  <conditionalFormatting sqref="H28">
    <cfRule type="expression" dxfId="945" priority="220">
      <formula>ISBLANK($A28)</formula>
    </cfRule>
  </conditionalFormatting>
  <conditionalFormatting sqref="N15">
    <cfRule type="expression" dxfId="944" priority="219">
      <formula>ISBLANK($A12)</formula>
    </cfRule>
  </conditionalFormatting>
  <conditionalFormatting sqref="N14">
    <cfRule type="expression" dxfId="943" priority="218">
      <formula>ISBLANK($A12)</formula>
    </cfRule>
  </conditionalFormatting>
  <conditionalFormatting sqref="N12">
    <cfRule type="expression" dxfId="942" priority="217">
      <formula>ISBLANK($A12)</formula>
    </cfRule>
  </conditionalFormatting>
  <conditionalFormatting sqref="N13">
    <cfRule type="expression" dxfId="941" priority="216">
      <formula>ISBLANK($A12)</formula>
    </cfRule>
  </conditionalFormatting>
  <conditionalFormatting sqref="T12:V12">
    <cfRule type="expression" dxfId="940" priority="212">
      <formula>NOT(ISBLANK($A12))</formula>
    </cfRule>
  </conditionalFormatting>
  <conditionalFormatting sqref="T13:V13">
    <cfRule type="notContainsBlanks" dxfId="939" priority="210">
      <formula>LEN(TRIM(T13))&gt;0</formula>
    </cfRule>
  </conditionalFormatting>
  <conditionalFormatting sqref="T13:V13">
    <cfRule type="expression" dxfId="938" priority="211">
      <formula>NOT(ISBLANK(OFFSET($A11,1,0)))</formula>
    </cfRule>
  </conditionalFormatting>
  <conditionalFormatting sqref="T12">
    <cfRule type="notContainsBlanks" dxfId="937" priority="209">
      <formula>LEN(TRIM(T12))&gt;0</formula>
    </cfRule>
  </conditionalFormatting>
  <conditionalFormatting sqref="T12:V12">
    <cfRule type="notContainsBlanks" dxfId="936" priority="213">
      <formula>LEN(TRIM(T12))&gt;0</formula>
    </cfRule>
  </conditionalFormatting>
  <conditionalFormatting sqref="T14:V14">
    <cfRule type="expression" dxfId="935" priority="214">
      <formula>NOT(ISBLANK($A12))</formula>
    </cfRule>
  </conditionalFormatting>
  <conditionalFormatting sqref="T15:V15">
    <cfRule type="notContainsBlanks" dxfId="934" priority="206">
      <formula>LEN(TRIM(T15))&gt;0</formula>
    </cfRule>
  </conditionalFormatting>
  <conditionalFormatting sqref="T15:V15">
    <cfRule type="expression" dxfId="933" priority="207">
      <formula>NOT(ISBLANK(OFFSET($A11,1,0)))</formula>
    </cfRule>
  </conditionalFormatting>
  <conditionalFormatting sqref="T14">
    <cfRule type="notContainsBlanks" dxfId="932" priority="208">
      <formula>LEN(TRIM(T14))&gt;0</formula>
    </cfRule>
  </conditionalFormatting>
  <conditionalFormatting sqref="T14:V14">
    <cfRule type="notContainsBlanks" dxfId="931" priority="215">
      <formula>LEN(TRIM(T14))&gt;0</formula>
    </cfRule>
  </conditionalFormatting>
  <conditionalFormatting sqref="W13:AH13">
    <cfRule type="notContainsBlanks" dxfId="930" priority="203">
      <formula>LEN(TRIM(W13))&gt;0</formula>
    </cfRule>
  </conditionalFormatting>
  <conditionalFormatting sqref="W13:AH13">
    <cfRule type="expression" dxfId="929" priority="204">
      <formula>NOT(ISBLANK(OFFSET($A11,1,0)))</formula>
    </cfRule>
  </conditionalFormatting>
  <conditionalFormatting sqref="W12:AH12">
    <cfRule type="expression" dxfId="928" priority="202">
      <formula>NOT(ISBLANK($A12))</formula>
    </cfRule>
  </conditionalFormatting>
  <conditionalFormatting sqref="W12:AH12">
    <cfRule type="notContainsBlanks" dxfId="927" priority="201">
      <formula>LEN(TRIM(W12))&gt;0</formula>
    </cfRule>
  </conditionalFormatting>
  <conditionalFormatting sqref="W15:AH15">
    <cfRule type="notContainsBlanks" dxfId="926" priority="199">
      <formula>LEN(TRIM(W15))&gt;0</formula>
    </cfRule>
  </conditionalFormatting>
  <conditionalFormatting sqref="W15:AH15">
    <cfRule type="expression" dxfId="925" priority="200">
      <formula>NOT(ISBLANK(OFFSET($A11,1,0)))</formula>
    </cfRule>
  </conditionalFormatting>
  <conditionalFormatting sqref="W14:AH14">
    <cfRule type="expression" dxfId="924" priority="205">
      <formula>NOT(ISBLANK($A12))</formula>
    </cfRule>
  </conditionalFormatting>
  <conditionalFormatting sqref="W14:AH14">
    <cfRule type="notContainsBlanks" dxfId="923" priority="198">
      <formula>LEN(TRIM(W14))&gt;0</formula>
    </cfRule>
  </conditionalFormatting>
  <conditionalFormatting sqref="AI12:AK12">
    <cfRule type="expression" dxfId="922" priority="196">
      <formula>NOT(ISBLANK($A12))</formula>
    </cfRule>
  </conditionalFormatting>
  <conditionalFormatting sqref="AI12:AK12">
    <cfRule type="notContainsBlanks" dxfId="921" priority="195">
      <formula>LEN(TRIM(AI12))&gt;0</formula>
    </cfRule>
  </conditionalFormatting>
  <conditionalFormatting sqref="AI14:AK14">
    <cfRule type="expression" dxfId="920" priority="197">
      <formula>NOT(ISBLANK($A12))</formula>
    </cfRule>
  </conditionalFormatting>
  <conditionalFormatting sqref="AI14:AK14">
    <cfRule type="notContainsBlanks" dxfId="919" priority="194">
      <formula>LEN(TRIM(AI14))&gt;0</formula>
    </cfRule>
  </conditionalFormatting>
  <conditionalFormatting sqref="AI15:AK15">
    <cfRule type="notContainsBlanks" dxfId="918" priority="192">
      <formula>LEN(TRIM(AI15))&gt;0</formula>
    </cfRule>
  </conditionalFormatting>
  <conditionalFormatting sqref="AI15:AK15">
    <cfRule type="expression" dxfId="917" priority="193">
      <formula>NOT(ISBLANK(OFFSET($A11,1,0)))</formula>
    </cfRule>
  </conditionalFormatting>
  <conditionalFormatting sqref="AI13:AK13">
    <cfRule type="notContainsBlanks" dxfId="916" priority="190">
      <formula>LEN(TRIM(AI13))&gt;0</formula>
    </cfRule>
  </conditionalFormatting>
  <conditionalFormatting sqref="AI13:AK13">
    <cfRule type="expression" dxfId="915" priority="191">
      <formula>NOT(ISBLANK(OFFSET($A11,1,0)))</formula>
    </cfRule>
  </conditionalFormatting>
  <conditionalFormatting sqref="AO16">
    <cfRule type="expression" dxfId="914" priority="188">
      <formula>ISBLANK($A16)</formula>
    </cfRule>
  </conditionalFormatting>
  <conditionalFormatting sqref="AO17">
    <cfRule type="expression" dxfId="913" priority="189">
      <formula>ISBLANK($A16)</formula>
    </cfRule>
  </conditionalFormatting>
  <conditionalFormatting sqref="AO18">
    <cfRule type="expression" dxfId="912" priority="186">
      <formula>ISBLANK($A16)</formula>
    </cfRule>
  </conditionalFormatting>
  <conditionalFormatting sqref="AO19">
    <cfRule type="expression" dxfId="911" priority="187">
      <formula>ISBLANK($A16)</formula>
    </cfRule>
  </conditionalFormatting>
  <conditionalFormatting sqref="N19">
    <cfRule type="expression" dxfId="910" priority="185">
      <formula>ISBLANK($A16)</formula>
    </cfRule>
  </conditionalFormatting>
  <conditionalFormatting sqref="N18">
    <cfRule type="expression" dxfId="909" priority="184">
      <formula>ISBLANK($A16)</formula>
    </cfRule>
  </conditionalFormatting>
  <conditionalFormatting sqref="N16">
    <cfRule type="expression" dxfId="908" priority="183">
      <formula>ISBLANK($A16)</formula>
    </cfRule>
  </conditionalFormatting>
  <conditionalFormatting sqref="N17">
    <cfRule type="expression" dxfId="907" priority="182">
      <formula>ISBLANK($A16)</formula>
    </cfRule>
  </conditionalFormatting>
  <conditionalFormatting sqref="T16:V16">
    <cfRule type="expression" dxfId="906" priority="178">
      <formula>NOT(ISBLANK($A16))</formula>
    </cfRule>
  </conditionalFormatting>
  <conditionalFormatting sqref="T17:V17">
    <cfRule type="notContainsBlanks" dxfId="905" priority="176">
      <formula>LEN(TRIM(T17))&gt;0</formula>
    </cfRule>
  </conditionalFormatting>
  <conditionalFormatting sqref="T17:V17">
    <cfRule type="expression" dxfId="904" priority="177">
      <formula>NOT(ISBLANK(OFFSET($A15,1,0)))</formula>
    </cfRule>
  </conditionalFormatting>
  <conditionalFormatting sqref="T16">
    <cfRule type="notContainsBlanks" dxfId="903" priority="175">
      <formula>LEN(TRIM(T16))&gt;0</formula>
    </cfRule>
  </conditionalFormatting>
  <conditionalFormatting sqref="T16:V16">
    <cfRule type="notContainsBlanks" dxfId="902" priority="179">
      <formula>LEN(TRIM(T16))&gt;0</formula>
    </cfRule>
  </conditionalFormatting>
  <conditionalFormatting sqref="T18:V18">
    <cfRule type="expression" dxfId="901" priority="180">
      <formula>NOT(ISBLANK($A16))</formula>
    </cfRule>
  </conditionalFormatting>
  <conditionalFormatting sqref="T19:V19">
    <cfRule type="notContainsBlanks" dxfId="900" priority="172">
      <formula>LEN(TRIM(T19))&gt;0</formula>
    </cfRule>
  </conditionalFormatting>
  <conditionalFormatting sqref="T19:V19">
    <cfRule type="expression" dxfId="899" priority="173">
      <formula>NOT(ISBLANK(OFFSET($A15,1,0)))</formula>
    </cfRule>
  </conditionalFormatting>
  <conditionalFormatting sqref="T18">
    <cfRule type="notContainsBlanks" dxfId="898" priority="174">
      <formula>LEN(TRIM(T18))&gt;0</formula>
    </cfRule>
  </conditionalFormatting>
  <conditionalFormatting sqref="T18:V18">
    <cfRule type="notContainsBlanks" dxfId="897" priority="181">
      <formula>LEN(TRIM(T18))&gt;0</formula>
    </cfRule>
  </conditionalFormatting>
  <conditionalFormatting sqref="W17:AH17">
    <cfRule type="notContainsBlanks" dxfId="896" priority="169">
      <formula>LEN(TRIM(W17))&gt;0</formula>
    </cfRule>
  </conditionalFormatting>
  <conditionalFormatting sqref="W17:AH17">
    <cfRule type="expression" dxfId="895" priority="170">
      <formula>NOT(ISBLANK(OFFSET($A15,1,0)))</formula>
    </cfRule>
  </conditionalFormatting>
  <conditionalFormatting sqref="W16:AH16">
    <cfRule type="expression" dxfId="894" priority="168">
      <formula>NOT(ISBLANK($A16))</formula>
    </cfRule>
  </conditionalFormatting>
  <conditionalFormatting sqref="W16:AH16">
    <cfRule type="notContainsBlanks" dxfId="893" priority="167">
      <formula>LEN(TRIM(W16))&gt;0</formula>
    </cfRule>
  </conditionalFormatting>
  <conditionalFormatting sqref="W19:AH19">
    <cfRule type="notContainsBlanks" dxfId="892" priority="165">
      <formula>LEN(TRIM(W19))&gt;0</formula>
    </cfRule>
  </conditionalFormatting>
  <conditionalFormatting sqref="W19:AH19">
    <cfRule type="expression" dxfId="891" priority="166">
      <formula>NOT(ISBLANK(OFFSET($A15,1,0)))</formula>
    </cfRule>
  </conditionalFormatting>
  <conditionalFormatting sqref="W18:AH18">
    <cfRule type="expression" dxfId="890" priority="171">
      <formula>NOT(ISBLANK($A16))</formula>
    </cfRule>
  </conditionalFormatting>
  <conditionalFormatting sqref="W18:AH18">
    <cfRule type="notContainsBlanks" dxfId="889" priority="164">
      <formula>LEN(TRIM(W18))&gt;0</formula>
    </cfRule>
  </conditionalFormatting>
  <conditionalFormatting sqref="AO20">
    <cfRule type="expression" dxfId="888" priority="162">
      <formula>ISBLANK($A20)</formula>
    </cfRule>
  </conditionalFormatting>
  <conditionalFormatting sqref="AO21">
    <cfRule type="expression" dxfId="887" priority="163">
      <formula>ISBLANK($A20)</formula>
    </cfRule>
  </conditionalFormatting>
  <conditionalFormatting sqref="AO22">
    <cfRule type="expression" dxfId="886" priority="160">
      <formula>ISBLANK($A20)</formula>
    </cfRule>
  </conditionalFormatting>
  <conditionalFormatting sqref="AO23">
    <cfRule type="expression" dxfId="885" priority="161">
      <formula>ISBLANK($A20)</formula>
    </cfRule>
  </conditionalFormatting>
  <conditionalFormatting sqref="N23">
    <cfRule type="expression" dxfId="884" priority="159">
      <formula>ISBLANK($A20)</formula>
    </cfRule>
  </conditionalFormatting>
  <conditionalFormatting sqref="N22">
    <cfRule type="expression" dxfId="883" priority="158">
      <formula>ISBLANK($A20)</formula>
    </cfRule>
  </conditionalFormatting>
  <conditionalFormatting sqref="N20">
    <cfRule type="expression" dxfId="882" priority="157">
      <formula>ISBLANK($A20)</formula>
    </cfRule>
  </conditionalFormatting>
  <conditionalFormatting sqref="N21">
    <cfRule type="expression" dxfId="881" priority="156">
      <formula>ISBLANK($A20)</formula>
    </cfRule>
  </conditionalFormatting>
  <conditionalFormatting sqref="T20:V20">
    <cfRule type="expression" dxfId="880" priority="152">
      <formula>NOT(ISBLANK($A20))</formula>
    </cfRule>
  </conditionalFormatting>
  <conditionalFormatting sqref="T21:V21">
    <cfRule type="notContainsBlanks" dxfId="879" priority="150">
      <formula>LEN(TRIM(T21))&gt;0</formula>
    </cfRule>
  </conditionalFormatting>
  <conditionalFormatting sqref="T21:V21">
    <cfRule type="expression" dxfId="878" priority="151">
      <formula>NOT(ISBLANK(OFFSET($A19,1,0)))</formula>
    </cfRule>
  </conditionalFormatting>
  <conditionalFormatting sqref="T20">
    <cfRule type="notContainsBlanks" dxfId="877" priority="149">
      <formula>LEN(TRIM(T20))&gt;0</formula>
    </cfRule>
  </conditionalFormatting>
  <conditionalFormatting sqref="T20:V20">
    <cfRule type="notContainsBlanks" dxfId="876" priority="153">
      <formula>LEN(TRIM(T20))&gt;0</formula>
    </cfRule>
  </conditionalFormatting>
  <conditionalFormatting sqref="T22:V22">
    <cfRule type="expression" dxfId="875" priority="154">
      <formula>NOT(ISBLANK($A20))</formula>
    </cfRule>
  </conditionalFormatting>
  <conditionalFormatting sqref="T23:V23">
    <cfRule type="notContainsBlanks" dxfId="874" priority="146">
      <formula>LEN(TRIM(T23))&gt;0</formula>
    </cfRule>
  </conditionalFormatting>
  <conditionalFormatting sqref="T23:V23">
    <cfRule type="expression" dxfId="873" priority="147">
      <formula>NOT(ISBLANK(OFFSET($A19,1,0)))</formula>
    </cfRule>
  </conditionalFormatting>
  <conditionalFormatting sqref="T22">
    <cfRule type="notContainsBlanks" dxfId="872" priority="148">
      <formula>LEN(TRIM(T22))&gt;0</formula>
    </cfRule>
  </conditionalFormatting>
  <conditionalFormatting sqref="T22:V22">
    <cfRule type="notContainsBlanks" dxfId="871" priority="155">
      <formula>LEN(TRIM(T22))&gt;0</formula>
    </cfRule>
  </conditionalFormatting>
  <conditionalFormatting sqref="W21:AH21">
    <cfRule type="notContainsBlanks" dxfId="870" priority="143">
      <formula>LEN(TRIM(W21))&gt;0</formula>
    </cfRule>
  </conditionalFormatting>
  <conditionalFormatting sqref="W21:AH21">
    <cfRule type="expression" dxfId="869" priority="144">
      <formula>NOT(ISBLANK(OFFSET($A19,1,0)))</formula>
    </cfRule>
  </conditionalFormatting>
  <conditionalFormatting sqref="W20:AH20">
    <cfRule type="expression" dxfId="868" priority="142">
      <formula>NOT(ISBLANK($A20))</formula>
    </cfRule>
  </conditionalFormatting>
  <conditionalFormatting sqref="W20:AH20">
    <cfRule type="notContainsBlanks" dxfId="867" priority="141">
      <formula>LEN(TRIM(W20))&gt;0</formula>
    </cfRule>
  </conditionalFormatting>
  <conditionalFormatting sqref="W23:AH23">
    <cfRule type="notContainsBlanks" dxfId="866" priority="139">
      <formula>LEN(TRIM(W23))&gt;0</formula>
    </cfRule>
  </conditionalFormatting>
  <conditionalFormatting sqref="W23:AH23">
    <cfRule type="expression" dxfId="865" priority="140">
      <formula>NOT(ISBLANK(OFFSET($A19,1,0)))</formula>
    </cfRule>
  </conditionalFormatting>
  <conditionalFormatting sqref="W22:AH22">
    <cfRule type="expression" dxfId="864" priority="145">
      <formula>NOT(ISBLANK($A20))</formula>
    </cfRule>
  </conditionalFormatting>
  <conditionalFormatting sqref="W22:AH22">
    <cfRule type="notContainsBlanks" dxfId="863" priority="138">
      <formula>LEN(TRIM(W22))&gt;0</formula>
    </cfRule>
  </conditionalFormatting>
  <conditionalFormatting sqref="AO24">
    <cfRule type="expression" dxfId="862" priority="136">
      <formula>ISBLANK($A24)</formula>
    </cfRule>
  </conditionalFormatting>
  <conditionalFormatting sqref="AO25">
    <cfRule type="expression" dxfId="861" priority="137">
      <formula>ISBLANK($A24)</formula>
    </cfRule>
  </conditionalFormatting>
  <conditionalFormatting sqref="AO26">
    <cfRule type="expression" dxfId="860" priority="134">
      <formula>ISBLANK($A24)</formula>
    </cfRule>
  </conditionalFormatting>
  <conditionalFormatting sqref="AO27">
    <cfRule type="expression" dxfId="859" priority="135">
      <formula>ISBLANK($A24)</formula>
    </cfRule>
  </conditionalFormatting>
  <conditionalFormatting sqref="N27">
    <cfRule type="expression" dxfId="858" priority="133">
      <formula>ISBLANK($A24)</formula>
    </cfRule>
  </conditionalFormatting>
  <conditionalFormatting sqref="N26">
    <cfRule type="expression" dxfId="857" priority="132">
      <formula>ISBLANK($A24)</formula>
    </cfRule>
  </conditionalFormatting>
  <conditionalFormatting sqref="N24">
    <cfRule type="expression" dxfId="856" priority="131">
      <formula>ISBLANK($A24)</formula>
    </cfRule>
  </conditionalFormatting>
  <conditionalFormatting sqref="N25">
    <cfRule type="expression" dxfId="855" priority="130">
      <formula>ISBLANK($A24)</formula>
    </cfRule>
  </conditionalFormatting>
  <conditionalFormatting sqref="T24:V24">
    <cfRule type="expression" dxfId="854" priority="126">
      <formula>NOT(ISBLANK($A24))</formula>
    </cfRule>
  </conditionalFormatting>
  <conditionalFormatting sqref="T25:V25">
    <cfRule type="notContainsBlanks" dxfId="853" priority="124">
      <formula>LEN(TRIM(T25))&gt;0</formula>
    </cfRule>
  </conditionalFormatting>
  <conditionalFormatting sqref="T25:V25">
    <cfRule type="expression" dxfId="852" priority="125">
      <formula>NOT(ISBLANK(OFFSET($A23,1,0)))</formula>
    </cfRule>
  </conditionalFormatting>
  <conditionalFormatting sqref="T24">
    <cfRule type="notContainsBlanks" dxfId="851" priority="123">
      <formula>LEN(TRIM(T24))&gt;0</formula>
    </cfRule>
  </conditionalFormatting>
  <conditionalFormatting sqref="T24:V24">
    <cfRule type="notContainsBlanks" dxfId="850" priority="127">
      <formula>LEN(TRIM(T24))&gt;0</formula>
    </cfRule>
  </conditionalFormatting>
  <conditionalFormatting sqref="T26:V26">
    <cfRule type="expression" dxfId="849" priority="128">
      <formula>NOT(ISBLANK($A24))</formula>
    </cfRule>
  </conditionalFormatting>
  <conditionalFormatting sqref="T27:V27">
    <cfRule type="notContainsBlanks" dxfId="848" priority="120">
      <formula>LEN(TRIM(T27))&gt;0</formula>
    </cfRule>
  </conditionalFormatting>
  <conditionalFormatting sqref="T27:V27">
    <cfRule type="expression" dxfId="847" priority="121">
      <formula>NOT(ISBLANK(OFFSET($A23,1,0)))</formula>
    </cfRule>
  </conditionalFormatting>
  <conditionalFormatting sqref="T26">
    <cfRule type="notContainsBlanks" dxfId="846" priority="122">
      <formula>LEN(TRIM(T26))&gt;0</formula>
    </cfRule>
  </conditionalFormatting>
  <conditionalFormatting sqref="T26:V26">
    <cfRule type="notContainsBlanks" dxfId="845" priority="129">
      <formula>LEN(TRIM(T26))&gt;0</formula>
    </cfRule>
  </conditionalFormatting>
  <conditionalFormatting sqref="W25:AH25">
    <cfRule type="notContainsBlanks" dxfId="844" priority="117">
      <formula>LEN(TRIM(W25))&gt;0</formula>
    </cfRule>
  </conditionalFormatting>
  <conditionalFormatting sqref="W25:AH25">
    <cfRule type="expression" dxfId="843" priority="118">
      <formula>NOT(ISBLANK(OFFSET($A23,1,0)))</formula>
    </cfRule>
  </conditionalFormatting>
  <conditionalFormatting sqref="W24:AH24">
    <cfRule type="expression" dxfId="842" priority="116">
      <formula>NOT(ISBLANK($A24))</formula>
    </cfRule>
  </conditionalFormatting>
  <conditionalFormatting sqref="W24:AH24">
    <cfRule type="notContainsBlanks" dxfId="841" priority="115">
      <formula>LEN(TRIM(W24))&gt;0</formula>
    </cfRule>
  </conditionalFormatting>
  <conditionalFormatting sqref="W27:AH27">
    <cfRule type="notContainsBlanks" dxfId="840" priority="113">
      <formula>LEN(TRIM(W27))&gt;0</formula>
    </cfRule>
  </conditionalFormatting>
  <conditionalFormatting sqref="W27:AH27">
    <cfRule type="expression" dxfId="839" priority="114">
      <formula>NOT(ISBLANK(OFFSET($A23,1,0)))</formula>
    </cfRule>
  </conditionalFormatting>
  <conditionalFormatting sqref="W26:AH26">
    <cfRule type="expression" dxfId="838" priority="119">
      <formula>NOT(ISBLANK($A24))</formula>
    </cfRule>
  </conditionalFormatting>
  <conditionalFormatting sqref="W26:AH26">
    <cfRule type="notContainsBlanks" dxfId="837" priority="112">
      <formula>LEN(TRIM(W26))&gt;0</formula>
    </cfRule>
  </conditionalFormatting>
  <conditionalFormatting sqref="AO28">
    <cfRule type="expression" dxfId="836" priority="110">
      <formula>ISBLANK($A28)</formula>
    </cfRule>
  </conditionalFormatting>
  <conditionalFormatting sqref="AO29">
    <cfRule type="expression" dxfId="835" priority="111">
      <formula>ISBLANK($A28)</formula>
    </cfRule>
  </conditionalFormatting>
  <conditionalFormatting sqref="AO30">
    <cfRule type="expression" dxfId="834" priority="108">
      <formula>ISBLANK($A28)</formula>
    </cfRule>
  </conditionalFormatting>
  <conditionalFormatting sqref="AO31">
    <cfRule type="expression" dxfId="833" priority="109">
      <formula>ISBLANK($A28)</formula>
    </cfRule>
  </conditionalFormatting>
  <conditionalFormatting sqref="N31">
    <cfRule type="expression" dxfId="832" priority="107">
      <formula>ISBLANK($A28)</formula>
    </cfRule>
  </conditionalFormatting>
  <conditionalFormatting sqref="N30">
    <cfRule type="expression" dxfId="831" priority="106">
      <formula>ISBLANK($A28)</formula>
    </cfRule>
  </conditionalFormatting>
  <conditionalFormatting sqref="N28">
    <cfRule type="expression" dxfId="830" priority="105">
      <formula>ISBLANK($A28)</formula>
    </cfRule>
  </conditionalFormatting>
  <conditionalFormatting sqref="N29">
    <cfRule type="expression" dxfId="829" priority="104">
      <formula>ISBLANK($A28)</formula>
    </cfRule>
  </conditionalFormatting>
  <conditionalFormatting sqref="T28:V28">
    <cfRule type="expression" dxfId="828" priority="100">
      <formula>NOT(ISBLANK($A28))</formula>
    </cfRule>
  </conditionalFormatting>
  <conditionalFormatting sqref="T29:V29">
    <cfRule type="notContainsBlanks" dxfId="827" priority="98">
      <formula>LEN(TRIM(T29))&gt;0</formula>
    </cfRule>
  </conditionalFormatting>
  <conditionalFormatting sqref="T29:V29">
    <cfRule type="expression" dxfId="826" priority="99">
      <formula>NOT(ISBLANK(OFFSET($A27,1,0)))</formula>
    </cfRule>
  </conditionalFormatting>
  <conditionalFormatting sqref="T28">
    <cfRule type="notContainsBlanks" dxfId="825" priority="97">
      <formula>LEN(TRIM(T28))&gt;0</formula>
    </cfRule>
  </conditionalFormatting>
  <conditionalFormatting sqref="T28:V28">
    <cfRule type="notContainsBlanks" dxfId="824" priority="101">
      <formula>LEN(TRIM(T28))&gt;0</formula>
    </cfRule>
  </conditionalFormatting>
  <conditionalFormatting sqref="T30:V30">
    <cfRule type="expression" dxfId="823" priority="102">
      <formula>NOT(ISBLANK($A28))</formula>
    </cfRule>
  </conditionalFormatting>
  <conditionalFormatting sqref="T31:V31">
    <cfRule type="notContainsBlanks" dxfId="822" priority="94">
      <formula>LEN(TRIM(T31))&gt;0</formula>
    </cfRule>
  </conditionalFormatting>
  <conditionalFormatting sqref="T31:V31">
    <cfRule type="expression" dxfId="821" priority="95">
      <formula>NOT(ISBLANK(OFFSET($A27,1,0)))</formula>
    </cfRule>
  </conditionalFormatting>
  <conditionalFormatting sqref="T30">
    <cfRule type="notContainsBlanks" dxfId="820" priority="96">
      <formula>LEN(TRIM(T30))&gt;0</formula>
    </cfRule>
  </conditionalFormatting>
  <conditionalFormatting sqref="T30:V30">
    <cfRule type="notContainsBlanks" dxfId="819" priority="103">
      <formula>LEN(TRIM(T30))&gt;0</formula>
    </cfRule>
  </conditionalFormatting>
  <conditionalFormatting sqref="W29:AH29">
    <cfRule type="notContainsBlanks" dxfId="818" priority="91">
      <formula>LEN(TRIM(W29))&gt;0</formula>
    </cfRule>
  </conditionalFormatting>
  <conditionalFormatting sqref="W29:AH29">
    <cfRule type="expression" dxfId="817" priority="92">
      <formula>NOT(ISBLANK(OFFSET($A27,1,0)))</formula>
    </cfRule>
  </conditionalFormatting>
  <conditionalFormatting sqref="W28:AH28">
    <cfRule type="expression" dxfId="816" priority="90">
      <formula>NOT(ISBLANK($A28))</formula>
    </cfRule>
  </conditionalFormatting>
  <conditionalFormatting sqref="W28:AH28">
    <cfRule type="notContainsBlanks" dxfId="815" priority="89">
      <formula>LEN(TRIM(W28))&gt;0</formula>
    </cfRule>
  </conditionalFormatting>
  <conditionalFormatting sqref="W31:AH31">
    <cfRule type="notContainsBlanks" dxfId="814" priority="87">
      <formula>LEN(TRIM(W31))&gt;0</formula>
    </cfRule>
  </conditionalFormatting>
  <conditionalFormatting sqref="W31:AH31">
    <cfRule type="expression" dxfId="813" priority="88">
      <formula>NOT(ISBLANK(OFFSET($A27,1,0)))</formula>
    </cfRule>
  </conditionalFormatting>
  <conditionalFormatting sqref="W30:AH30">
    <cfRule type="expression" dxfId="812" priority="93">
      <formula>NOT(ISBLANK($A28))</formula>
    </cfRule>
  </conditionalFormatting>
  <conditionalFormatting sqref="W30:AH30">
    <cfRule type="notContainsBlanks" dxfId="811" priority="86">
      <formula>LEN(TRIM(W30))&gt;0</formula>
    </cfRule>
  </conditionalFormatting>
  <conditionalFormatting sqref="H18">
    <cfRule type="expression" dxfId="810" priority="85">
      <formula>ISBLANK($A16)</formula>
    </cfRule>
  </conditionalFormatting>
  <conditionalFormatting sqref="H16">
    <cfRule type="expression" dxfId="809" priority="84">
      <formula>ISBLANK($A16)</formula>
    </cfRule>
  </conditionalFormatting>
  <conditionalFormatting sqref="AL15:AN15">
    <cfRule type="expression" dxfId="808" priority="83">
      <formula>NOT(ISBLANK(OFFSET($A11,1,0)))</formula>
    </cfRule>
  </conditionalFormatting>
  <conditionalFormatting sqref="AL15:AN15">
    <cfRule type="notContainsBlanks" dxfId="807" priority="82">
      <formula>LEN(TRIM(AL15))&gt;0</formula>
    </cfRule>
  </conditionalFormatting>
  <conditionalFormatting sqref="AL15:AN15">
    <cfRule type="expression" dxfId="806" priority="81">
      <formula>ISBLANK($A12)</formula>
    </cfRule>
  </conditionalFormatting>
  <conditionalFormatting sqref="AL18:AN18">
    <cfRule type="expression" dxfId="805" priority="80" stopIfTrue="1">
      <formula>NOT(ISBLANK($A16))</formula>
    </cfRule>
  </conditionalFormatting>
  <conditionalFormatting sqref="AL18:AN18">
    <cfRule type="expression" dxfId="804" priority="78">
      <formula>ISBLANK($A16)</formula>
    </cfRule>
  </conditionalFormatting>
  <conditionalFormatting sqref="AL17:AN17">
    <cfRule type="expression" dxfId="803" priority="75">
      <formula>NOT(ISBLANK(OFFSET($A15,1,0)))</formula>
    </cfRule>
  </conditionalFormatting>
  <conditionalFormatting sqref="AL17:AN17">
    <cfRule type="notContainsBlanks" dxfId="802" priority="74">
      <formula>LEN(TRIM(AL17))&gt;0</formula>
    </cfRule>
  </conditionalFormatting>
  <conditionalFormatting sqref="AL16:AN16">
    <cfRule type="expression" dxfId="801" priority="77">
      <formula>NOT(ISBLANK($A16))</formula>
    </cfRule>
  </conditionalFormatting>
  <conditionalFormatting sqref="AL16:AN16">
    <cfRule type="expression" dxfId="800" priority="73">
      <formula>ISBLANK($A16)</formula>
    </cfRule>
  </conditionalFormatting>
  <conditionalFormatting sqref="AL17:AN17">
    <cfRule type="expression" dxfId="799" priority="72">
      <formula>ISBLANK($A16)</formula>
    </cfRule>
  </conditionalFormatting>
  <conditionalFormatting sqref="AL16:AN16">
    <cfRule type="notContainsBlanks" dxfId="798" priority="76">
      <formula>LEN(TRIM(AL16))&gt;0</formula>
    </cfRule>
  </conditionalFormatting>
  <conditionalFormatting sqref="AL18">
    <cfRule type="notContainsBlanks" dxfId="797" priority="79" stopIfTrue="1">
      <formula>LEN(TRIM(AL18))&gt;0</formula>
    </cfRule>
  </conditionalFormatting>
  <conditionalFormatting sqref="AI16:AK16">
    <cfRule type="expression" dxfId="796" priority="70">
      <formula>NOT(ISBLANK($A16))</formula>
    </cfRule>
  </conditionalFormatting>
  <conditionalFormatting sqref="AI16:AK16">
    <cfRule type="notContainsBlanks" dxfId="795" priority="69">
      <formula>LEN(TRIM(AI16))&gt;0</formula>
    </cfRule>
  </conditionalFormatting>
  <conditionalFormatting sqref="AI18:AK18">
    <cfRule type="expression" dxfId="794" priority="71">
      <formula>NOT(ISBLANK($A16))</formula>
    </cfRule>
  </conditionalFormatting>
  <conditionalFormatting sqref="AI18:AK18">
    <cfRule type="notContainsBlanks" dxfId="793" priority="68">
      <formula>LEN(TRIM(AI18))&gt;0</formula>
    </cfRule>
  </conditionalFormatting>
  <conditionalFormatting sqref="AI19:AK19">
    <cfRule type="notContainsBlanks" dxfId="792" priority="66">
      <formula>LEN(TRIM(AI19))&gt;0</formula>
    </cfRule>
  </conditionalFormatting>
  <conditionalFormatting sqref="AI19:AK19">
    <cfRule type="expression" dxfId="791" priority="67">
      <formula>NOT(ISBLANK(OFFSET($A15,1,0)))</formula>
    </cfRule>
  </conditionalFormatting>
  <conditionalFormatting sqref="AI17:AK17">
    <cfRule type="notContainsBlanks" dxfId="790" priority="64">
      <formula>LEN(TRIM(AI17))&gt;0</formula>
    </cfRule>
  </conditionalFormatting>
  <conditionalFormatting sqref="AI17:AK17">
    <cfRule type="expression" dxfId="789" priority="65">
      <formula>NOT(ISBLANK(OFFSET($A15,1,0)))</formula>
    </cfRule>
  </conditionalFormatting>
  <conditionalFormatting sqref="AL19:AN19">
    <cfRule type="expression" dxfId="788" priority="63">
      <formula>NOT(ISBLANK(OFFSET($A15,1,0)))</formula>
    </cfRule>
  </conditionalFormatting>
  <conditionalFormatting sqref="AL19:AN19">
    <cfRule type="notContainsBlanks" dxfId="787" priority="62">
      <formula>LEN(TRIM(AL19))&gt;0</formula>
    </cfRule>
  </conditionalFormatting>
  <conditionalFormatting sqref="AL19:AN19">
    <cfRule type="expression" dxfId="786" priority="61">
      <formula>ISBLANK($A16)</formula>
    </cfRule>
  </conditionalFormatting>
  <conditionalFormatting sqref="AL22:AN22">
    <cfRule type="expression" dxfId="785" priority="60" stopIfTrue="1">
      <formula>NOT(ISBLANK($A20))</formula>
    </cfRule>
  </conditionalFormatting>
  <conditionalFormatting sqref="AL22:AN22">
    <cfRule type="expression" dxfId="784" priority="58">
      <formula>ISBLANK($A20)</formula>
    </cfRule>
  </conditionalFormatting>
  <conditionalFormatting sqref="AL21:AN21">
    <cfRule type="expression" dxfId="783" priority="55">
      <formula>NOT(ISBLANK(OFFSET($A19,1,0)))</formula>
    </cfRule>
  </conditionalFormatting>
  <conditionalFormatting sqref="AL21:AN21">
    <cfRule type="notContainsBlanks" dxfId="782" priority="54">
      <formula>LEN(TRIM(AL21))&gt;0</formula>
    </cfRule>
  </conditionalFormatting>
  <conditionalFormatting sqref="AL20:AN20">
    <cfRule type="expression" dxfId="781" priority="57">
      <formula>NOT(ISBLANK($A20))</formula>
    </cfRule>
  </conditionalFormatting>
  <conditionalFormatting sqref="AL20:AN20">
    <cfRule type="expression" dxfId="780" priority="53">
      <formula>ISBLANK($A20)</formula>
    </cfRule>
  </conditionalFormatting>
  <conditionalFormatting sqref="AL21:AN21">
    <cfRule type="expression" dxfId="779" priority="52">
      <formula>ISBLANK($A20)</formula>
    </cfRule>
  </conditionalFormatting>
  <conditionalFormatting sqref="AL20:AN20">
    <cfRule type="notContainsBlanks" dxfId="778" priority="56">
      <formula>LEN(TRIM(AL20))&gt;0</formula>
    </cfRule>
  </conditionalFormatting>
  <conditionalFormatting sqref="AL22">
    <cfRule type="notContainsBlanks" dxfId="777" priority="59" stopIfTrue="1">
      <formula>LEN(TRIM(AL22))&gt;0</formula>
    </cfRule>
  </conditionalFormatting>
  <conditionalFormatting sqref="AI20:AK20">
    <cfRule type="expression" dxfId="776" priority="50">
      <formula>NOT(ISBLANK($A20))</formula>
    </cfRule>
  </conditionalFormatting>
  <conditionalFormatting sqref="AI20:AK20">
    <cfRule type="notContainsBlanks" dxfId="775" priority="49">
      <formula>LEN(TRIM(AI20))&gt;0</formula>
    </cfRule>
  </conditionalFormatting>
  <conditionalFormatting sqref="AI22:AK22">
    <cfRule type="expression" dxfId="774" priority="51">
      <formula>NOT(ISBLANK($A20))</formula>
    </cfRule>
  </conditionalFormatting>
  <conditionalFormatting sqref="AI22:AK22">
    <cfRule type="notContainsBlanks" dxfId="773" priority="48">
      <formula>LEN(TRIM(AI22))&gt;0</formula>
    </cfRule>
  </conditionalFormatting>
  <conditionalFormatting sqref="AI23:AK23">
    <cfRule type="notContainsBlanks" dxfId="772" priority="46">
      <formula>LEN(TRIM(AI23))&gt;0</formula>
    </cfRule>
  </conditionalFormatting>
  <conditionalFormatting sqref="AI23:AK23">
    <cfRule type="expression" dxfId="771" priority="47">
      <formula>NOT(ISBLANK(OFFSET($A19,1,0)))</formula>
    </cfRule>
  </conditionalFormatting>
  <conditionalFormatting sqref="AI21:AK21">
    <cfRule type="notContainsBlanks" dxfId="770" priority="44">
      <formula>LEN(TRIM(AI21))&gt;0</formula>
    </cfRule>
  </conditionalFormatting>
  <conditionalFormatting sqref="AI21:AK21">
    <cfRule type="expression" dxfId="769" priority="45">
      <formula>NOT(ISBLANK(OFFSET($A19,1,0)))</formula>
    </cfRule>
  </conditionalFormatting>
  <conditionalFormatting sqref="AL23:AN23">
    <cfRule type="expression" dxfId="768" priority="43">
      <formula>NOT(ISBLANK(OFFSET($A19,1,0)))</formula>
    </cfRule>
  </conditionalFormatting>
  <conditionalFormatting sqref="AL23:AN23">
    <cfRule type="notContainsBlanks" dxfId="767" priority="42">
      <formula>LEN(TRIM(AL23))&gt;0</formula>
    </cfRule>
  </conditionalFormatting>
  <conditionalFormatting sqref="AL23:AN23">
    <cfRule type="expression" dxfId="766" priority="41">
      <formula>ISBLANK($A20)</formula>
    </cfRule>
  </conditionalFormatting>
  <conditionalFormatting sqref="AL26:AN26">
    <cfRule type="expression" dxfId="765" priority="40" stopIfTrue="1">
      <formula>NOT(ISBLANK($A24))</formula>
    </cfRule>
  </conditionalFormatting>
  <conditionalFormatting sqref="AL26:AN26">
    <cfRule type="expression" dxfId="764" priority="38">
      <formula>ISBLANK($A24)</formula>
    </cfRule>
  </conditionalFormatting>
  <conditionalFormatting sqref="AL25:AN25">
    <cfRule type="expression" dxfId="763" priority="35">
      <formula>NOT(ISBLANK(OFFSET($A23,1,0)))</formula>
    </cfRule>
  </conditionalFormatting>
  <conditionalFormatting sqref="AL25:AN25">
    <cfRule type="notContainsBlanks" dxfId="762" priority="34">
      <formula>LEN(TRIM(AL25))&gt;0</formula>
    </cfRule>
  </conditionalFormatting>
  <conditionalFormatting sqref="AL24:AN24">
    <cfRule type="expression" dxfId="761" priority="37">
      <formula>NOT(ISBLANK($A24))</formula>
    </cfRule>
  </conditionalFormatting>
  <conditionalFormatting sqref="AL24:AN24">
    <cfRule type="expression" dxfId="760" priority="33">
      <formula>ISBLANK($A24)</formula>
    </cfRule>
  </conditionalFormatting>
  <conditionalFormatting sqref="AL25:AN25">
    <cfRule type="expression" dxfId="759" priority="32">
      <formula>ISBLANK($A24)</formula>
    </cfRule>
  </conditionalFormatting>
  <conditionalFormatting sqref="AL24:AN24">
    <cfRule type="notContainsBlanks" dxfId="758" priority="36">
      <formula>LEN(TRIM(AL24))&gt;0</formula>
    </cfRule>
  </conditionalFormatting>
  <conditionalFormatting sqref="AL26">
    <cfRule type="notContainsBlanks" dxfId="757" priority="39" stopIfTrue="1">
      <formula>LEN(TRIM(AL26))&gt;0</formula>
    </cfRule>
  </conditionalFormatting>
  <conditionalFormatting sqref="AI24:AK24">
    <cfRule type="expression" dxfId="756" priority="30">
      <formula>NOT(ISBLANK($A24))</formula>
    </cfRule>
  </conditionalFormatting>
  <conditionalFormatting sqref="AI24:AK24">
    <cfRule type="notContainsBlanks" dxfId="755" priority="29">
      <formula>LEN(TRIM(AI24))&gt;0</formula>
    </cfRule>
  </conditionalFormatting>
  <conditionalFormatting sqref="AI26:AK26">
    <cfRule type="expression" dxfId="754" priority="31">
      <formula>NOT(ISBLANK($A24))</formula>
    </cfRule>
  </conditionalFormatting>
  <conditionalFormatting sqref="AI26:AK26">
    <cfRule type="notContainsBlanks" dxfId="753" priority="28">
      <formula>LEN(TRIM(AI26))&gt;0</formula>
    </cfRule>
  </conditionalFormatting>
  <conditionalFormatting sqref="AI27:AK27">
    <cfRule type="notContainsBlanks" dxfId="752" priority="26">
      <formula>LEN(TRIM(AI27))&gt;0</formula>
    </cfRule>
  </conditionalFormatting>
  <conditionalFormatting sqref="AI27:AK27">
    <cfRule type="expression" dxfId="751" priority="27">
      <formula>NOT(ISBLANK(OFFSET($A23,1,0)))</formula>
    </cfRule>
  </conditionalFormatting>
  <conditionalFormatting sqref="AI25:AK25">
    <cfRule type="notContainsBlanks" dxfId="750" priority="24">
      <formula>LEN(TRIM(AI25))&gt;0</formula>
    </cfRule>
  </conditionalFormatting>
  <conditionalFormatting sqref="AI25:AK25">
    <cfRule type="expression" dxfId="749" priority="25">
      <formula>NOT(ISBLANK(OFFSET($A23,1,0)))</formula>
    </cfRule>
  </conditionalFormatting>
  <conditionalFormatting sqref="AL27:AN27">
    <cfRule type="expression" dxfId="748" priority="23">
      <formula>NOT(ISBLANK(OFFSET($A23,1,0)))</formula>
    </cfRule>
  </conditionalFormatting>
  <conditionalFormatting sqref="AL27:AN27">
    <cfRule type="notContainsBlanks" dxfId="747" priority="22">
      <formula>LEN(TRIM(AL27))&gt;0</formula>
    </cfRule>
  </conditionalFormatting>
  <conditionalFormatting sqref="AL27:AN27">
    <cfRule type="expression" dxfId="746" priority="21">
      <formula>ISBLANK($A24)</formula>
    </cfRule>
  </conditionalFormatting>
  <conditionalFormatting sqref="AL30:AN30">
    <cfRule type="expression" dxfId="745" priority="20" stopIfTrue="1">
      <formula>NOT(ISBLANK($A28))</formula>
    </cfRule>
  </conditionalFormatting>
  <conditionalFormatting sqref="AL30:AN30">
    <cfRule type="expression" dxfId="744" priority="18">
      <formula>ISBLANK($A28)</formula>
    </cfRule>
  </conditionalFormatting>
  <conditionalFormatting sqref="AL29:AN29">
    <cfRule type="expression" dxfId="743" priority="15">
      <formula>NOT(ISBLANK(OFFSET($A27,1,0)))</formula>
    </cfRule>
  </conditionalFormatting>
  <conditionalFormatting sqref="AL29:AN29">
    <cfRule type="notContainsBlanks" dxfId="742" priority="14">
      <formula>LEN(TRIM(AL29))&gt;0</formula>
    </cfRule>
  </conditionalFormatting>
  <conditionalFormatting sqref="AL28:AN28">
    <cfRule type="expression" dxfId="741" priority="17">
      <formula>NOT(ISBLANK($A28))</formula>
    </cfRule>
  </conditionalFormatting>
  <conditionalFormatting sqref="AL28:AN28">
    <cfRule type="expression" dxfId="740" priority="13">
      <formula>ISBLANK($A28)</formula>
    </cfRule>
  </conditionalFormatting>
  <conditionalFormatting sqref="AL29:AN29">
    <cfRule type="expression" dxfId="739" priority="12">
      <formula>ISBLANK($A28)</formula>
    </cfRule>
  </conditionalFormatting>
  <conditionalFormatting sqref="AL28:AN28">
    <cfRule type="notContainsBlanks" dxfId="738" priority="16">
      <formula>LEN(TRIM(AL28))&gt;0</formula>
    </cfRule>
  </conditionalFormatting>
  <conditionalFormatting sqref="AL30">
    <cfRule type="notContainsBlanks" dxfId="737" priority="19" stopIfTrue="1">
      <formula>LEN(TRIM(AL30))&gt;0</formula>
    </cfRule>
  </conditionalFormatting>
  <conditionalFormatting sqref="AI28:AK28">
    <cfRule type="expression" dxfId="736" priority="10">
      <formula>NOT(ISBLANK($A28))</formula>
    </cfRule>
  </conditionalFormatting>
  <conditionalFormatting sqref="AI28:AK28">
    <cfRule type="notContainsBlanks" dxfId="735" priority="9">
      <formula>LEN(TRIM(AI28))&gt;0</formula>
    </cfRule>
  </conditionalFormatting>
  <conditionalFormatting sqref="AI30:AK30">
    <cfRule type="expression" dxfId="734" priority="11">
      <formula>NOT(ISBLANK($A28))</formula>
    </cfRule>
  </conditionalFormatting>
  <conditionalFormatting sqref="AI30:AK30">
    <cfRule type="notContainsBlanks" dxfId="733" priority="8">
      <formula>LEN(TRIM(AI30))&gt;0</formula>
    </cfRule>
  </conditionalFormatting>
  <conditionalFormatting sqref="AI31:AK31">
    <cfRule type="notContainsBlanks" dxfId="732" priority="6">
      <formula>LEN(TRIM(AI31))&gt;0</formula>
    </cfRule>
  </conditionalFormatting>
  <conditionalFormatting sqref="AI31:AK31">
    <cfRule type="expression" dxfId="731" priority="7">
      <formula>NOT(ISBLANK(OFFSET($A27,1,0)))</formula>
    </cfRule>
  </conditionalFormatting>
  <conditionalFormatting sqref="AI29:AK29">
    <cfRule type="notContainsBlanks" dxfId="730" priority="4">
      <formula>LEN(TRIM(AI29))&gt;0</formula>
    </cfRule>
  </conditionalFormatting>
  <conditionalFormatting sqref="AI29:AK29">
    <cfRule type="expression" dxfId="729" priority="5">
      <formula>NOT(ISBLANK(OFFSET($A27,1,0)))</formula>
    </cfRule>
  </conditionalFormatting>
  <conditionalFormatting sqref="AL31:AN31">
    <cfRule type="expression" dxfId="728" priority="3">
      <formula>NOT(ISBLANK(OFFSET($A27,1,0)))</formula>
    </cfRule>
  </conditionalFormatting>
  <conditionalFormatting sqref="AL31:AN31">
    <cfRule type="notContainsBlanks" dxfId="727" priority="2">
      <formula>LEN(TRIM(AL31))&gt;0</formula>
    </cfRule>
  </conditionalFormatting>
  <conditionalFormatting sqref="AL31:AN31">
    <cfRule type="expression" dxfId="726"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18" t="s">
        <v>918</v>
      </c>
      <c r="Y5" s="918"/>
      <c r="Z5" s="918"/>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7" t="s">
        <v>696</v>
      </c>
      <c r="AY7" s="898"/>
      <c r="AZ7" s="898"/>
      <c r="BA7" s="898"/>
      <c r="BB7" s="898"/>
      <c r="BC7" s="898"/>
      <c r="BD7" s="898"/>
      <c r="BE7" s="898"/>
      <c r="BF7" s="898"/>
      <c r="BG7" s="898"/>
      <c r="BH7" s="898"/>
      <c r="BI7" s="898"/>
      <c r="BJ7" s="898"/>
      <c r="BK7" s="898"/>
      <c r="BL7" s="89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2"/>
      <c r="AY8" s="913"/>
      <c r="AZ8" s="913"/>
      <c r="BA8" s="913"/>
      <c r="BB8" s="914"/>
      <c r="BC8" s="915"/>
      <c r="BD8" s="913"/>
      <c r="BE8" s="913"/>
      <c r="BF8" s="913"/>
      <c r="BG8" s="914"/>
      <c r="BH8" s="915"/>
      <c r="BI8" s="913"/>
      <c r="BJ8" s="913"/>
      <c r="BK8" s="913"/>
      <c r="BL8" s="916"/>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916</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7"/>
      <c r="AJ9" s="887"/>
      <c r="AK9" s="887"/>
      <c r="AL9" s="887"/>
      <c r="AM9" s="887"/>
      <c r="AN9" s="887"/>
      <c r="AO9" s="887"/>
      <c r="AP9" s="887"/>
      <c r="AQ9" s="887"/>
      <c r="AR9" s="887"/>
      <c r="AS9" s="888"/>
      <c r="AT9" s="671"/>
      <c r="AU9" s="603"/>
      <c r="AV9" s="603"/>
      <c r="AW9" s="5"/>
      <c r="AX9" s="893"/>
      <c r="AY9" s="877"/>
      <c r="AZ9" s="877"/>
      <c r="BA9" s="877"/>
      <c r="BB9" s="878"/>
      <c r="BC9" s="876"/>
      <c r="BD9" s="877"/>
      <c r="BE9" s="877"/>
      <c r="BF9" s="877"/>
      <c r="BG9" s="878"/>
      <c r="BH9" s="876"/>
      <c r="BI9" s="877"/>
      <c r="BJ9" s="877"/>
      <c r="BK9" s="877"/>
      <c r="BL9" s="87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3" t="s">
        <v>428</v>
      </c>
      <c r="B10" s="881"/>
      <c r="C10" s="881"/>
      <c r="D10" s="881"/>
      <c r="E10" s="881"/>
      <c r="F10" s="881"/>
      <c r="G10" s="904"/>
      <c r="H10" s="880" t="s">
        <v>909</v>
      </c>
      <c r="I10" s="881"/>
      <c r="J10" s="881"/>
      <c r="K10" s="881"/>
      <c r="L10" s="881"/>
      <c r="M10" s="904"/>
      <c r="N10" s="880" t="s">
        <v>427</v>
      </c>
      <c r="O10" s="881"/>
      <c r="P10" s="881"/>
      <c r="Q10" s="881"/>
      <c r="R10" s="881"/>
      <c r="S10" s="904"/>
      <c r="T10" s="905" t="s">
        <v>426</v>
      </c>
      <c r="U10" s="906"/>
      <c r="V10" s="907"/>
      <c r="W10" s="908" t="s">
        <v>425</v>
      </c>
      <c r="X10" s="908"/>
      <c r="Y10" s="908"/>
      <c r="Z10" s="908"/>
      <c r="AA10" s="908"/>
      <c r="AB10" s="908"/>
      <c r="AC10" s="908" t="s">
        <v>424</v>
      </c>
      <c r="AD10" s="908"/>
      <c r="AE10" s="908"/>
      <c r="AF10" s="908"/>
      <c r="AG10" s="908"/>
      <c r="AH10" s="908"/>
      <c r="AI10" s="880" t="s">
        <v>421</v>
      </c>
      <c r="AJ10" s="881"/>
      <c r="AK10" s="904"/>
      <c r="AL10" s="880" t="s">
        <v>433</v>
      </c>
      <c r="AM10" s="881"/>
      <c r="AN10" s="904"/>
      <c r="AO10" s="909" t="s">
        <v>39</v>
      </c>
      <c r="AP10" s="910"/>
      <c r="AQ10" s="910"/>
      <c r="AR10" s="910"/>
      <c r="AS10" s="2534"/>
      <c r="AT10" s="565"/>
      <c r="AU10" s="565"/>
      <c r="AV10" s="565"/>
      <c r="AW10" s="5"/>
      <c r="AX10" s="893"/>
      <c r="AY10" s="877"/>
      <c r="AZ10" s="877"/>
      <c r="BA10" s="877"/>
      <c r="BB10" s="878"/>
      <c r="BC10" s="876"/>
      <c r="BD10" s="877"/>
      <c r="BE10" s="877"/>
      <c r="BF10" s="877"/>
      <c r="BG10" s="878"/>
      <c r="BH10" s="876"/>
      <c r="BI10" s="877"/>
      <c r="BJ10" s="877"/>
      <c r="BK10" s="877"/>
      <c r="BL10" s="87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03"/>
      <c r="B11" s="881"/>
      <c r="C11" s="881"/>
      <c r="D11" s="881"/>
      <c r="E11" s="881"/>
      <c r="F11" s="881"/>
      <c r="G11" s="904"/>
      <c r="H11" s="880"/>
      <c r="I11" s="881"/>
      <c r="J11" s="881"/>
      <c r="K11" s="881"/>
      <c r="L11" s="881"/>
      <c r="M11" s="904"/>
      <c r="N11" s="880"/>
      <c r="O11" s="881"/>
      <c r="P11" s="881"/>
      <c r="Q11" s="881"/>
      <c r="R11" s="881"/>
      <c r="S11" s="904"/>
      <c r="T11" s="905"/>
      <c r="U11" s="906"/>
      <c r="V11" s="907"/>
      <c r="W11" s="900" t="s">
        <v>281</v>
      </c>
      <c r="X11" s="901"/>
      <c r="Y11" s="902"/>
      <c r="Z11" s="900" t="s">
        <v>282</v>
      </c>
      <c r="AA11" s="901"/>
      <c r="AB11" s="902"/>
      <c r="AC11" s="900" t="s">
        <v>281</v>
      </c>
      <c r="AD11" s="901"/>
      <c r="AE11" s="902"/>
      <c r="AF11" s="900" t="s">
        <v>282</v>
      </c>
      <c r="AG11" s="901"/>
      <c r="AH11" s="902"/>
      <c r="AI11" s="880"/>
      <c r="AJ11" s="881"/>
      <c r="AK11" s="904"/>
      <c r="AL11" s="880"/>
      <c r="AM11" s="881"/>
      <c r="AN11" s="904"/>
      <c r="AO11" s="883"/>
      <c r="AP11" s="884"/>
      <c r="AQ11" s="884"/>
      <c r="AR11" s="884"/>
      <c r="AS11" s="885"/>
      <c r="AT11" s="565"/>
      <c r="AU11" s="565"/>
      <c r="AV11" s="565"/>
      <c r="AW11" s="5"/>
      <c r="AX11" s="893"/>
      <c r="AY11" s="877"/>
      <c r="AZ11" s="877"/>
      <c r="BA11" s="877"/>
      <c r="BB11" s="878"/>
      <c r="BC11" s="876"/>
      <c r="BD11" s="877"/>
      <c r="BE11" s="877"/>
      <c r="BF11" s="877"/>
      <c r="BG11" s="878"/>
      <c r="BH11" s="876"/>
      <c r="BI11" s="877"/>
      <c r="BJ11" s="877"/>
      <c r="BK11" s="877"/>
      <c r="BL11" s="87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3"/>
      <c r="B12" s="944"/>
      <c r="C12" s="944"/>
      <c r="D12" s="944"/>
      <c r="E12" s="944"/>
      <c r="F12" s="944"/>
      <c r="G12" s="945"/>
      <c r="H12" s="2488" t="s">
        <v>896</v>
      </c>
      <c r="I12" s="2489"/>
      <c r="J12" s="2489"/>
      <c r="K12" s="2489"/>
      <c r="L12" s="2489"/>
      <c r="M12" s="2490"/>
      <c r="N12" s="2494" t="s">
        <v>102</v>
      </c>
      <c r="O12" s="2495"/>
      <c r="P12" s="2495"/>
      <c r="Q12" s="2495"/>
      <c r="R12" s="2495"/>
      <c r="S12" s="2496"/>
      <c r="T12" s="2371"/>
      <c r="U12" s="2371"/>
      <c r="V12" s="2371"/>
      <c r="W12" s="2354"/>
      <c r="X12" s="2354"/>
      <c r="Y12" s="2354"/>
      <c r="Z12" s="2354"/>
      <c r="AA12" s="2354"/>
      <c r="AB12" s="2354"/>
      <c r="AC12" s="2354"/>
      <c r="AD12" s="2354"/>
      <c r="AE12" s="2354"/>
      <c r="AF12" s="2354"/>
      <c r="AG12" s="2354"/>
      <c r="AH12" s="2354"/>
      <c r="AI12" s="2354"/>
      <c r="AJ12" s="2354"/>
      <c r="AK12" s="2354"/>
      <c r="AL12" s="2524"/>
      <c r="AM12" s="2371"/>
      <c r="AN12" s="2371"/>
      <c r="AO12" s="2525"/>
      <c r="AP12" s="2526"/>
      <c r="AQ12" s="2526"/>
      <c r="AR12" s="2526"/>
      <c r="AS12" s="2527"/>
      <c r="AT12" s="565"/>
      <c r="AU12" s="565"/>
      <c r="AV12" s="565"/>
      <c r="AW12" s="5"/>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86"/>
      <c r="B13" s="896"/>
      <c r="C13" s="896"/>
      <c r="D13" s="896"/>
      <c r="E13" s="896"/>
      <c r="F13" s="896"/>
      <c r="G13" s="2487"/>
      <c r="H13" s="2491"/>
      <c r="I13" s="2492"/>
      <c r="J13" s="2492"/>
      <c r="K13" s="2492"/>
      <c r="L13" s="2492"/>
      <c r="M13" s="2493"/>
      <c r="N13" s="922" t="s">
        <v>101</v>
      </c>
      <c r="O13" s="923"/>
      <c r="P13" s="923"/>
      <c r="Q13" s="923"/>
      <c r="R13" s="923"/>
      <c r="S13" s="924"/>
      <c r="T13" s="936"/>
      <c r="U13" s="936"/>
      <c r="V13" s="936"/>
      <c r="W13" s="926"/>
      <c r="X13" s="926"/>
      <c r="Y13" s="926"/>
      <c r="Z13" s="926"/>
      <c r="AA13" s="926"/>
      <c r="AB13" s="926"/>
      <c r="AC13" s="926"/>
      <c r="AD13" s="926"/>
      <c r="AE13" s="926"/>
      <c r="AF13" s="926"/>
      <c r="AG13" s="926"/>
      <c r="AH13" s="926"/>
      <c r="AI13" s="926"/>
      <c r="AJ13" s="926"/>
      <c r="AK13" s="926"/>
      <c r="AL13" s="1027">
        <f>1.085*T13*(AC13-W13)/1000</f>
        <v>0</v>
      </c>
      <c r="AM13" s="1027"/>
      <c r="AN13" s="1027"/>
      <c r="AO13" s="2528"/>
      <c r="AP13" s="2529"/>
      <c r="AQ13" s="2529"/>
      <c r="AR13" s="2529"/>
      <c r="AS13" s="2530"/>
      <c r="AT13" s="565"/>
      <c r="AU13" s="565"/>
      <c r="AV13" s="565"/>
      <c r="AW13" s="5"/>
      <c r="AX13" s="937"/>
      <c r="AY13" s="930"/>
      <c r="AZ13" s="930"/>
      <c r="BA13" s="930"/>
      <c r="BB13" s="938"/>
      <c r="BC13" s="929"/>
      <c r="BD13" s="930"/>
      <c r="BE13" s="930"/>
      <c r="BF13" s="930"/>
      <c r="BG13" s="938"/>
      <c r="BH13" s="929"/>
      <c r="BI13" s="930"/>
      <c r="BJ13" s="930"/>
      <c r="BK13" s="930"/>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86"/>
      <c r="B14" s="896"/>
      <c r="C14" s="896"/>
      <c r="D14" s="896"/>
      <c r="E14" s="896"/>
      <c r="F14" s="896"/>
      <c r="G14" s="2487"/>
      <c r="H14" s="2471" t="s">
        <v>917</v>
      </c>
      <c r="I14" s="2472"/>
      <c r="J14" s="2472"/>
      <c r="K14" s="2472"/>
      <c r="L14" s="2472"/>
      <c r="M14" s="2473"/>
      <c r="N14" s="2462" t="s">
        <v>102</v>
      </c>
      <c r="O14" s="2463"/>
      <c r="P14" s="2463"/>
      <c r="Q14" s="2463"/>
      <c r="R14" s="2463"/>
      <c r="S14" s="2464"/>
      <c r="T14" s="2465"/>
      <c r="U14" s="2465"/>
      <c r="V14" s="2465"/>
      <c r="W14" s="2461"/>
      <c r="X14" s="2461"/>
      <c r="Y14" s="2461"/>
      <c r="Z14" s="2461"/>
      <c r="AA14" s="2461"/>
      <c r="AB14" s="2461"/>
      <c r="AC14" s="2461"/>
      <c r="AD14" s="2461"/>
      <c r="AE14" s="2461"/>
      <c r="AF14" s="2461"/>
      <c r="AG14" s="2461"/>
      <c r="AH14" s="2461"/>
      <c r="AI14" s="2461"/>
      <c r="AJ14" s="2461"/>
      <c r="AK14" s="2461"/>
      <c r="AL14" s="2520"/>
      <c r="AM14" s="2465"/>
      <c r="AN14" s="2465"/>
      <c r="AO14" s="2521"/>
      <c r="AP14" s="2522"/>
      <c r="AQ14" s="2522"/>
      <c r="AR14" s="2522"/>
      <c r="AS14" s="2523"/>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03"/>
      <c r="I15" s="2504"/>
      <c r="J15" s="2504"/>
      <c r="K15" s="2504"/>
      <c r="L15" s="2504"/>
      <c r="M15" s="2505"/>
      <c r="N15" s="922" t="s">
        <v>101</v>
      </c>
      <c r="O15" s="923"/>
      <c r="P15" s="923"/>
      <c r="Q15" s="923"/>
      <c r="R15" s="923"/>
      <c r="S15" s="924"/>
      <c r="T15" s="936"/>
      <c r="U15" s="936"/>
      <c r="V15" s="936"/>
      <c r="W15" s="926"/>
      <c r="X15" s="926"/>
      <c r="Y15" s="926"/>
      <c r="Z15" s="926"/>
      <c r="AA15" s="926"/>
      <c r="AB15" s="926"/>
      <c r="AC15" s="926"/>
      <c r="AD15" s="926"/>
      <c r="AE15" s="926"/>
      <c r="AF15" s="926"/>
      <c r="AG15" s="926"/>
      <c r="AH15" s="926"/>
      <c r="AI15" s="926"/>
      <c r="AJ15" s="926"/>
      <c r="AK15" s="926"/>
      <c r="AL15" s="2531">
        <f>1.085*T15*(AC15-W15)/1000</f>
        <v>0</v>
      </c>
      <c r="AM15" s="2532"/>
      <c r="AN15" s="2533"/>
      <c r="AO15" s="2528"/>
      <c r="AP15" s="2529"/>
      <c r="AQ15" s="2529"/>
      <c r="AR15" s="2529"/>
      <c r="AS15" s="2530"/>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488" t="s">
        <v>896</v>
      </c>
      <c r="I16" s="2489"/>
      <c r="J16" s="2489"/>
      <c r="K16" s="2489"/>
      <c r="L16" s="2489"/>
      <c r="M16" s="2490"/>
      <c r="N16" s="2494" t="s">
        <v>102</v>
      </c>
      <c r="O16" s="2495"/>
      <c r="P16" s="2495"/>
      <c r="Q16" s="2495"/>
      <c r="R16" s="2495"/>
      <c r="S16" s="2496"/>
      <c r="T16" s="2371"/>
      <c r="U16" s="2371"/>
      <c r="V16" s="2371"/>
      <c r="W16" s="2354"/>
      <c r="X16" s="2354"/>
      <c r="Y16" s="2354"/>
      <c r="Z16" s="2354"/>
      <c r="AA16" s="2354"/>
      <c r="AB16" s="2354"/>
      <c r="AC16" s="2354"/>
      <c r="AD16" s="2354"/>
      <c r="AE16" s="2354"/>
      <c r="AF16" s="2354"/>
      <c r="AG16" s="2354"/>
      <c r="AH16" s="2354"/>
      <c r="AI16" s="2354"/>
      <c r="AJ16" s="2354"/>
      <c r="AK16" s="2354"/>
      <c r="AL16" s="2524"/>
      <c r="AM16" s="2371"/>
      <c r="AN16" s="2371"/>
      <c r="AO16" s="2525"/>
      <c r="AP16" s="2526"/>
      <c r="AQ16" s="2526"/>
      <c r="AR16" s="2526"/>
      <c r="AS16" s="2527"/>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86"/>
      <c r="B17" s="896"/>
      <c r="C17" s="896"/>
      <c r="D17" s="896"/>
      <c r="E17" s="896"/>
      <c r="F17" s="896"/>
      <c r="G17" s="2487"/>
      <c r="H17" s="2491"/>
      <c r="I17" s="2492"/>
      <c r="J17" s="2492"/>
      <c r="K17" s="2492"/>
      <c r="L17" s="2492"/>
      <c r="M17" s="2493"/>
      <c r="N17" s="922" t="s">
        <v>101</v>
      </c>
      <c r="O17" s="923"/>
      <c r="P17" s="923"/>
      <c r="Q17" s="923"/>
      <c r="R17" s="923"/>
      <c r="S17" s="924"/>
      <c r="T17" s="936"/>
      <c r="U17" s="936"/>
      <c r="V17" s="936"/>
      <c r="W17" s="926"/>
      <c r="X17" s="926"/>
      <c r="Y17" s="926"/>
      <c r="Z17" s="926"/>
      <c r="AA17" s="926"/>
      <c r="AB17" s="926"/>
      <c r="AC17" s="926"/>
      <c r="AD17" s="926"/>
      <c r="AE17" s="926"/>
      <c r="AF17" s="926"/>
      <c r="AG17" s="926"/>
      <c r="AH17" s="926"/>
      <c r="AI17" s="926"/>
      <c r="AJ17" s="926"/>
      <c r="AK17" s="926"/>
      <c r="AL17" s="1027">
        <f>1.085*T17*(AC17-W17)/1000</f>
        <v>0</v>
      </c>
      <c r="AM17" s="1027"/>
      <c r="AN17" s="1027"/>
      <c r="AO17" s="2528"/>
      <c r="AP17" s="2529"/>
      <c r="AQ17" s="2529"/>
      <c r="AR17" s="2529"/>
      <c r="AS17" s="2530"/>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86"/>
      <c r="B18" s="896"/>
      <c r="C18" s="896"/>
      <c r="D18" s="896"/>
      <c r="E18" s="896"/>
      <c r="F18" s="896"/>
      <c r="G18" s="2487"/>
      <c r="H18" s="2471" t="s">
        <v>917</v>
      </c>
      <c r="I18" s="2472"/>
      <c r="J18" s="2472"/>
      <c r="K18" s="2472"/>
      <c r="L18" s="2472"/>
      <c r="M18" s="2473"/>
      <c r="N18" s="2462" t="s">
        <v>102</v>
      </c>
      <c r="O18" s="2463"/>
      <c r="P18" s="2463"/>
      <c r="Q18" s="2463"/>
      <c r="R18" s="2463"/>
      <c r="S18" s="2464"/>
      <c r="T18" s="2465"/>
      <c r="U18" s="2465"/>
      <c r="V18" s="2465"/>
      <c r="W18" s="2461"/>
      <c r="X18" s="2461"/>
      <c r="Y18" s="2461"/>
      <c r="Z18" s="2461"/>
      <c r="AA18" s="2461"/>
      <c r="AB18" s="2461"/>
      <c r="AC18" s="2461"/>
      <c r="AD18" s="2461"/>
      <c r="AE18" s="2461"/>
      <c r="AF18" s="2461"/>
      <c r="AG18" s="2461"/>
      <c r="AH18" s="2461"/>
      <c r="AI18" s="2461"/>
      <c r="AJ18" s="2461"/>
      <c r="AK18" s="2461"/>
      <c r="AL18" s="2520"/>
      <c r="AM18" s="2465"/>
      <c r="AN18" s="2465"/>
      <c r="AO18" s="2521"/>
      <c r="AP18" s="2522"/>
      <c r="AQ18" s="2522"/>
      <c r="AR18" s="2522"/>
      <c r="AS18" s="2523"/>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03"/>
      <c r="I19" s="2504"/>
      <c r="J19" s="2504"/>
      <c r="K19" s="2504"/>
      <c r="L19" s="2504"/>
      <c r="M19" s="2505"/>
      <c r="N19" s="922" t="s">
        <v>101</v>
      </c>
      <c r="O19" s="923"/>
      <c r="P19" s="923"/>
      <c r="Q19" s="923"/>
      <c r="R19" s="923"/>
      <c r="S19" s="924"/>
      <c r="T19" s="936"/>
      <c r="U19" s="936"/>
      <c r="V19" s="936"/>
      <c r="W19" s="926"/>
      <c r="X19" s="926"/>
      <c r="Y19" s="926"/>
      <c r="Z19" s="926"/>
      <c r="AA19" s="926"/>
      <c r="AB19" s="926"/>
      <c r="AC19" s="926"/>
      <c r="AD19" s="926"/>
      <c r="AE19" s="926"/>
      <c r="AF19" s="926"/>
      <c r="AG19" s="926"/>
      <c r="AH19" s="926"/>
      <c r="AI19" s="926"/>
      <c r="AJ19" s="926"/>
      <c r="AK19" s="926"/>
      <c r="AL19" s="2531">
        <f>1.085*T19*(AC19-W19)/1000</f>
        <v>0</v>
      </c>
      <c r="AM19" s="2532"/>
      <c r="AN19" s="2533"/>
      <c r="AO19" s="2528"/>
      <c r="AP19" s="2529"/>
      <c r="AQ19" s="2529"/>
      <c r="AR19" s="2529"/>
      <c r="AS19" s="2530"/>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488" t="s">
        <v>896</v>
      </c>
      <c r="I20" s="2489"/>
      <c r="J20" s="2489"/>
      <c r="K20" s="2489"/>
      <c r="L20" s="2489"/>
      <c r="M20" s="2490"/>
      <c r="N20" s="2494" t="s">
        <v>102</v>
      </c>
      <c r="O20" s="2495"/>
      <c r="P20" s="2495"/>
      <c r="Q20" s="2495"/>
      <c r="R20" s="2495"/>
      <c r="S20" s="2496"/>
      <c r="T20" s="2371"/>
      <c r="U20" s="2371"/>
      <c r="V20" s="2371"/>
      <c r="W20" s="2354"/>
      <c r="X20" s="2354"/>
      <c r="Y20" s="2354"/>
      <c r="Z20" s="2354"/>
      <c r="AA20" s="2354"/>
      <c r="AB20" s="2354"/>
      <c r="AC20" s="2354"/>
      <c r="AD20" s="2354"/>
      <c r="AE20" s="2354"/>
      <c r="AF20" s="2354"/>
      <c r="AG20" s="2354"/>
      <c r="AH20" s="2354"/>
      <c r="AI20" s="2354"/>
      <c r="AJ20" s="2354"/>
      <c r="AK20" s="2354"/>
      <c r="AL20" s="2524"/>
      <c r="AM20" s="2371"/>
      <c r="AN20" s="2371"/>
      <c r="AO20" s="2525"/>
      <c r="AP20" s="2526"/>
      <c r="AQ20" s="2526"/>
      <c r="AR20" s="2526"/>
      <c r="AS20" s="2527"/>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86"/>
      <c r="B21" s="896"/>
      <c r="C21" s="896"/>
      <c r="D21" s="896"/>
      <c r="E21" s="896"/>
      <c r="F21" s="896"/>
      <c r="G21" s="2487"/>
      <c r="H21" s="2491"/>
      <c r="I21" s="2492"/>
      <c r="J21" s="2492"/>
      <c r="K21" s="2492"/>
      <c r="L21" s="2492"/>
      <c r="M21" s="2493"/>
      <c r="N21" s="922" t="s">
        <v>101</v>
      </c>
      <c r="O21" s="923"/>
      <c r="P21" s="923"/>
      <c r="Q21" s="923"/>
      <c r="R21" s="923"/>
      <c r="S21" s="924"/>
      <c r="T21" s="936"/>
      <c r="U21" s="936"/>
      <c r="V21" s="936"/>
      <c r="W21" s="926"/>
      <c r="X21" s="926"/>
      <c r="Y21" s="926"/>
      <c r="Z21" s="926"/>
      <c r="AA21" s="926"/>
      <c r="AB21" s="926"/>
      <c r="AC21" s="926"/>
      <c r="AD21" s="926"/>
      <c r="AE21" s="926"/>
      <c r="AF21" s="926"/>
      <c r="AG21" s="926"/>
      <c r="AH21" s="926"/>
      <c r="AI21" s="926"/>
      <c r="AJ21" s="926"/>
      <c r="AK21" s="926"/>
      <c r="AL21" s="1027">
        <f>1.085*T21*(AC21-W21)/1000</f>
        <v>0</v>
      </c>
      <c r="AM21" s="1027"/>
      <c r="AN21" s="1027"/>
      <c r="AO21" s="2528"/>
      <c r="AP21" s="2529"/>
      <c r="AQ21" s="2529"/>
      <c r="AR21" s="2529"/>
      <c r="AS21" s="2530"/>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86"/>
      <c r="B22" s="896"/>
      <c r="C22" s="896"/>
      <c r="D22" s="896"/>
      <c r="E22" s="896"/>
      <c r="F22" s="896"/>
      <c r="G22" s="2487"/>
      <c r="H22" s="2471" t="s">
        <v>917</v>
      </c>
      <c r="I22" s="2472"/>
      <c r="J22" s="2472"/>
      <c r="K22" s="2472"/>
      <c r="L22" s="2472"/>
      <c r="M22" s="2473"/>
      <c r="N22" s="2462" t="s">
        <v>102</v>
      </c>
      <c r="O22" s="2463"/>
      <c r="P22" s="2463"/>
      <c r="Q22" s="2463"/>
      <c r="R22" s="2463"/>
      <c r="S22" s="2464"/>
      <c r="T22" s="2465"/>
      <c r="U22" s="2465"/>
      <c r="V22" s="2465"/>
      <c r="W22" s="2461"/>
      <c r="X22" s="2461"/>
      <c r="Y22" s="2461"/>
      <c r="Z22" s="2461"/>
      <c r="AA22" s="2461"/>
      <c r="AB22" s="2461"/>
      <c r="AC22" s="2461"/>
      <c r="AD22" s="2461"/>
      <c r="AE22" s="2461"/>
      <c r="AF22" s="2461"/>
      <c r="AG22" s="2461"/>
      <c r="AH22" s="2461"/>
      <c r="AI22" s="2461"/>
      <c r="AJ22" s="2461"/>
      <c r="AK22" s="2461"/>
      <c r="AL22" s="2520"/>
      <c r="AM22" s="2465"/>
      <c r="AN22" s="2465"/>
      <c r="AO22" s="2521"/>
      <c r="AP22" s="2522"/>
      <c r="AQ22" s="2522"/>
      <c r="AR22" s="2522"/>
      <c r="AS22" s="2523"/>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03"/>
      <c r="I23" s="2504"/>
      <c r="J23" s="2504"/>
      <c r="K23" s="2504"/>
      <c r="L23" s="2504"/>
      <c r="M23" s="2505"/>
      <c r="N23" s="922" t="s">
        <v>101</v>
      </c>
      <c r="O23" s="923"/>
      <c r="P23" s="923"/>
      <c r="Q23" s="923"/>
      <c r="R23" s="923"/>
      <c r="S23" s="924"/>
      <c r="T23" s="936"/>
      <c r="U23" s="936"/>
      <c r="V23" s="936"/>
      <c r="W23" s="926"/>
      <c r="X23" s="926"/>
      <c r="Y23" s="926"/>
      <c r="Z23" s="926"/>
      <c r="AA23" s="926"/>
      <c r="AB23" s="926"/>
      <c r="AC23" s="926"/>
      <c r="AD23" s="926"/>
      <c r="AE23" s="926"/>
      <c r="AF23" s="926"/>
      <c r="AG23" s="926"/>
      <c r="AH23" s="926"/>
      <c r="AI23" s="926"/>
      <c r="AJ23" s="926"/>
      <c r="AK23" s="926"/>
      <c r="AL23" s="2531">
        <f>1.085*T23*(AC23-W23)/1000</f>
        <v>0</v>
      </c>
      <c r="AM23" s="2532"/>
      <c r="AN23" s="2533"/>
      <c r="AO23" s="2528"/>
      <c r="AP23" s="2529"/>
      <c r="AQ23" s="2529"/>
      <c r="AR23" s="2529"/>
      <c r="AS23" s="2530"/>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488" t="s">
        <v>896</v>
      </c>
      <c r="I24" s="2489"/>
      <c r="J24" s="2489"/>
      <c r="K24" s="2489"/>
      <c r="L24" s="2489"/>
      <c r="M24" s="2490"/>
      <c r="N24" s="2494" t="s">
        <v>102</v>
      </c>
      <c r="O24" s="2495"/>
      <c r="P24" s="2495"/>
      <c r="Q24" s="2495"/>
      <c r="R24" s="2495"/>
      <c r="S24" s="2496"/>
      <c r="T24" s="2371"/>
      <c r="U24" s="2371"/>
      <c r="V24" s="2371"/>
      <c r="W24" s="2354"/>
      <c r="X24" s="2354"/>
      <c r="Y24" s="2354"/>
      <c r="Z24" s="2354"/>
      <c r="AA24" s="2354"/>
      <c r="AB24" s="2354"/>
      <c r="AC24" s="2354"/>
      <c r="AD24" s="2354"/>
      <c r="AE24" s="2354"/>
      <c r="AF24" s="2354"/>
      <c r="AG24" s="2354"/>
      <c r="AH24" s="2354"/>
      <c r="AI24" s="2354"/>
      <c r="AJ24" s="2354"/>
      <c r="AK24" s="2354"/>
      <c r="AL24" s="2524"/>
      <c r="AM24" s="2371"/>
      <c r="AN24" s="2371"/>
      <c r="AO24" s="2525"/>
      <c r="AP24" s="2526"/>
      <c r="AQ24" s="2526"/>
      <c r="AR24" s="2526"/>
      <c r="AS24" s="2527"/>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86"/>
      <c r="B25" s="896"/>
      <c r="C25" s="896"/>
      <c r="D25" s="896"/>
      <c r="E25" s="896"/>
      <c r="F25" s="896"/>
      <c r="G25" s="2487"/>
      <c r="H25" s="2491"/>
      <c r="I25" s="2492"/>
      <c r="J25" s="2492"/>
      <c r="K25" s="2492"/>
      <c r="L25" s="2492"/>
      <c r="M25" s="2493"/>
      <c r="N25" s="922" t="s">
        <v>101</v>
      </c>
      <c r="O25" s="923"/>
      <c r="P25" s="923"/>
      <c r="Q25" s="923"/>
      <c r="R25" s="923"/>
      <c r="S25" s="924"/>
      <c r="T25" s="936"/>
      <c r="U25" s="936"/>
      <c r="V25" s="936"/>
      <c r="W25" s="926"/>
      <c r="X25" s="926"/>
      <c r="Y25" s="926"/>
      <c r="Z25" s="926"/>
      <c r="AA25" s="926"/>
      <c r="AB25" s="926"/>
      <c r="AC25" s="926"/>
      <c r="AD25" s="926"/>
      <c r="AE25" s="926"/>
      <c r="AF25" s="926"/>
      <c r="AG25" s="926"/>
      <c r="AH25" s="926"/>
      <c r="AI25" s="926"/>
      <c r="AJ25" s="926"/>
      <c r="AK25" s="926"/>
      <c r="AL25" s="1027">
        <f>1.085*T25*(AC25-W25)/1000</f>
        <v>0</v>
      </c>
      <c r="AM25" s="1027"/>
      <c r="AN25" s="1027"/>
      <c r="AO25" s="2528"/>
      <c r="AP25" s="2529"/>
      <c r="AQ25" s="2529"/>
      <c r="AR25" s="2529"/>
      <c r="AS25" s="2530"/>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86"/>
      <c r="B26" s="896"/>
      <c r="C26" s="896"/>
      <c r="D26" s="896"/>
      <c r="E26" s="896"/>
      <c r="F26" s="896"/>
      <c r="G26" s="2487"/>
      <c r="H26" s="2471" t="s">
        <v>917</v>
      </c>
      <c r="I26" s="2472"/>
      <c r="J26" s="2472"/>
      <c r="K26" s="2472"/>
      <c r="L26" s="2472"/>
      <c r="M26" s="2473"/>
      <c r="N26" s="2462" t="s">
        <v>102</v>
      </c>
      <c r="O26" s="2463"/>
      <c r="P26" s="2463"/>
      <c r="Q26" s="2463"/>
      <c r="R26" s="2463"/>
      <c r="S26" s="2464"/>
      <c r="T26" s="2465"/>
      <c r="U26" s="2465"/>
      <c r="V26" s="2465"/>
      <c r="W26" s="2461"/>
      <c r="X26" s="2461"/>
      <c r="Y26" s="2461"/>
      <c r="Z26" s="2461"/>
      <c r="AA26" s="2461"/>
      <c r="AB26" s="2461"/>
      <c r="AC26" s="2461"/>
      <c r="AD26" s="2461"/>
      <c r="AE26" s="2461"/>
      <c r="AF26" s="2461"/>
      <c r="AG26" s="2461"/>
      <c r="AH26" s="2461"/>
      <c r="AI26" s="2461"/>
      <c r="AJ26" s="2461"/>
      <c r="AK26" s="2461"/>
      <c r="AL26" s="2520"/>
      <c r="AM26" s="2465"/>
      <c r="AN26" s="2465"/>
      <c r="AO26" s="2521"/>
      <c r="AP26" s="2522"/>
      <c r="AQ26" s="2522"/>
      <c r="AR26" s="2522"/>
      <c r="AS26" s="2523"/>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03"/>
      <c r="I27" s="2504"/>
      <c r="J27" s="2504"/>
      <c r="K27" s="2504"/>
      <c r="L27" s="2504"/>
      <c r="M27" s="2505"/>
      <c r="N27" s="922" t="s">
        <v>101</v>
      </c>
      <c r="O27" s="923"/>
      <c r="P27" s="923"/>
      <c r="Q27" s="923"/>
      <c r="R27" s="923"/>
      <c r="S27" s="924"/>
      <c r="T27" s="936"/>
      <c r="U27" s="936"/>
      <c r="V27" s="936"/>
      <c r="W27" s="926"/>
      <c r="X27" s="926"/>
      <c r="Y27" s="926"/>
      <c r="Z27" s="926"/>
      <c r="AA27" s="926"/>
      <c r="AB27" s="926"/>
      <c r="AC27" s="926"/>
      <c r="AD27" s="926"/>
      <c r="AE27" s="926"/>
      <c r="AF27" s="926"/>
      <c r="AG27" s="926"/>
      <c r="AH27" s="926"/>
      <c r="AI27" s="926"/>
      <c r="AJ27" s="926"/>
      <c r="AK27" s="926"/>
      <c r="AL27" s="2531">
        <f>1.085*T27*(AC27-W27)/1000</f>
        <v>0</v>
      </c>
      <c r="AM27" s="2532"/>
      <c r="AN27" s="2533"/>
      <c r="AO27" s="2528"/>
      <c r="AP27" s="2529"/>
      <c r="AQ27" s="2529"/>
      <c r="AR27" s="2529"/>
      <c r="AS27" s="2530"/>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488" t="s">
        <v>896</v>
      </c>
      <c r="I28" s="2489"/>
      <c r="J28" s="2489"/>
      <c r="K28" s="2489"/>
      <c r="L28" s="2489"/>
      <c r="M28" s="2490"/>
      <c r="N28" s="2494" t="s">
        <v>102</v>
      </c>
      <c r="O28" s="2495"/>
      <c r="P28" s="2495"/>
      <c r="Q28" s="2495"/>
      <c r="R28" s="2495"/>
      <c r="S28" s="2496"/>
      <c r="T28" s="2371"/>
      <c r="U28" s="2371"/>
      <c r="V28" s="2371"/>
      <c r="W28" s="2354"/>
      <c r="X28" s="2354"/>
      <c r="Y28" s="2354"/>
      <c r="Z28" s="2354"/>
      <c r="AA28" s="2354"/>
      <c r="AB28" s="2354"/>
      <c r="AC28" s="2354"/>
      <c r="AD28" s="2354"/>
      <c r="AE28" s="2354"/>
      <c r="AF28" s="2354"/>
      <c r="AG28" s="2354"/>
      <c r="AH28" s="2354"/>
      <c r="AI28" s="2354"/>
      <c r="AJ28" s="2354"/>
      <c r="AK28" s="2354"/>
      <c r="AL28" s="2524"/>
      <c r="AM28" s="2371"/>
      <c r="AN28" s="2371"/>
      <c r="AO28" s="2525"/>
      <c r="AP28" s="2526"/>
      <c r="AQ28" s="2526"/>
      <c r="AR28" s="2526"/>
      <c r="AS28" s="2527"/>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86"/>
      <c r="B29" s="896"/>
      <c r="C29" s="896"/>
      <c r="D29" s="896"/>
      <c r="E29" s="896"/>
      <c r="F29" s="896"/>
      <c r="G29" s="2487"/>
      <c r="H29" s="2491"/>
      <c r="I29" s="2492"/>
      <c r="J29" s="2492"/>
      <c r="K29" s="2492"/>
      <c r="L29" s="2492"/>
      <c r="M29" s="2493"/>
      <c r="N29" s="922" t="s">
        <v>101</v>
      </c>
      <c r="O29" s="923"/>
      <c r="P29" s="923"/>
      <c r="Q29" s="923"/>
      <c r="R29" s="923"/>
      <c r="S29" s="924"/>
      <c r="T29" s="936"/>
      <c r="U29" s="936"/>
      <c r="V29" s="936"/>
      <c r="W29" s="926"/>
      <c r="X29" s="926"/>
      <c r="Y29" s="926"/>
      <c r="Z29" s="926"/>
      <c r="AA29" s="926"/>
      <c r="AB29" s="926"/>
      <c r="AC29" s="926"/>
      <c r="AD29" s="926"/>
      <c r="AE29" s="926"/>
      <c r="AF29" s="926"/>
      <c r="AG29" s="926"/>
      <c r="AH29" s="926"/>
      <c r="AI29" s="926"/>
      <c r="AJ29" s="926"/>
      <c r="AK29" s="926"/>
      <c r="AL29" s="1027">
        <f>1.085*T29*(AC29-W29)/1000</f>
        <v>0</v>
      </c>
      <c r="AM29" s="1027"/>
      <c r="AN29" s="1027"/>
      <c r="AO29" s="2528"/>
      <c r="AP29" s="2529"/>
      <c r="AQ29" s="2529"/>
      <c r="AR29" s="2529"/>
      <c r="AS29" s="2530"/>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86"/>
      <c r="B30" s="896"/>
      <c r="C30" s="896"/>
      <c r="D30" s="896"/>
      <c r="E30" s="896"/>
      <c r="F30" s="896"/>
      <c r="G30" s="2487"/>
      <c r="H30" s="2471" t="s">
        <v>917</v>
      </c>
      <c r="I30" s="2472"/>
      <c r="J30" s="2472"/>
      <c r="K30" s="2472"/>
      <c r="L30" s="2472"/>
      <c r="M30" s="2473"/>
      <c r="N30" s="2462" t="s">
        <v>102</v>
      </c>
      <c r="O30" s="2463"/>
      <c r="P30" s="2463"/>
      <c r="Q30" s="2463"/>
      <c r="R30" s="2463"/>
      <c r="S30" s="2464"/>
      <c r="T30" s="2465"/>
      <c r="U30" s="2465"/>
      <c r="V30" s="2465"/>
      <c r="W30" s="2461"/>
      <c r="X30" s="2461"/>
      <c r="Y30" s="2461"/>
      <c r="Z30" s="2461"/>
      <c r="AA30" s="2461"/>
      <c r="AB30" s="2461"/>
      <c r="AC30" s="2461"/>
      <c r="AD30" s="2461"/>
      <c r="AE30" s="2461"/>
      <c r="AF30" s="2461"/>
      <c r="AG30" s="2461"/>
      <c r="AH30" s="2461"/>
      <c r="AI30" s="2461"/>
      <c r="AJ30" s="2461"/>
      <c r="AK30" s="2461"/>
      <c r="AL30" s="2520"/>
      <c r="AM30" s="2465"/>
      <c r="AN30" s="2465"/>
      <c r="AO30" s="2521"/>
      <c r="AP30" s="2522"/>
      <c r="AQ30" s="2522"/>
      <c r="AR30" s="2522"/>
      <c r="AS30" s="2523"/>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73"/>
      <c r="B31" s="974"/>
      <c r="C31" s="974"/>
      <c r="D31" s="974"/>
      <c r="E31" s="974"/>
      <c r="F31" s="974"/>
      <c r="G31" s="975"/>
      <c r="H31" s="2474"/>
      <c r="I31" s="2475"/>
      <c r="J31" s="2475"/>
      <c r="K31" s="2475"/>
      <c r="L31" s="2475"/>
      <c r="M31" s="2476"/>
      <c r="N31" s="976" t="s">
        <v>101</v>
      </c>
      <c r="O31" s="977"/>
      <c r="P31" s="977"/>
      <c r="Q31" s="977"/>
      <c r="R31" s="977"/>
      <c r="S31" s="978"/>
      <c r="T31" s="2480"/>
      <c r="U31" s="2480"/>
      <c r="V31" s="2480"/>
      <c r="W31" s="984"/>
      <c r="X31" s="984"/>
      <c r="Y31" s="984"/>
      <c r="Z31" s="984"/>
      <c r="AA31" s="984"/>
      <c r="AB31" s="984"/>
      <c r="AC31" s="984"/>
      <c r="AD31" s="984"/>
      <c r="AE31" s="984"/>
      <c r="AF31" s="984"/>
      <c r="AG31" s="984"/>
      <c r="AH31" s="984"/>
      <c r="AI31" s="984"/>
      <c r="AJ31" s="984"/>
      <c r="AK31" s="984"/>
      <c r="AL31" s="2516">
        <f>1.085*T31*(AC31-W31)/1000</f>
        <v>0</v>
      </c>
      <c r="AM31" s="1878"/>
      <c r="AN31" s="1879"/>
      <c r="AO31" s="2517"/>
      <c r="AP31" s="2518"/>
      <c r="AQ31" s="2518"/>
      <c r="AR31" s="2518"/>
      <c r="AS31" s="2519"/>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964"/>
      <c r="C35" s="964"/>
      <c r="D35" s="964"/>
      <c r="E35" s="964"/>
      <c r="F35" s="964"/>
      <c r="G35" s="964"/>
      <c r="H35" s="964"/>
      <c r="I35" s="964"/>
      <c r="J35" s="964"/>
      <c r="K35" s="964"/>
      <c r="L35" s="964"/>
      <c r="M35" s="964"/>
      <c r="N35" s="964"/>
      <c r="O35" s="964"/>
      <c r="P35" s="964"/>
      <c r="Q35" s="964"/>
      <c r="R35" s="964"/>
      <c r="S35" s="964"/>
      <c r="T35" s="964"/>
      <c r="U35" s="964"/>
      <c r="V35" s="964"/>
      <c r="W35" s="964"/>
      <c r="X35" s="964"/>
      <c r="Y35" s="964"/>
      <c r="Z35" s="964"/>
      <c r="AA35" s="964"/>
      <c r="AB35" s="964"/>
      <c r="AC35" s="964"/>
      <c r="AD35" s="964"/>
      <c r="AE35" s="964"/>
      <c r="AF35" s="964"/>
      <c r="AG35" s="964"/>
      <c r="AH35" s="964"/>
      <c r="AI35" s="964"/>
      <c r="AJ35" s="964"/>
      <c r="AK35" s="964"/>
      <c r="AL35" s="964"/>
      <c r="AM35" s="964"/>
      <c r="AN35" s="964"/>
      <c r="AO35" s="964"/>
      <c r="AP35" s="964"/>
      <c r="AQ35" s="964"/>
      <c r="AR35" s="964"/>
      <c r="AS35" s="964"/>
      <c r="AT35" s="964"/>
      <c r="AU35" s="964"/>
      <c r="AV35" s="96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25" priority="241">
      <formula>LEN(TRIM(F7))=0</formula>
    </cfRule>
  </conditionalFormatting>
  <conditionalFormatting sqref="E42:K42">
    <cfRule type="containsBlanks" dxfId="724" priority="239">
      <formula>LEN(TRIM(E42))=0</formula>
    </cfRule>
  </conditionalFormatting>
  <conditionalFormatting sqref="AI42:AV42">
    <cfRule type="containsBlanks" dxfId="723" priority="238">
      <formula>LEN(TRIM(AI42))=0</formula>
    </cfRule>
  </conditionalFormatting>
  <conditionalFormatting sqref="AO12">
    <cfRule type="expression" dxfId="722" priority="236">
      <formula>ISBLANK($A12)</formula>
    </cfRule>
  </conditionalFormatting>
  <conditionalFormatting sqref="AO13">
    <cfRule type="expression" dxfId="721" priority="237">
      <formula>ISBLANK($A12)</formula>
    </cfRule>
  </conditionalFormatting>
  <conditionalFormatting sqref="AL14:AN14">
    <cfRule type="expression" dxfId="720" priority="243" stopIfTrue="1">
      <formula>NOT(ISBLANK($A12))</formula>
    </cfRule>
  </conditionalFormatting>
  <conditionalFormatting sqref="AL14:AO14">
    <cfRule type="expression" dxfId="719" priority="234">
      <formula>ISBLANK($A12)</formula>
    </cfRule>
  </conditionalFormatting>
  <conditionalFormatting sqref="AO15">
    <cfRule type="expression" dxfId="718" priority="235">
      <formula>ISBLANK($A12)</formula>
    </cfRule>
  </conditionalFormatting>
  <conditionalFormatting sqref="AL13:AN13">
    <cfRule type="expression" dxfId="717" priority="231">
      <formula>NOT(ISBLANK(OFFSET($A11,1,0)))</formula>
    </cfRule>
  </conditionalFormatting>
  <conditionalFormatting sqref="AL13:AN13">
    <cfRule type="notContainsBlanks" dxfId="716" priority="230">
      <formula>LEN(TRIM(AL13))&gt;0</formula>
    </cfRule>
  </conditionalFormatting>
  <conditionalFormatting sqref="AL12:AN12">
    <cfRule type="expression" dxfId="715" priority="233">
      <formula>NOT(ISBLANK($A12))</formula>
    </cfRule>
  </conditionalFormatting>
  <conditionalFormatting sqref="AL12:AN12">
    <cfRule type="expression" dxfId="714" priority="229">
      <formula>ISBLANK($A12)</formula>
    </cfRule>
  </conditionalFormatting>
  <conditionalFormatting sqref="AL13:AN13">
    <cfRule type="expression" dxfId="713" priority="228">
      <formula>ISBLANK($A12)</formula>
    </cfRule>
  </conditionalFormatting>
  <conditionalFormatting sqref="AL12:AN12">
    <cfRule type="notContainsBlanks" dxfId="712" priority="232">
      <formula>LEN(TRIM(AL12))&gt;0</formula>
    </cfRule>
  </conditionalFormatting>
  <conditionalFormatting sqref="AL14">
    <cfRule type="notContainsBlanks" dxfId="711" priority="242" stopIfTrue="1">
      <formula>LEN(TRIM(AL14))&gt;0</formula>
    </cfRule>
  </conditionalFormatting>
  <conditionalFormatting sqref="H14">
    <cfRule type="expression" dxfId="710" priority="227">
      <formula>ISBLANK($A12)</formula>
    </cfRule>
  </conditionalFormatting>
  <conditionalFormatting sqref="H12">
    <cfRule type="expression" dxfId="709" priority="226">
      <formula>ISBLANK($A12)</formula>
    </cfRule>
  </conditionalFormatting>
  <conditionalFormatting sqref="H22">
    <cfRule type="expression" dxfId="708" priority="225">
      <formula>ISBLANK($A20)</formula>
    </cfRule>
  </conditionalFormatting>
  <conditionalFormatting sqref="H20">
    <cfRule type="expression" dxfId="707" priority="224">
      <formula>ISBLANK($A20)</formula>
    </cfRule>
  </conditionalFormatting>
  <conditionalFormatting sqref="H26">
    <cfRule type="expression" dxfId="706" priority="223">
      <formula>ISBLANK($A24)</formula>
    </cfRule>
  </conditionalFormatting>
  <conditionalFormatting sqref="H24">
    <cfRule type="expression" dxfId="705" priority="222">
      <formula>ISBLANK($A24)</formula>
    </cfRule>
  </conditionalFormatting>
  <conditionalFormatting sqref="H30">
    <cfRule type="expression" dxfId="704" priority="221">
      <formula>ISBLANK($A28)</formula>
    </cfRule>
  </conditionalFormatting>
  <conditionalFormatting sqref="H28">
    <cfRule type="expression" dxfId="703" priority="220">
      <formula>ISBLANK($A28)</formula>
    </cfRule>
  </conditionalFormatting>
  <conditionalFormatting sqref="N15">
    <cfRule type="expression" dxfId="702" priority="219">
      <formula>ISBLANK($A12)</formula>
    </cfRule>
  </conditionalFormatting>
  <conditionalFormatting sqref="N14">
    <cfRule type="expression" dxfId="701" priority="218">
      <formula>ISBLANK($A12)</formula>
    </cfRule>
  </conditionalFormatting>
  <conditionalFormatting sqref="N12">
    <cfRule type="expression" dxfId="700" priority="217">
      <formula>ISBLANK($A12)</formula>
    </cfRule>
  </conditionalFormatting>
  <conditionalFormatting sqref="N13">
    <cfRule type="expression" dxfId="699" priority="216">
      <formula>ISBLANK($A12)</formula>
    </cfRule>
  </conditionalFormatting>
  <conditionalFormatting sqref="T12:V12">
    <cfRule type="expression" dxfId="698" priority="212">
      <formula>NOT(ISBLANK($A12))</formula>
    </cfRule>
  </conditionalFormatting>
  <conditionalFormatting sqref="T13:V13">
    <cfRule type="notContainsBlanks" dxfId="697" priority="210">
      <formula>LEN(TRIM(T13))&gt;0</formula>
    </cfRule>
  </conditionalFormatting>
  <conditionalFormatting sqref="T13:V13">
    <cfRule type="expression" dxfId="696" priority="211">
      <formula>NOT(ISBLANK(OFFSET($A11,1,0)))</formula>
    </cfRule>
  </conditionalFormatting>
  <conditionalFormatting sqref="T12">
    <cfRule type="notContainsBlanks" dxfId="695" priority="209">
      <formula>LEN(TRIM(T12))&gt;0</formula>
    </cfRule>
  </conditionalFormatting>
  <conditionalFormatting sqref="T12:V12">
    <cfRule type="notContainsBlanks" dxfId="694" priority="213">
      <formula>LEN(TRIM(T12))&gt;0</formula>
    </cfRule>
  </conditionalFormatting>
  <conditionalFormatting sqref="T14:V14">
    <cfRule type="expression" dxfId="693" priority="214">
      <formula>NOT(ISBLANK($A12))</formula>
    </cfRule>
  </conditionalFormatting>
  <conditionalFormatting sqref="T15:V15">
    <cfRule type="notContainsBlanks" dxfId="692" priority="206">
      <formula>LEN(TRIM(T15))&gt;0</formula>
    </cfRule>
  </conditionalFormatting>
  <conditionalFormatting sqref="T15:V15">
    <cfRule type="expression" dxfId="691" priority="207">
      <formula>NOT(ISBLANK(OFFSET($A11,1,0)))</formula>
    </cfRule>
  </conditionalFormatting>
  <conditionalFormatting sqref="T14">
    <cfRule type="notContainsBlanks" dxfId="690" priority="208">
      <formula>LEN(TRIM(T14))&gt;0</formula>
    </cfRule>
  </conditionalFormatting>
  <conditionalFormatting sqref="T14:V14">
    <cfRule type="notContainsBlanks" dxfId="689" priority="215">
      <formula>LEN(TRIM(T14))&gt;0</formula>
    </cfRule>
  </conditionalFormatting>
  <conditionalFormatting sqref="W13:AH13">
    <cfRule type="notContainsBlanks" dxfId="688" priority="203">
      <formula>LEN(TRIM(W13))&gt;0</formula>
    </cfRule>
  </conditionalFormatting>
  <conditionalFormatting sqref="W13:AH13">
    <cfRule type="expression" dxfId="687" priority="204">
      <formula>NOT(ISBLANK(OFFSET($A11,1,0)))</formula>
    </cfRule>
  </conditionalFormatting>
  <conditionalFormatting sqref="W12:AH12">
    <cfRule type="expression" dxfId="686" priority="202">
      <formula>NOT(ISBLANK($A12))</formula>
    </cfRule>
  </conditionalFormatting>
  <conditionalFormatting sqref="W12:AH12">
    <cfRule type="notContainsBlanks" dxfId="685" priority="201">
      <formula>LEN(TRIM(W12))&gt;0</formula>
    </cfRule>
  </conditionalFormatting>
  <conditionalFormatting sqref="W15:AH15">
    <cfRule type="notContainsBlanks" dxfId="684" priority="199">
      <formula>LEN(TRIM(W15))&gt;0</formula>
    </cfRule>
  </conditionalFormatting>
  <conditionalFormatting sqref="W15:AH15">
    <cfRule type="expression" dxfId="683" priority="200">
      <formula>NOT(ISBLANK(OFFSET($A11,1,0)))</formula>
    </cfRule>
  </conditionalFormatting>
  <conditionalFormatting sqref="W14:AH14">
    <cfRule type="expression" dxfId="682" priority="205">
      <formula>NOT(ISBLANK($A12))</formula>
    </cfRule>
  </conditionalFormatting>
  <conditionalFormatting sqref="W14:AH14">
    <cfRule type="notContainsBlanks" dxfId="681" priority="198">
      <formula>LEN(TRIM(W14))&gt;0</formula>
    </cfRule>
  </conditionalFormatting>
  <conditionalFormatting sqref="AI12:AK12">
    <cfRule type="expression" dxfId="680" priority="196">
      <formula>NOT(ISBLANK($A12))</formula>
    </cfRule>
  </conditionalFormatting>
  <conditionalFormatting sqref="AI12:AK12">
    <cfRule type="notContainsBlanks" dxfId="679" priority="195">
      <formula>LEN(TRIM(AI12))&gt;0</formula>
    </cfRule>
  </conditionalFormatting>
  <conditionalFormatting sqref="AI14:AK14">
    <cfRule type="expression" dxfId="678" priority="197">
      <formula>NOT(ISBLANK($A12))</formula>
    </cfRule>
  </conditionalFormatting>
  <conditionalFormatting sqref="AI14:AK14">
    <cfRule type="notContainsBlanks" dxfId="677" priority="194">
      <formula>LEN(TRIM(AI14))&gt;0</formula>
    </cfRule>
  </conditionalFormatting>
  <conditionalFormatting sqref="AI15:AK15">
    <cfRule type="notContainsBlanks" dxfId="676" priority="192">
      <formula>LEN(TRIM(AI15))&gt;0</formula>
    </cfRule>
  </conditionalFormatting>
  <conditionalFormatting sqref="AI15:AK15">
    <cfRule type="expression" dxfId="675" priority="193">
      <formula>NOT(ISBLANK(OFFSET($A11,1,0)))</formula>
    </cfRule>
  </conditionalFormatting>
  <conditionalFormatting sqref="AI13:AK13">
    <cfRule type="notContainsBlanks" dxfId="674" priority="190">
      <formula>LEN(TRIM(AI13))&gt;0</formula>
    </cfRule>
  </conditionalFormatting>
  <conditionalFormatting sqref="AI13:AK13">
    <cfRule type="expression" dxfId="673" priority="191">
      <formula>NOT(ISBLANK(OFFSET($A11,1,0)))</formula>
    </cfRule>
  </conditionalFormatting>
  <conditionalFormatting sqref="AO16">
    <cfRule type="expression" dxfId="672" priority="188">
      <formula>ISBLANK($A16)</formula>
    </cfRule>
  </conditionalFormatting>
  <conditionalFormatting sqref="AO17">
    <cfRule type="expression" dxfId="671" priority="189">
      <formula>ISBLANK($A16)</formula>
    </cfRule>
  </conditionalFormatting>
  <conditionalFormatting sqref="AO18">
    <cfRule type="expression" dxfId="670" priority="186">
      <formula>ISBLANK($A16)</formula>
    </cfRule>
  </conditionalFormatting>
  <conditionalFormatting sqref="AO19">
    <cfRule type="expression" dxfId="669" priority="187">
      <formula>ISBLANK($A16)</formula>
    </cfRule>
  </conditionalFormatting>
  <conditionalFormatting sqref="N19">
    <cfRule type="expression" dxfId="668" priority="185">
      <formula>ISBLANK($A16)</formula>
    </cfRule>
  </conditionalFormatting>
  <conditionalFormatting sqref="N18">
    <cfRule type="expression" dxfId="667" priority="184">
      <formula>ISBLANK($A16)</formula>
    </cfRule>
  </conditionalFormatting>
  <conditionalFormatting sqref="N16">
    <cfRule type="expression" dxfId="666" priority="183">
      <formula>ISBLANK($A16)</formula>
    </cfRule>
  </conditionalFormatting>
  <conditionalFormatting sqref="N17">
    <cfRule type="expression" dxfId="665" priority="182">
      <formula>ISBLANK($A16)</formula>
    </cfRule>
  </conditionalFormatting>
  <conditionalFormatting sqref="T16:V16">
    <cfRule type="expression" dxfId="664" priority="178">
      <formula>NOT(ISBLANK($A16))</formula>
    </cfRule>
  </conditionalFormatting>
  <conditionalFormatting sqref="T17:V17">
    <cfRule type="notContainsBlanks" dxfId="663" priority="176">
      <formula>LEN(TRIM(T17))&gt;0</formula>
    </cfRule>
  </conditionalFormatting>
  <conditionalFormatting sqref="T17:V17">
    <cfRule type="expression" dxfId="662" priority="177">
      <formula>NOT(ISBLANK(OFFSET($A15,1,0)))</formula>
    </cfRule>
  </conditionalFormatting>
  <conditionalFormatting sqref="T16">
    <cfRule type="notContainsBlanks" dxfId="661" priority="175">
      <formula>LEN(TRIM(T16))&gt;0</formula>
    </cfRule>
  </conditionalFormatting>
  <conditionalFormatting sqref="T16:V16">
    <cfRule type="notContainsBlanks" dxfId="660" priority="179">
      <formula>LEN(TRIM(T16))&gt;0</formula>
    </cfRule>
  </conditionalFormatting>
  <conditionalFormatting sqref="T18:V18">
    <cfRule type="expression" dxfId="659" priority="180">
      <formula>NOT(ISBLANK($A16))</formula>
    </cfRule>
  </conditionalFormatting>
  <conditionalFormatting sqref="T19:V19">
    <cfRule type="notContainsBlanks" dxfId="658" priority="172">
      <formula>LEN(TRIM(T19))&gt;0</formula>
    </cfRule>
  </conditionalFormatting>
  <conditionalFormatting sqref="T19:V19">
    <cfRule type="expression" dxfId="657" priority="173">
      <formula>NOT(ISBLANK(OFFSET($A15,1,0)))</formula>
    </cfRule>
  </conditionalFormatting>
  <conditionalFormatting sqref="T18">
    <cfRule type="notContainsBlanks" dxfId="656" priority="174">
      <formula>LEN(TRIM(T18))&gt;0</formula>
    </cfRule>
  </conditionalFormatting>
  <conditionalFormatting sqref="T18:V18">
    <cfRule type="notContainsBlanks" dxfId="655" priority="181">
      <formula>LEN(TRIM(T18))&gt;0</formula>
    </cfRule>
  </conditionalFormatting>
  <conditionalFormatting sqref="W17:AH17">
    <cfRule type="notContainsBlanks" dxfId="654" priority="169">
      <formula>LEN(TRIM(W17))&gt;0</formula>
    </cfRule>
  </conditionalFormatting>
  <conditionalFormatting sqref="W17:AH17">
    <cfRule type="expression" dxfId="653" priority="170">
      <formula>NOT(ISBLANK(OFFSET($A15,1,0)))</formula>
    </cfRule>
  </conditionalFormatting>
  <conditionalFormatting sqref="W16:AH16">
    <cfRule type="expression" dxfId="652" priority="168">
      <formula>NOT(ISBLANK($A16))</formula>
    </cfRule>
  </conditionalFormatting>
  <conditionalFormatting sqref="W16:AH16">
    <cfRule type="notContainsBlanks" dxfId="651" priority="167">
      <formula>LEN(TRIM(W16))&gt;0</formula>
    </cfRule>
  </conditionalFormatting>
  <conditionalFormatting sqref="W19:AH19">
    <cfRule type="notContainsBlanks" dxfId="650" priority="165">
      <formula>LEN(TRIM(W19))&gt;0</formula>
    </cfRule>
  </conditionalFormatting>
  <conditionalFormatting sqref="W19:AH19">
    <cfRule type="expression" dxfId="649" priority="166">
      <formula>NOT(ISBLANK(OFFSET($A15,1,0)))</formula>
    </cfRule>
  </conditionalFormatting>
  <conditionalFormatting sqref="W18:AH18">
    <cfRule type="expression" dxfId="648" priority="171">
      <formula>NOT(ISBLANK($A16))</formula>
    </cfRule>
  </conditionalFormatting>
  <conditionalFormatting sqref="W18:AH18">
    <cfRule type="notContainsBlanks" dxfId="647" priority="164">
      <formula>LEN(TRIM(W18))&gt;0</formula>
    </cfRule>
  </conditionalFormatting>
  <conditionalFormatting sqref="AO20">
    <cfRule type="expression" dxfId="646" priority="162">
      <formula>ISBLANK($A20)</formula>
    </cfRule>
  </conditionalFormatting>
  <conditionalFormatting sqref="AO21">
    <cfRule type="expression" dxfId="645" priority="163">
      <formula>ISBLANK($A20)</formula>
    </cfRule>
  </conditionalFormatting>
  <conditionalFormatting sqref="AO22">
    <cfRule type="expression" dxfId="644" priority="160">
      <formula>ISBLANK($A20)</formula>
    </cfRule>
  </conditionalFormatting>
  <conditionalFormatting sqref="AO23">
    <cfRule type="expression" dxfId="643" priority="161">
      <formula>ISBLANK($A20)</formula>
    </cfRule>
  </conditionalFormatting>
  <conditionalFormatting sqref="N23">
    <cfRule type="expression" dxfId="642" priority="159">
      <formula>ISBLANK($A20)</formula>
    </cfRule>
  </conditionalFormatting>
  <conditionalFormatting sqref="N22">
    <cfRule type="expression" dxfId="641" priority="158">
      <formula>ISBLANK($A20)</formula>
    </cfRule>
  </conditionalFormatting>
  <conditionalFormatting sqref="N20">
    <cfRule type="expression" dxfId="640" priority="157">
      <formula>ISBLANK($A20)</formula>
    </cfRule>
  </conditionalFormatting>
  <conditionalFormatting sqref="N21">
    <cfRule type="expression" dxfId="639" priority="156">
      <formula>ISBLANK($A20)</formula>
    </cfRule>
  </conditionalFormatting>
  <conditionalFormatting sqref="T20:V20">
    <cfRule type="expression" dxfId="638" priority="152">
      <formula>NOT(ISBLANK($A20))</formula>
    </cfRule>
  </conditionalFormatting>
  <conditionalFormatting sqref="T21:V21">
    <cfRule type="notContainsBlanks" dxfId="637" priority="150">
      <formula>LEN(TRIM(T21))&gt;0</formula>
    </cfRule>
  </conditionalFormatting>
  <conditionalFormatting sqref="T21:V21">
    <cfRule type="expression" dxfId="636" priority="151">
      <formula>NOT(ISBLANK(OFFSET($A19,1,0)))</formula>
    </cfRule>
  </conditionalFormatting>
  <conditionalFormatting sqref="T20">
    <cfRule type="notContainsBlanks" dxfId="635" priority="149">
      <formula>LEN(TRIM(T20))&gt;0</formula>
    </cfRule>
  </conditionalFormatting>
  <conditionalFormatting sqref="T20:V20">
    <cfRule type="notContainsBlanks" dxfId="634" priority="153">
      <formula>LEN(TRIM(T20))&gt;0</formula>
    </cfRule>
  </conditionalFormatting>
  <conditionalFormatting sqref="T22:V22">
    <cfRule type="expression" dxfId="633" priority="154">
      <formula>NOT(ISBLANK($A20))</formula>
    </cfRule>
  </conditionalFormatting>
  <conditionalFormatting sqref="T23:V23">
    <cfRule type="notContainsBlanks" dxfId="632" priority="146">
      <formula>LEN(TRIM(T23))&gt;0</formula>
    </cfRule>
  </conditionalFormatting>
  <conditionalFormatting sqref="T23:V23">
    <cfRule type="expression" dxfId="631" priority="147">
      <formula>NOT(ISBLANK(OFFSET($A19,1,0)))</formula>
    </cfRule>
  </conditionalFormatting>
  <conditionalFormatting sqref="T22">
    <cfRule type="notContainsBlanks" dxfId="630" priority="148">
      <formula>LEN(TRIM(T22))&gt;0</formula>
    </cfRule>
  </conditionalFormatting>
  <conditionalFormatting sqref="T22:V22">
    <cfRule type="notContainsBlanks" dxfId="629" priority="155">
      <formula>LEN(TRIM(T22))&gt;0</formula>
    </cfRule>
  </conditionalFormatting>
  <conditionalFormatting sqref="W21:AH21">
    <cfRule type="notContainsBlanks" dxfId="628" priority="143">
      <formula>LEN(TRIM(W21))&gt;0</formula>
    </cfRule>
  </conditionalFormatting>
  <conditionalFormatting sqref="W21:AH21">
    <cfRule type="expression" dxfId="627" priority="144">
      <formula>NOT(ISBLANK(OFFSET($A19,1,0)))</formula>
    </cfRule>
  </conditionalFormatting>
  <conditionalFormatting sqref="W20:AH20">
    <cfRule type="expression" dxfId="626" priority="142">
      <formula>NOT(ISBLANK($A20))</formula>
    </cfRule>
  </conditionalFormatting>
  <conditionalFormatting sqref="W20:AH20">
    <cfRule type="notContainsBlanks" dxfId="625" priority="141">
      <formula>LEN(TRIM(W20))&gt;0</formula>
    </cfRule>
  </conditionalFormatting>
  <conditionalFormatting sqref="W23:AH23">
    <cfRule type="notContainsBlanks" dxfId="624" priority="139">
      <formula>LEN(TRIM(W23))&gt;0</formula>
    </cfRule>
  </conditionalFormatting>
  <conditionalFormatting sqref="W23:AH23">
    <cfRule type="expression" dxfId="623" priority="140">
      <formula>NOT(ISBLANK(OFFSET($A19,1,0)))</formula>
    </cfRule>
  </conditionalFormatting>
  <conditionalFormatting sqref="W22:AH22">
    <cfRule type="expression" dxfId="622" priority="145">
      <formula>NOT(ISBLANK($A20))</formula>
    </cfRule>
  </conditionalFormatting>
  <conditionalFormatting sqref="W22:AH22">
    <cfRule type="notContainsBlanks" dxfId="621" priority="138">
      <formula>LEN(TRIM(W22))&gt;0</formula>
    </cfRule>
  </conditionalFormatting>
  <conditionalFormatting sqref="AO24">
    <cfRule type="expression" dxfId="620" priority="136">
      <formula>ISBLANK($A24)</formula>
    </cfRule>
  </conditionalFormatting>
  <conditionalFormatting sqref="AO25">
    <cfRule type="expression" dxfId="619" priority="137">
      <formula>ISBLANK($A24)</formula>
    </cfRule>
  </conditionalFormatting>
  <conditionalFormatting sqref="AO26">
    <cfRule type="expression" dxfId="618" priority="134">
      <formula>ISBLANK($A24)</formula>
    </cfRule>
  </conditionalFormatting>
  <conditionalFormatting sqref="AO27">
    <cfRule type="expression" dxfId="617" priority="135">
      <formula>ISBLANK($A24)</formula>
    </cfRule>
  </conditionalFormatting>
  <conditionalFormatting sqref="N27">
    <cfRule type="expression" dxfId="616" priority="133">
      <formula>ISBLANK($A24)</formula>
    </cfRule>
  </conditionalFormatting>
  <conditionalFormatting sqref="N26">
    <cfRule type="expression" dxfId="615" priority="132">
      <formula>ISBLANK($A24)</formula>
    </cfRule>
  </conditionalFormatting>
  <conditionalFormatting sqref="N24">
    <cfRule type="expression" dxfId="614" priority="131">
      <formula>ISBLANK($A24)</formula>
    </cfRule>
  </conditionalFormatting>
  <conditionalFormatting sqref="N25">
    <cfRule type="expression" dxfId="613" priority="130">
      <formula>ISBLANK($A24)</formula>
    </cfRule>
  </conditionalFormatting>
  <conditionalFormatting sqref="T24:V24">
    <cfRule type="expression" dxfId="612" priority="126">
      <formula>NOT(ISBLANK($A24))</formula>
    </cfRule>
  </conditionalFormatting>
  <conditionalFormatting sqref="T25:V25">
    <cfRule type="notContainsBlanks" dxfId="611" priority="124">
      <formula>LEN(TRIM(T25))&gt;0</formula>
    </cfRule>
  </conditionalFormatting>
  <conditionalFormatting sqref="T25:V25">
    <cfRule type="expression" dxfId="610" priority="125">
      <formula>NOT(ISBLANK(OFFSET($A23,1,0)))</formula>
    </cfRule>
  </conditionalFormatting>
  <conditionalFormatting sqref="T24">
    <cfRule type="notContainsBlanks" dxfId="609" priority="123">
      <formula>LEN(TRIM(T24))&gt;0</formula>
    </cfRule>
  </conditionalFormatting>
  <conditionalFormatting sqref="T24:V24">
    <cfRule type="notContainsBlanks" dxfId="608" priority="127">
      <formula>LEN(TRIM(T24))&gt;0</formula>
    </cfRule>
  </conditionalFormatting>
  <conditionalFormatting sqref="T26:V26">
    <cfRule type="expression" dxfId="607" priority="128">
      <formula>NOT(ISBLANK($A24))</formula>
    </cfRule>
  </conditionalFormatting>
  <conditionalFormatting sqref="T27:V27">
    <cfRule type="notContainsBlanks" dxfId="606" priority="120">
      <formula>LEN(TRIM(T27))&gt;0</formula>
    </cfRule>
  </conditionalFormatting>
  <conditionalFormatting sqref="T27:V27">
    <cfRule type="expression" dxfId="605" priority="121">
      <formula>NOT(ISBLANK(OFFSET($A23,1,0)))</formula>
    </cfRule>
  </conditionalFormatting>
  <conditionalFormatting sqref="T26">
    <cfRule type="notContainsBlanks" dxfId="604" priority="122">
      <formula>LEN(TRIM(T26))&gt;0</formula>
    </cfRule>
  </conditionalFormatting>
  <conditionalFormatting sqref="T26:V26">
    <cfRule type="notContainsBlanks" dxfId="603" priority="129">
      <formula>LEN(TRIM(T26))&gt;0</formula>
    </cfRule>
  </conditionalFormatting>
  <conditionalFormatting sqref="W25:AH25">
    <cfRule type="notContainsBlanks" dxfId="602" priority="117">
      <formula>LEN(TRIM(W25))&gt;0</formula>
    </cfRule>
  </conditionalFormatting>
  <conditionalFormatting sqref="W25:AH25">
    <cfRule type="expression" dxfId="601" priority="118">
      <formula>NOT(ISBLANK(OFFSET($A23,1,0)))</formula>
    </cfRule>
  </conditionalFormatting>
  <conditionalFormatting sqref="W24:AH24">
    <cfRule type="expression" dxfId="600" priority="116">
      <formula>NOT(ISBLANK($A24))</formula>
    </cfRule>
  </conditionalFormatting>
  <conditionalFormatting sqref="W24:AH24">
    <cfRule type="notContainsBlanks" dxfId="599" priority="115">
      <formula>LEN(TRIM(W24))&gt;0</formula>
    </cfRule>
  </conditionalFormatting>
  <conditionalFormatting sqref="W27:AH27">
    <cfRule type="notContainsBlanks" dxfId="598" priority="113">
      <formula>LEN(TRIM(W27))&gt;0</formula>
    </cfRule>
  </conditionalFormatting>
  <conditionalFormatting sqref="W27:AH27">
    <cfRule type="expression" dxfId="597" priority="114">
      <formula>NOT(ISBLANK(OFFSET($A23,1,0)))</formula>
    </cfRule>
  </conditionalFormatting>
  <conditionalFormatting sqref="W26:AH26">
    <cfRule type="expression" dxfId="596" priority="119">
      <formula>NOT(ISBLANK($A24))</formula>
    </cfRule>
  </conditionalFormatting>
  <conditionalFormatting sqref="W26:AH26">
    <cfRule type="notContainsBlanks" dxfId="595" priority="112">
      <formula>LEN(TRIM(W26))&gt;0</formula>
    </cfRule>
  </conditionalFormatting>
  <conditionalFormatting sqref="AO28">
    <cfRule type="expression" dxfId="594" priority="110">
      <formula>ISBLANK($A28)</formula>
    </cfRule>
  </conditionalFormatting>
  <conditionalFormatting sqref="AO29">
    <cfRule type="expression" dxfId="593" priority="111">
      <formula>ISBLANK($A28)</formula>
    </cfRule>
  </conditionalFormatting>
  <conditionalFormatting sqref="AO30">
    <cfRule type="expression" dxfId="592" priority="108">
      <formula>ISBLANK($A28)</formula>
    </cfRule>
  </conditionalFormatting>
  <conditionalFormatting sqref="AO31">
    <cfRule type="expression" dxfId="591" priority="109">
      <formula>ISBLANK($A28)</formula>
    </cfRule>
  </conditionalFormatting>
  <conditionalFormatting sqref="N31">
    <cfRule type="expression" dxfId="590" priority="107">
      <formula>ISBLANK($A28)</formula>
    </cfRule>
  </conditionalFormatting>
  <conditionalFormatting sqref="N30">
    <cfRule type="expression" dxfId="589" priority="106">
      <formula>ISBLANK($A28)</formula>
    </cfRule>
  </conditionalFormatting>
  <conditionalFormatting sqref="N28">
    <cfRule type="expression" dxfId="588" priority="105">
      <formula>ISBLANK($A28)</formula>
    </cfRule>
  </conditionalFormatting>
  <conditionalFormatting sqref="N29">
    <cfRule type="expression" dxfId="587" priority="104">
      <formula>ISBLANK($A28)</formula>
    </cfRule>
  </conditionalFormatting>
  <conditionalFormatting sqref="T28:V28">
    <cfRule type="expression" dxfId="586" priority="100">
      <formula>NOT(ISBLANK($A28))</formula>
    </cfRule>
  </conditionalFormatting>
  <conditionalFormatting sqref="T29:V29">
    <cfRule type="notContainsBlanks" dxfId="585" priority="98">
      <formula>LEN(TRIM(T29))&gt;0</formula>
    </cfRule>
  </conditionalFormatting>
  <conditionalFormatting sqref="T29:V29">
    <cfRule type="expression" dxfId="584" priority="99">
      <formula>NOT(ISBLANK(OFFSET($A27,1,0)))</formula>
    </cfRule>
  </conditionalFormatting>
  <conditionalFormatting sqref="T28">
    <cfRule type="notContainsBlanks" dxfId="583" priority="97">
      <formula>LEN(TRIM(T28))&gt;0</formula>
    </cfRule>
  </conditionalFormatting>
  <conditionalFormatting sqref="T28:V28">
    <cfRule type="notContainsBlanks" dxfId="582" priority="101">
      <formula>LEN(TRIM(T28))&gt;0</formula>
    </cfRule>
  </conditionalFormatting>
  <conditionalFormatting sqref="T30:V30">
    <cfRule type="expression" dxfId="581" priority="102">
      <formula>NOT(ISBLANK($A28))</formula>
    </cfRule>
  </conditionalFormatting>
  <conditionalFormatting sqref="T31:V31">
    <cfRule type="notContainsBlanks" dxfId="580" priority="94">
      <formula>LEN(TRIM(T31))&gt;0</formula>
    </cfRule>
  </conditionalFormatting>
  <conditionalFormatting sqref="T31:V31">
    <cfRule type="expression" dxfId="579" priority="95">
      <formula>NOT(ISBLANK(OFFSET($A27,1,0)))</formula>
    </cfRule>
  </conditionalFormatting>
  <conditionalFormatting sqref="T30">
    <cfRule type="notContainsBlanks" dxfId="578" priority="96">
      <formula>LEN(TRIM(T30))&gt;0</formula>
    </cfRule>
  </conditionalFormatting>
  <conditionalFormatting sqref="T30:V30">
    <cfRule type="notContainsBlanks" dxfId="577" priority="103">
      <formula>LEN(TRIM(T30))&gt;0</formula>
    </cfRule>
  </conditionalFormatting>
  <conditionalFormatting sqref="W29:AH29">
    <cfRule type="notContainsBlanks" dxfId="576" priority="91">
      <formula>LEN(TRIM(W29))&gt;0</formula>
    </cfRule>
  </conditionalFormatting>
  <conditionalFormatting sqref="W29:AH29">
    <cfRule type="expression" dxfId="575" priority="92">
      <formula>NOT(ISBLANK(OFFSET($A27,1,0)))</formula>
    </cfRule>
  </conditionalFormatting>
  <conditionalFormatting sqref="W28:AH28">
    <cfRule type="expression" dxfId="574" priority="90">
      <formula>NOT(ISBLANK($A28))</formula>
    </cfRule>
  </conditionalFormatting>
  <conditionalFormatting sqref="W28:AH28">
    <cfRule type="notContainsBlanks" dxfId="573" priority="89">
      <formula>LEN(TRIM(W28))&gt;0</formula>
    </cfRule>
  </conditionalFormatting>
  <conditionalFormatting sqref="W31:AH31">
    <cfRule type="notContainsBlanks" dxfId="572" priority="87">
      <formula>LEN(TRIM(W31))&gt;0</formula>
    </cfRule>
  </conditionalFormatting>
  <conditionalFormatting sqref="W31:AH31">
    <cfRule type="expression" dxfId="571" priority="88">
      <formula>NOT(ISBLANK(OFFSET($A27,1,0)))</formula>
    </cfRule>
  </conditionalFormatting>
  <conditionalFormatting sqref="W30:AH30">
    <cfRule type="expression" dxfId="570" priority="93">
      <formula>NOT(ISBLANK($A28))</formula>
    </cfRule>
  </conditionalFormatting>
  <conditionalFormatting sqref="W30:AH30">
    <cfRule type="notContainsBlanks" dxfId="569" priority="86">
      <formula>LEN(TRIM(W30))&gt;0</formula>
    </cfRule>
  </conditionalFormatting>
  <conditionalFormatting sqref="H18">
    <cfRule type="expression" dxfId="568" priority="85">
      <formula>ISBLANK($A16)</formula>
    </cfRule>
  </conditionalFormatting>
  <conditionalFormatting sqref="H16">
    <cfRule type="expression" dxfId="567" priority="84">
      <formula>ISBLANK($A16)</formula>
    </cfRule>
  </conditionalFormatting>
  <conditionalFormatting sqref="AL15:AN15">
    <cfRule type="expression" dxfId="566" priority="83">
      <formula>NOT(ISBLANK(OFFSET($A11,1,0)))</formula>
    </cfRule>
  </conditionalFormatting>
  <conditionalFormatting sqref="AL15:AN15">
    <cfRule type="notContainsBlanks" dxfId="565" priority="82">
      <formula>LEN(TRIM(AL15))&gt;0</formula>
    </cfRule>
  </conditionalFormatting>
  <conditionalFormatting sqref="AL15:AN15">
    <cfRule type="expression" dxfId="564" priority="81">
      <formula>ISBLANK($A12)</formula>
    </cfRule>
  </conditionalFormatting>
  <conditionalFormatting sqref="AL18:AN18">
    <cfRule type="expression" dxfId="563" priority="80" stopIfTrue="1">
      <formula>NOT(ISBLANK($A16))</formula>
    </cfRule>
  </conditionalFormatting>
  <conditionalFormatting sqref="AL18:AN18">
    <cfRule type="expression" dxfId="562" priority="78">
      <formula>ISBLANK($A16)</formula>
    </cfRule>
  </conditionalFormatting>
  <conditionalFormatting sqref="AL17:AN17">
    <cfRule type="expression" dxfId="561" priority="75">
      <formula>NOT(ISBLANK(OFFSET($A15,1,0)))</formula>
    </cfRule>
  </conditionalFormatting>
  <conditionalFormatting sqref="AL17:AN17">
    <cfRule type="notContainsBlanks" dxfId="560" priority="74">
      <formula>LEN(TRIM(AL17))&gt;0</formula>
    </cfRule>
  </conditionalFormatting>
  <conditionalFormatting sqref="AL16:AN16">
    <cfRule type="expression" dxfId="559" priority="77">
      <formula>NOT(ISBLANK($A16))</formula>
    </cfRule>
  </conditionalFormatting>
  <conditionalFormatting sqref="AL16:AN16">
    <cfRule type="expression" dxfId="558" priority="73">
      <formula>ISBLANK($A16)</formula>
    </cfRule>
  </conditionalFormatting>
  <conditionalFormatting sqref="AL17:AN17">
    <cfRule type="expression" dxfId="557" priority="72">
      <formula>ISBLANK($A16)</formula>
    </cfRule>
  </conditionalFormatting>
  <conditionalFormatting sqref="AL16:AN16">
    <cfRule type="notContainsBlanks" dxfId="556" priority="76">
      <formula>LEN(TRIM(AL16))&gt;0</formula>
    </cfRule>
  </conditionalFormatting>
  <conditionalFormatting sqref="AL18">
    <cfRule type="notContainsBlanks" dxfId="555" priority="79" stopIfTrue="1">
      <formula>LEN(TRIM(AL18))&gt;0</formula>
    </cfRule>
  </conditionalFormatting>
  <conditionalFormatting sqref="AI16:AK16">
    <cfRule type="expression" dxfId="554" priority="70">
      <formula>NOT(ISBLANK($A16))</formula>
    </cfRule>
  </conditionalFormatting>
  <conditionalFormatting sqref="AI16:AK16">
    <cfRule type="notContainsBlanks" dxfId="553" priority="69">
      <formula>LEN(TRIM(AI16))&gt;0</formula>
    </cfRule>
  </conditionalFormatting>
  <conditionalFormatting sqref="AI18:AK18">
    <cfRule type="expression" dxfId="552" priority="71">
      <formula>NOT(ISBLANK($A16))</formula>
    </cfRule>
  </conditionalFormatting>
  <conditionalFormatting sqref="AI18:AK18">
    <cfRule type="notContainsBlanks" dxfId="551" priority="68">
      <formula>LEN(TRIM(AI18))&gt;0</formula>
    </cfRule>
  </conditionalFormatting>
  <conditionalFormatting sqref="AI19:AK19">
    <cfRule type="notContainsBlanks" dxfId="550" priority="66">
      <formula>LEN(TRIM(AI19))&gt;0</formula>
    </cfRule>
  </conditionalFormatting>
  <conditionalFormatting sqref="AI19:AK19">
    <cfRule type="expression" dxfId="549" priority="67">
      <formula>NOT(ISBLANK(OFFSET($A15,1,0)))</formula>
    </cfRule>
  </conditionalFormatting>
  <conditionalFormatting sqref="AI17:AK17">
    <cfRule type="notContainsBlanks" dxfId="548" priority="64">
      <formula>LEN(TRIM(AI17))&gt;0</formula>
    </cfRule>
  </conditionalFormatting>
  <conditionalFormatting sqref="AI17:AK17">
    <cfRule type="expression" dxfId="547" priority="65">
      <formula>NOT(ISBLANK(OFFSET($A15,1,0)))</formula>
    </cfRule>
  </conditionalFormatting>
  <conditionalFormatting sqref="AL19:AN19">
    <cfRule type="expression" dxfId="546" priority="63">
      <formula>NOT(ISBLANK(OFFSET($A15,1,0)))</formula>
    </cfRule>
  </conditionalFormatting>
  <conditionalFormatting sqref="AL19:AN19">
    <cfRule type="notContainsBlanks" dxfId="545" priority="62">
      <formula>LEN(TRIM(AL19))&gt;0</formula>
    </cfRule>
  </conditionalFormatting>
  <conditionalFormatting sqref="AL19:AN19">
    <cfRule type="expression" dxfId="544" priority="61">
      <formula>ISBLANK($A16)</formula>
    </cfRule>
  </conditionalFormatting>
  <conditionalFormatting sqref="AL22:AN22">
    <cfRule type="expression" dxfId="543" priority="60" stopIfTrue="1">
      <formula>NOT(ISBLANK($A20))</formula>
    </cfRule>
  </conditionalFormatting>
  <conditionalFormatting sqref="AL22:AN22">
    <cfRule type="expression" dxfId="542" priority="58">
      <formula>ISBLANK($A20)</formula>
    </cfRule>
  </conditionalFormatting>
  <conditionalFormatting sqref="AL21:AN21">
    <cfRule type="expression" dxfId="541" priority="55">
      <formula>NOT(ISBLANK(OFFSET($A19,1,0)))</formula>
    </cfRule>
  </conditionalFormatting>
  <conditionalFormatting sqref="AL21:AN21">
    <cfRule type="notContainsBlanks" dxfId="540" priority="54">
      <formula>LEN(TRIM(AL21))&gt;0</formula>
    </cfRule>
  </conditionalFormatting>
  <conditionalFormatting sqref="AL20:AN20">
    <cfRule type="expression" dxfId="539" priority="57">
      <formula>NOT(ISBLANK($A20))</formula>
    </cfRule>
  </conditionalFormatting>
  <conditionalFormatting sqref="AL20:AN20">
    <cfRule type="expression" dxfId="538" priority="53">
      <formula>ISBLANK($A20)</formula>
    </cfRule>
  </conditionalFormatting>
  <conditionalFormatting sqref="AL21:AN21">
    <cfRule type="expression" dxfId="537" priority="52">
      <formula>ISBLANK($A20)</formula>
    </cfRule>
  </conditionalFormatting>
  <conditionalFormatting sqref="AL20:AN20">
    <cfRule type="notContainsBlanks" dxfId="536" priority="56">
      <formula>LEN(TRIM(AL20))&gt;0</formula>
    </cfRule>
  </conditionalFormatting>
  <conditionalFormatting sqref="AL22">
    <cfRule type="notContainsBlanks" dxfId="535" priority="59" stopIfTrue="1">
      <formula>LEN(TRIM(AL22))&gt;0</formula>
    </cfRule>
  </conditionalFormatting>
  <conditionalFormatting sqref="AI20:AK20">
    <cfRule type="expression" dxfId="534" priority="50">
      <formula>NOT(ISBLANK($A20))</formula>
    </cfRule>
  </conditionalFormatting>
  <conditionalFormatting sqref="AI20:AK20">
    <cfRule type="notContainsBlanks" dxfId="533" priority="49">
      <formula>LEN(TRIM(AI20))&gt;0</formula>
    </cfRule>
  </conditionalFormatting>
  <conditionalFormatting sqref="AI22:AK22">
    <cfRule type="expression" dxfId="532" priority="51">
      <formula>NOT(ISBLANK($A20))</formula>
    </cfRule>
  </conditionalFormatting>
  <conditionalFormatting sqref="AI22:AK22">
    <cfRule type="notContainsBlanks" dxfId="531" priority="48">
      <formula>LEN(TRIM(AI22))&gt;0</formula>
    </cfRule>
  </conditionalFormatting>
  <conditionalFormatting sqref="AI23:AK23">
    <cfRule type="notContainsBlanks" dxfId="530" priority="46">
      <formula>LEN(TRIM(AI23))&gt;0</formula>
    </cfRule>
  </conditionalFormatting>
  <conditionalFormatting sqref="AI23:AK23">
    <cfRule type="expression" dxfId="529" priority="47">
      <formula>NOT(ISBLANK(OFFSET($A19,1,0)))</formula>
    </cfRule>
  </conditionalFormatting>
  <conditionalFormatting sqref="AI21:AK21">
    <cfRule type="notContainsBlanks" dxfId="528" priority="44">
      <formula>LEN(TRIM(AI21))&gt;0</formula>
    </cfRule>
  </conditionalFormatting>
  <conditionalFormatting sqref="AI21:AK21">
    <cfRule type="expression" dxfId="527" priority="45">
      <formula>NOT(ISBLANK(OFFSET($A19,1,0)))</formula>
    </cfRule>
  </conditionalFormatting>
  <conditionalFormatting sqref="AL23:AN23">
    <cfRule type="expression" dxfId="526" priority="43">
      <formula>NOT(ISBLANK(OFFSET($A19,1,0)))</formula>
    </cfRule>
  </conditionalFormatting>
  <conditionalFormatting sqref="AL23:AN23">
    <cfRule type="notContainsBlanks" dxfId="525" priority="42">
      <formula>LEN(TRIM(AL23))&gt;0</formula>
    </cfRule>
  </conditionalFormatting>
  <conditionalFormatting sqref="AL23:AN23">
    <cfRule type="expression" dxfId="524" priority="41">
      <formula>ISBLANK($A20)</formula>
    </cfRule>
  </conditionalFormatting>
  <conditionalFormatting sqref="AL26:AN26">
    <cfRule type="expression" dxfId="523" priority="40" stopIfTrue="1">
      <formula>NOT(ISBLANK($A24))</formula>
    </cfRule>
  </conditionalFormatting>
  <conditionalFormatting sqref="AL26:AN26">
    <cfRule type="expression" dxfId="522" priority="38">
      <formula>ISBLANK($A24)</formula>
    </cfRule>
  </conditionalFormatting>
  <conditionalFormatting sqref="AL25:AN25">
    <cfRule type="expression" dxfId="521" priority="35">
      <formula>NOT(ISBLANK(OFFSET($A23,1,0)))</formula>
    </cfRule>
  </conditionalFormatting>
  <conditionalFormatting sqref="AL25:AN25">
    <cfRule type="notContainsBlanks" dxfId="520" priority="34">
      <formula>LEN(TRIM(AL25))&gt;0</formula>
    </cfRule>
  </conditionalFormatting>
  <conditionalFormatting sqref="AL24:AN24">
    <cfRule type="expression" dxfId="519" priority="37">
      <formula>NOT(ISBLANK($A24))</formula>
    </cfRule>
  </conditionalFormatting>
  <conditionalFormatting sqref="AL24:AN24">
    <cfRule type="expression" dxfId="518" priority="33">
      <formula>ISBLANK($A24)</formula>
    </cfRule>
  </conditionalFormatting>
  <conditionalFormatting sqref="AL25:AN25">
    <cfRule type="expression" dxfId="517" priority="32">
      <formula>ISBLANK($A24)</formula>
    </cfRule>
  </conditionalFormatting>
  <conditionalFormatting sqref="AL24:AN24">
    <cfRule type="notContainsBlanks" dxfId="516" priority="36">
      <formula>LEN(TRIM(AL24))&gt;0</formula>
    </cfRule>
  </conditionalFormatting>
  <conditionalFormatting sqref="AL26">
    <cfRule type="notContainsBlanks" dxfId="515" priority="39" stopIfTrue="1">
      <formula>LEN(TRIM(AL26))&gt;0</formula>
    </cfRule>
  </conditionalFormatting>
  <conditionalFormatting sqref="AI24:AK24">
    <cfRule type="expression" dxfId="514" priority="30">
      <formula>NOT(ISBLANK($A24))</formula>
    </cfRule>
  </conditionalFormatting>
  <conditionalFormatting sqref="AI24:AK24">
    <cfRule type="notContainsBlanks" dxfId="513" priority="29">
      <formula>LEN(TRIM(AI24))&gt;0</formula>
    </cfRule>
  </conditionalFormatting>
  <conditionalFormatting sqref="AI26:AK26">
    <cfRule type="expression" dxfId="512" priority="31">
      <formula>NOT(ISBLANK($A24))</formula>
    </cfRule>
  </conditionalFormatting>
  <conditionalFormatting sqref="AI26:AK26">
    <cfRule type="notContainsBlanks" dxfId="511" priority="28">
      <formula>LEN(TRIM(AI26))&gt;0</formula>
    </cfRule>
  </conditionalFormatting>
  <conditionalFormatting sqref="AI27:AK27">
    <cfRule type="notContainsBlanks" dxfId="510" priority="26">
      <formula>LEN(TRIM(AI27))&gt;0</formula>
    </cfRule>
  </conditionalFormatting>
  <conditionalFormatting sqref="AI27:AK27">
    <cfRule type="expression" dxfId="509" priority="27">
      <formula>NOT(ISBLANK(OFFSET($A23,1,0)))</formula>
    </cfRule>
  </conditionalFormatting>
  <conditionalFormatting sqref="AI25:AK25">
    <cfRule type="notContainsBlanks" dxfId="508" priority="24">
      <formula>LEN(TRIM(AI25))&gt;0</formula>
    </cfRule>
  </conditionalFormatting>
  <conditionalFormatting sqref="AI25:AK25">
    <cfRule type="expression" dxfId="507" priority="25">
      <formula>NOT(ISBLANK(OFFSET($A23,1,0)))</formula>
    </cfRule>
  </conditionalFormatting>
  <conditionalFormatting sqref="AL27:AN27">
    <cfRule type="expression" dxfId="506" priority="23">
      <formula>NOT(ISBLANK(OFFSET($A23,1,0)))</formula>
    </cfRule>
  </conditionalFormatting>
  <conditionalFormatting sqref="AL27:AN27">
    <cfRule type="notContainsBlanks" dxfId="505" priority="22">
      <formula>LEN(TRIM(AL27))&gt;0</formula>
    </cfRule>
  </conditionalFormatting>
  <conditionalFormatting sqref="AL27:AN27">
    <cfRule type="expression" dxfId="504" priority="21">
      <formula>ISBLANK($A24)</formula>
    </cfRule>
  </conditionalFormatting>
  <conditionalFormatting sqref="AL30:AN30">
    <cfRule type="expression" dxfId="503" priority="20" stopIfTrue="1">
      <formula>NOT(ISBLANK($A28))</formula>
    </cfRule>
  </conditionalFormatting>
  <conditionalFormatting sqref="AL30:AN30">
    <cfRule type="expression" dxfId="502" priority="18">
      <formula>ISBLANK($A28)</formula>
    </cfRule>
  </conditionalFormatting>
  <conditionalFormatting sqref="AL29:AN29">
    <cfRule type="expression" dxfId="501" priority="15">
      <formula>NOT(ISBLANK(OFFSET($A27,1,0)))</formula>
    </cfRule>
  </conditionalFormatting>
  <conditionalFormatting sqref="AL29:AN29">
    <cfRule type="notContainsBlanks" dxfId="500" priority="14">
      <formula>LEN(TRIM(AL29))&gt;0</formula>
    </cfRule>
  </conditionalFormatting>
  <conditionalFormatting sqref="AL28:AN28">
    <cfRule type="expression" dxfId="499" priority="17">
      <formula>NOT(ISBLANK($A28))</formula>
    </cfRule>
  </conditionalFormatting>
  <conditionalFormatting sqref="AL28:AN28">
    <cfRule type="expression" dxfId="498" priority="13">
      <formula>ISBLANK($A28)</formula>
    </cfRule>
  </conditionalFormatting>
  <conditionalFormatting sqref="AL29:AN29">
    <cfRule type="expression" dxfId="497" priority="12">
      <formula>ISBLANK($A28)</formula>
    </cfRule>
  </conditionalFormatting>
  <conditionalFormatting sqref="AL28:AN28">
    <cfRule type="notContainsBlanks" dxfId="496" priority="16">
      <formula>LEN(TRIM(AL28))&gt;0</formula>
    </cfRule>
  </conditionalFormatting>
  <conditionalFormatting sqref="AL30">
    <cfRule type="notContainsBlanks" dxfId="495" priority="19" stopIfTrue="1">
      <formula>LEN(TRIM(AL30))&gt;0</formula>
    </cfRule>
  </conditionalFormatting>
  <conditionalFormatting sqref="AI28:AK28">
    <cfRule type="expression" dxfId="494" priority="10">
      <formula>NOT(ISBLANK($A28))</formula>
    </cfRule>
  </conditionalFormatting>
  <conditionalFormatting sqref="AI28:AK28">
    <cfRule type="notContainsBlanks" dxfId="493" priority="9">
      <formula>LEN(TRIM(AI28))&gt;0</formula>
    </cfRule>
  </conditionalFormatting>
  <conditionalFormatting sqref="AI30:AK30">
    <cfRule type="expression" dxfId="492" priority="11">
      <formula>NOT(ISBLANK($A28))</formula>
    </cfRule>
  </conditionalFormatting>
  <conditionalFormatting sqref="AI30:AK30">
    <cfRule type="notContainsBlanks" dxfId="491" priority="8">
      <formula>LEN(TRIM(AI30))&gt;0</formula>
    </cfRule>
  </conditionalFormatting>
  <conditionalFormatting sqref="AI31:AK31">
    <cfRule type="notContainsBlanks" dxfId="490" priority="6">
      <formula>LEN(TRIM(AI31))&gt;0</formula>
    </cfRule>
  </conditionalFormatting>
  <conditionalFormatting sqref="AI31:AK31">
    <cfRule type="expression" dxfId="489" priority="7">
      <formula>NOT(ISBLANK(OFFSET($A27,1,0)))</formula>
    </cfRule>
  </conditionalFormatting>
  <conditionalFormatting sqref="AI29:AK29">
    <cfRule type="notContainsBlanks" dxfId="488" priority="4">
      <formula>LEN(TRIM(AI29))&gt;0</formula>
    </cfRule>
  </conditionalFormatting>
  <conditionalFormatting sqref="AI29:AK29">
    <cfRule type="expression" dxfId="487" priority="5">
      <formula>NOT(ISBLANK(OFFSET($A27,1,0)))</formula>
    </cfRule>
  </conditionalFormatting>
  <conditionalFormatting sqref="AL31:AN31">
    <cfRule type="expression" dxfId="486" priority="3">
      <formula>NOT(ISBLANK(OFFSET($A27,1,0)))</formula>
    </cfRule>
  </conditionalFormatting>
  <conditionalFormatting sqref="AL31:AN31">
    <cfRule type="notContainsBlanks" dxfId="485" priority="2">
      <formula>LEN(TRIM(AL31))&gt;0</formula>
    </cfRule>
  </conditionalFormatting>
  <conditionalFormatting sqref="AL31:AN31">
    <cfRule type="expression" dxfId="484"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681</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2421"/>
      <c r="AH7" s="2421"/>
      <c r="AI7" s="2421"/>
      <c r="AJ7" s="2421"/>
      <c r="AK7" s="2421"/>
      <c r="AL7" s="2558"/>
      <c r="AM7" s="2558"/>
      <c r="AN7" s="2558"/>
      <c r="AO7" s="2558"/>
      <c r="AP7" s="2558"/>
      <c r="AQ7" s="2558"/>
      <c r="AR7" s="2558"/>
      <c r="AS7" s="2558"/>
      <c r="AT7" s="2558"/>
      <c r="AU7" s="2558"/>
      <c r="AV7" s="2558"/>
      <c r="AW7" s="96"/>
      <c r="AX7" s="1312" t="s">
        <v>696</v>
      </c>
      <c r="AY7" s="1313"/>
      <c r="AZ7" s="1313"/>
      <c r="BA7" s="1313"/>
      <c r="BB7" s="1313"/>
      <c r="BC7" s="1313"/>
      <c r="BD7" s="1313"/>
      <c r="BE7" s="1313"/>
      <c r="BF7" s="1313"/>
      <c r="BG7" s="1313"/>
      <c r="BH7" s="1313"/>
      <c r="BI7" s="1313"/>
      <c r="BJ7" s="1313"/>
      <c r="BK7" s="1313"/>
      <c r="BL7" s="131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12"/>
      <c r="AY8" s="913"/>
      <c r="AZ8" s="913"/>
      <c r="BA8" s="913"/>
      <c r="BB8" s="914"/>
      <c r="BC8" s="915"/>
      <c r="BD8" s="913"/>
      <c r="BE8" s="913"/>
      <c r="BF8" s="913"/>
      <c r="BG8" s="914"/>
      <c r="BH8" s="915"/>
      <c r="BI8" s="913"/>
      <c r="BJ8" s="913"/>
      <c r="BK8" s="913"/>
      <c r="BL8" s="916"/>
      <c r="BM8" s="5"/>
      <c r="BN8" s="5"/>
      <c r="BO8" s="5"/>
      <c r="BP8" s="5"/>
      <c r="BQ8" s="5"/>
      <c r="BR8" s="5"/>
      <c r="BS8" s="5"/>
      <c r="BT8" s="5"/>
      <c r="BU8" s="5"/>
      <c r="BV8" s="5"/>
      <c r="BW8" s="5"/>
      <c r="BX8" s="5"/>
      <c r="BY8" s="5"/>
      <c r="BZ8" s="5"/>
      <c r="CA8" s="5"/>
      <c r="CB8" s="5"/>
      <c r="CC8" s="5"/>
      <c r="CD8" s="5"/>
      <c r="CE8" s="5"/>
      <c r="CF8" s="5"/>
    </row>
    <row r="9" spans="1:84" ht="12" customHeight="1" thickBot="1" x14ac:dyDescent="0.3">
      <c r="A9" s="1295" t="s">
        <v>367</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7"/>
      <c r="AK9" s="37"/>
      <c r="AL9" s="37"/>
      <c r="AM9" s="37"/>
      <c r="AN9" s="37"/>
      <c r="AO9" s="37"/>
      <c r="AP9" s="37"/>
      <c r="AQ9" s="37"/>
      <c r="AR9" s="37"/>
      <c r="AS9" s="37"/>
      <c r="AT9" s="37"/>
      <c r="AU9" s="37"/>
      <c r="AV9" s="37"/>
      <c r="AW9" s="96"/>
      <c r="AX9" s="893"/>
      <c r="AY9" s="877"/>
      <c r="AZ9" s="877"/>
      <c r="BA9" s="877"/>
      <c r="BB9" s="878"/>
      <c r="BC9" s="876"/>
      <c r="BD9" s="877"/>
      <c r="BE9" s="877"/>
      <c r="BF9" s="877"/>
      <c r="BG9" s="878"/>
      <c r="BH9" s="876"/>
      <c r="BI9" s="877"/>
      <c r="BJ9" s="877"/>
      <c r="BK9" s="877"/>
      <c r="BL9" s="879"/>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400" t="s">
        <v>428</v>
      </c>
      <c r="B10" s="2388"/>
      <c r="C10" s="2388"/>
      <c r="D10" s="2388"/>
      <c r="E10" s="2388"/>
      <c r="F10" s="2388"/>
      <c r="G10" s="2389"/>
      <c r="H10" s="2387" t="s">
        <v>427</v>
      </c>
      <c r="I10" s="2388"/>
      <c r="J10" s="2388"/>
      <c r="K10" s="2388"/>
      <c r="L10" s="2388"/>
      <c r="M10" s="2389"/>
      <c r="N10" s="2390" t="s">
        <v>426</v>
      </c>
      <c r="O10" s="2391"/>
      <c r="P10" s="2392"/>
      <c r="Q10" s="1959" t="s">
        <v>425</v>
      </c>
      <c r="R10" s="1959"/>
      <c r="S10" s="1959"/>
      <c r="T10" s="1959"/>
      <c r="U10" s="1959"/>
      <c r="V10" s="1959"/>
      <c r="W10" s="1959" t="s">
        <v>424</v>
      </c>
      <c r="X10" s="1959"/>
      <c r="Y10" s="1959"/>
      <c r="Z10" s="1959"/>
      <c r="AA10" s="1959"/>
      <c r="AB10" s="1959"/>
      <c r="AC10" s="2387" t="s">
        <v>433</v>
      </c>
      <c r="AD10" s="2388"/>
      <c r="AE10" s="2389"/>
      <c r="AF10" s="2387" t="s">
        <v>39</v>
      </c>
      <c r="AG10" s="2388"/>
      <c r="AH10" s="2388"/>
      <c r="AI10" s="2388"/>
      <c r="AJ10" s="2396"/>
      <c r="AK10" s="37"/>
      <c r="AL10" s="37"/>
      <c r="AM10" s="37"/>
      <c r="AN10" s="37"/>
      <c r="AO10" s="37"/>
      <c r="AP10" s="37"/>
      <c r="AQ10" s="37"/>
      <c r="AR10" s="37"/>
      <c r="AS10" s="37"/>
      <c r="AT10" s="37"/>
      <c r="AU10" s="37"/>
      <c r="AV10" s="37"/>
      <c r="AW10" s="96"/>
      <c r="AX10" s="893"/>
      <c r="AY10" s="877"/>
      <c r="AZ10" s="877"/>
      <c r="BA10" s="877"/>
      <c r="BB10" s="878"/>
      <c r="BC10" s="876"/>
      <c r="BD10" s="877"/>
      <c r="BE10" s="877"/>
      <c r="BF10" s="877"/>
      <c r="BG10" s="878"/>
      <c r="BH10" s="876"/>
      <c r="BI10" s="877"/>
      <c r="BJ10" s="877"/>
      <c r="BK10" s="877"/>
      <c r="BL10" s="879"/>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400"/>
      <c r="B11" s="2388"/>
      <c r="C11" s="2388"/>
      <c r="D11" s="2388"/>
      <c r="E11" s="2388"/>
      <c r="F11" s="2388"/>
      <c r="G11" s="2389"/>
      <c r="H11" s="2387"/>
      <c r="I11" s="2388"/>
      <c r="J11" s="2388"/>
      <c r="K11" s="2388"/>
      <c r="L11" s="2388"/>
      <c r="M11" s="2389"/>
      <c r="N11" s="2390"/>
      <c r="O11" s="2391"/>
      <c r="P11" s="2392"/>
      <c r="Q11" s="2393" t="s">
        <v>281</v>
      </c>
      <c r="R11" s="2394"/>
      <c r="S11" s="2395"/>
      <c r="T11" s="2393" t="s">
        <v>282</v>
      </c>
      <c r="U11" s="2394"/>
      <c r="V11" s="2395"/>
      <c r="W11" s="2393" t="s">
        <v>281</v>
      </c>
      <c r="X11" s="2394"/>
      <c r="Y11" s="2395"/>
      <c r="Z11" s="2393" t="s">
        <v>282</v>
      </c>
      <c r="AA11" s="2394"/>
      <c r="AB11" s="2395"/>
      <c r="AC11" s="2387"/>
      <c r="AD11" s="2388"/>
      <c r="AE11" s="2389"/>
      <c r="AF11" s="2397"/>
      <c r="AG11" s="2398"/>
      <c r="AH11" s="2398"/>
      <c r="AI11" s="2398"/>
      <c r="AJ11" s="2399"/>
      <c r="AK11" s="37"/>
      <c r="AL11" s="37"/>
      <c r="AM11" s="37"/>
      <c r="AN11" s="37"/>
      <c r="AO11" s="37"/>
      <c r="AP11" s="37"/>
      <c r="AQ11" s="37"/>
      <c r="AR11" s="37"/>
      <c r="AS11" s="37"/>
      <c r="AT11" s="37"/>
      <c r="AU11" s="37"/>
      <c r="AV11" s="37"/>
      <c r="AW11" s="96"/>
      <c r="AX11" s="893"/>
      <c r="AY11" s="877"/>
      <c r="AZ11" s="877"/>
      <c r="BA11" s="877"/>
      <c r="BB11" s="878"/>
      <c r="BC11" s="876"/>
      <c r="BD11" s="877"/>
      <c r="BE11" s="877"/>
      <c r="BF11" s="877"/>
      <c r="BG11" s="878"/>
      <c r="BH11" s="876"/>
      <c r="BI11" s="877"/>
      <c r="BJ11" s="877"/>
      <c r="BK11" s="877"/>
      <c r="BL11" s="879"/>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75"/>
      <c r="B12" s="2376"/>
      <c r="C12" s="2376"/>
      <c r="D12" s="2376"/>
      <c r="E12" s="2376"/>
      <c r="F12" s="2376"/>
      <c r="G12" s="2377"/>
      <c r="H12" s="2546" t="s">
        <v>102</v>
      </c>
      <c r="I12" s="2547"/>
      <c r="J12" s="2547"/>
      <c r="K12" s="2547"/>
      <c r="L12" s="2547"/>
      <c r="M12" s="2548"/>
      <c r="N12" s="2556"/>
      <c r="O12" s="2556"/>
      <c r="P12" s="2556"/>
      <c r="Q12" s="2557"/>
      <c r="R12" s="2557"/>
      <c r="S12" s="2557"/>
      <c r="T12" s="2541" t="str">
        <f>IF($A12&lt;&gt;"","---","")</f>
        <v/>
      </c>
      <c r="U12" s="2542"/>
      <c r="V12" s="2542"/>
      <c r="W12" s="2557"/>
      <c r="X12" s="2557"/>
      <c r="Y12" s="2557"/>
      <c r="Z12" s="2541" t="str">
        <f>IF($A12&lt;&gt;"","---","")</f>
        <v/>
      </c>
      <c r="AA12" s="2542"/>
      <c r="AB12" s="2542"/>
      <c r="AC12" s="2555"/>
      <c r="AD12" s="2555"/>
      <c r="AE12" s="2555"/>
      <c r="AF12" s="2535"/>
      <c r="AG12" s="2536"/>
      <c r="AH12" s="2536"/>
      <c r="AI12" s="2536"/>
      <c r="AJ12" s="2537"/>
      <c r="AK12" s="37"/>
      <c r="AL12" s="37"/>
      <c r="AM12" s="37"/>
      <c r="AN12" s="37"/>
      <c r="AO12" s="37"/>
      <c r="AP12" s="37"/>
      <c r="AQ12" s="37"/>
      <c r="AR12" s="37"/>
      <c r="AS12" s="37"/>
      <c r="AT12" s="37"/>
      <c r="AU12" s="37"/>
      <c r="AV12" s="37"/>
      <c r="AW12" s="96"/>
      <c r="AX12" s="893"/>
      <c r="AY12" s="877"/>
      <c r="AZ12" s="877"/>
      <c r="BA12" s="877"/>
      <c r="BB12" s="878"/>
      <c r="BC12" s="876"/>
      <c r="BD12" s="877"/>
      <c r="BE12" s="877"/>
      <c r="BF12" s="877"/>
      <c r="BG12" s="878"/>
      <c r="BH12" s="876"/>
      <c r="BI12" s="877"/>
      <c r="BJ12" s="877"/>
      <c r="BK12" s="877"/>
      <c r="BL12" s="87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78"/>
      <c r="B13" s="2379"/>
      <c r="C13" s="2379"/>
      <c r="D13" s="2379"/>
      <c r="E13" s="2379"/>
      <c r="F13" s="2379"/>
      <c r="G13" s="2380"/>
      <c r="H13" s="2384" t="s">
        <v>101</v>
      </c>
      <c r="I13" s="2385"/>
      <c r="J13" s="2385"/>
      <c r="K13" s="2385"/>
      <c r="L13" s="2385"/>
      <c r="M13" s="2386"/>
      <c r="N13" s="925"/>
      <c r="O13" s="925"/>
      <c r="P13" s="925"/>
      <c r="Q13" s="926"/>
      <c r="R13" s="926"/>
      <c r="S13" s="926"/>
      <c r="T13" s="1298" t="str">
        <f>IF($A12&lt;&gt;"","---","")</f>
        <v/>
      </c>
      <c r="U13" s="1299"/>
      <c r="V13" s="1299"/>
      <c r="W13" s="926"/>
      <c r="X13" s="926"/>
      <c r="Y13" s="926"/>
      <c r="Z13" s="1298" t="str">
        <f>IF($A12&lt;&gt;"","---","")</f>
        <v/>
      </c>
      <c r="AA13" s="1299"/>
      <c r="AB13" s="1299"/>
      <c r="AC13" s="1677" t="str">
        <f>IF(N13*1.085*(W13-Q13)/1000=0,"",N13*1.085*(W13-Q13)/1000)</f>
        <v/>
      </c>
      <c r="AD13" s="1677"/>
      <c r="AE13" s="1677"/>
      <c r="AF13" s="919"/>
      <c r="AG13" s="920"/>
      <c r="AH13" s="920"/>
      <c r="AI13" s="920"/>
      <c r="AJ13" s="921"/>
      <c r="AK13" s="37"/>
      <c r="AL13" s="37"/>
      <c r="AM13" s="37"/>
      <c r="AN13" s="37"/>
      <c r="AO13" s="37"/>
      <c r="AP13" s="37"/>
      <c r="AQ13" s="37"/>
      <c r="AR13" s="37"/>
      <c r="AS13" s="37"/>
      <c r="AT13" s="37"/>
      <c r="AU13" s="37"/>
      <c r="AV13" s="37"/>
      <c r="AW13" s="96"/>
      <c r="AX13" s="937"/>
      <c r="AY13" s="930"/>
      <c r="AZ13" s="930"/>
      <c r="BA13" s="930"/>
      <c r="BB13" s="938"/>
      <c r="BC13" s="929"/>
      <c r="BD13" s="930"/>
      <c r="BE13" s="930"/>
      <c r="BF13" s="930"/>
      <c r="BG13" s="938"/>
      <c r="BH13" s="929"/>
      <c r="BI13" s="930"/>
      <c r="BJ13" s="930"/>
      <c r="BK13" s="930"/>
      <c r="BL13" s="93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75"/>
      <c r="B14" s="2376"/>
      <c r="C14" s="2376"/>
      <c r="D14" s="2376"/>
      <c r="E14" s="2376"/>
      <c r="F14" s="2376"/>
      <c r="G14" s="2377"/>
      <c r="H14" s="2546" t="s">
        <v>102</v>
      </c>
      <c r="I14" s="2547"/>
      <c r="J14" s="2547"/>
      <c r="K14" s="2547"/>
      <c r="L14" s="2547"/>
      <c r="M14" s="2548"/>
      <c r="N14" s="2556"/>
      <c r="O14" s="2556"/>
      <c r="P14" s="2556"/>
      <c r="Q14" s="2557"/>
      <c r="R14" s="2557"/>
      <c r="S14" s="2557"/>
      <c r="T14" s="2541" t="str">
        <f>IF($A14&lt;&gt;"","---","")</f>
        <v/>
      </c>
      <c r="U14" s="2542"/>
      <c r="V14" s="2542"/>
      <c r="W14" s="2557"/>
      <c r="X14" s="2557"/>
      <c r="Y14" s="2557"/>
      <c r="Z14" s="2541" t="str">
        <f>IF($A14&lt;&gt;"","---","")</f>
        <v/>
      </c>
      <c r="AA14" s="2542"/>
      <c r="AB14" s="2542"/>
      <c r="AC14" s="2555"/>
      <c r="AD14" s="2555"/>
      <c r="AE14" s="2555"/>
      <c r="AF14" s="2535"/>
      <c r="AG14" s="2536"/>
      <c r="AH14" s="2536"/>
      <c r="AI14" s="2536"/>
      <c r="AJ14" s="2537"/>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78"/>
      <c r="B15" s="2379"/>
      <c r="C15" s="2379"/>
      <c r="D15" s="2379"/>
      <c r="E15" s="2379"/>
      <c r="F15" s="2379"/>
      <c r="G15" s="2380"/>
      <c r="H15" s="2384" t="s">
        <v>101</v>
      </c>
      <c r="I15" s="2385"/>
      <c r="J15" s="2385"/>
      <c r="K15" s="2385"/>
      <c r="L15" s="2385"/>
      <c r="M15" s="2386"/>
      <c r="N15" s="2401"/>
      <c r="O15" s="2401"/>
      <c r="P15" s="2401"/>
      <c r="Q15" s="926"/>
      <c r="R15" s="926"/>
      <c r="S15" s="926"/>
      <c r="T15" s="1298" t="str">
        <f>IF($A14&lt;&gt;"","---","")</f>
        <v/>
      </c>
      <c r="U15" s="1299"/>
      <c r="V15" s="1299"/>
      <c r="W15" s="926"/>
      <c r="X15" s="926"/>
      <c r="Y15" s="926"/>
      <c r="Z15" s="1298" t="str">
        <f>IF($A14&lt;&gt;"","---","")</f>
        <v/>
      </c>
      <c r="AA15" s="1299"/>
      <c r="AB15" s="1299"/>
      <c r="AC15" s="1677" t="str">
        <f>IF(N15*1.085*(W15-Q15)/1000=0,"",N15*1.085*(W15-Q15)/1000)</f>
        <v/>
      </c>
      <c r="AD15" s="1677"/>
      <c r="AE15" s="1677"/>
      <c r="AF15" s="919"/>
      <c r="AG15" s="920"/>
      <c r="AH15" s="920"/>
      <c r="AI15" s="920"/>
      <c r="AJ15" s="921"/>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75"/>
      <c r="B16" s="2376"/>
      <c r="C16" s="2376"/>
      <c r="D16" s="2376"/>
      <c r="E16" s="2376"/>
      <c r="F16" s="2376"/>
      <c r="G16" s="2377"/>
      <c r="H16" s="2546" t="s">
        <v>102</v>
      </c>
      <c r="I16" s="2547"/>
      <c r="J16" s="2547"/>
      <c r="K16" s="2547"/>
      <c r="L16" s="2547"/>
      <c r="M16" s="2548"/>
      <c r="N16" s="2556"/>
      <c r="O16" s="2556"/>
      <c r="P16" s="2556"/>
      <c r="Q16" s="2557"/>
      <c r="R16" s="2557"/>
      <c r="S16" s="2557"/>
      <c r="T16" s="2541" t="str">
        <f>IF($A16&lt;&gt;"","---","")</f>
        <v/>
      </c>
      <c r="U16" s="2542"/>
      <c r="V16" s="2542"/>
      <c r="W16" s="2557"/>
      <c r="X16" s="2557"/>
      <c r="Y16" s="2557"/>
      <c r="Z16" s="2541" t="str">
        <f>IF($A16&lt;&gt;"","---","")</f>
        <v/>
      </c>
      <c r="AA16" s="2542"/>
      <c r="AB16" s="2542"/>
      <c r="AC16" s="2555"/>
      <c r="AD16" s="2555"/>
      <c r="AE16" s="2555"/>
      <c r="AF16" s="2535"/>
      <c r="AG16" s="2536"/>
      <c r="AH16" s="2536"/>
      <c r="AI16" s="2536"/>
      <c r="AJ16" s="2537"/>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78"/>
      <c r="B17" s="2379"/>
      <c r="C17" s="2379"/>
      <c r="D17" s="2379"/>
      <c r="E17" s="2379"/>
      <c r="F17" s="2379"/>
      <c r="G17" s="2380"/>
      <c r="H17" s="2384" t="s">
        <v>101</v>
      </c>
      <c r="I17" s="2385"/>
      <c r="J17" s="2385"/>
      <c r="K17" s="2385"/>
      <c r="L17" s="2385"/>
      <c r="M17" s="2386"/>
      <c r="N17" s="2401"/>
      <c r="O17" s="2401"/>
      <c r="P17" s="2401"/>
      <c r="Q17" s="926"/>
      <c r="R17" s="926"/>
      <c r="S17" s="926"/>
      <c r="T17" s="1298" t="str">
        <f>IF($A16&lt;&gt;"","---","")</f>
        <v/>
      </c>
      <c r="U17" s="1299"/>
      <c r="V17" s="1299"/>
      <c r="W17" s="926"/>
      <c r="X17" s="926"/>
      <c r="Y17" s="926"/>
      <c r="Z17" s="1298" t="str">
        <f>IF($A16&lt;&gt;"","---","")</f>
        <v/>
      </c>
      <c r="AA17" s="1299"/>
      <c r="AB17" s="1299"/>
      <c r="AC17" s="1677" t="str">
        <f>IF(N17*1.085*(W17-Q17)/1000=0,"",N17*1.085*(W17-Q17)/1000)</f>
        <v/>
      </c>
      <c r="AD17" s="1677"/>
      <c r="AE17" s="1677"/>
      <c r="AF17" s="919"/>
      <c r="AG17" s="920"/>
      <c r="AH17" s="920"/>
      <c r="AI17" s="920"/>
      <c r="AJ17" s="921"/>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75"/>
      <c r="B18" s="2376"/>
      <c r="C18" s="2376"/>
      <c r="D18" s="2376"/>
      <c r="E18" s="2376"/>
      <c r="F18" s="2376"/>
      <c r="G18" s="2377"/>
      <c r="H18" s="2546" t="s">
        <v>102</v>
      </c>
      <c r="I18" s="2547"/>
      <c r="J18" s="2547"/>
      <c r="K18" s="2547"/>
      <c r="L18" s="2547"/>
      <c r="M18" s="2548"/>
      <c r="N18" s="2556"/>
      <c r="O18" s="2556"/>
      <c r="P18" s="2556"/>
      <c r="Q18" s="2557"/>
      <c r="R18" s="2557"/>
      <c r="S18" s="2557"/>
      <c r="T18" s="2541" t="str">
        <f>IF($A18&lt;&gt;"","---","")</f>
        <v/>
      </c>
      <c r="U18" s="2542"/>
      <c r="V18" s="2542"/>
      <c r="W18" s="2557"/>
      <c r="X18" s="2557"/>
      <c r="Y18" s="2557"/>
      <c r="Z18" s="2541" t="str">
        <f>IF($A18&lt;&gt;"","---","")</f>
        <v/>
      </c>
      <c r="AA18" s="2542"/>
      <c r="AB18" s="2542"/>
      <c r="AC18" s="2555"/>
      <c r="AD18" s="2555"/>
      <c r="AE18" s="2555"/>
      <c r="AF18" s="2535"/>
      <c r="AG18" s="2536"/>
      <c r="AH18" s="2536"/>
      <c r="AI18" s="2536"/>
      <c r="AJ18" s="2537"/>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78"/>
      <c r="B19" s="2379"/>
      <c r="C19" s="2379"/>
      <c r="D19" s="2379"/>
      <c r="E19" s="2379"/>
      <c r="F19" s="2379"/>
      <c r="G19" s="2380"/>
      <c r="H19" s="2384" t="s">
        <v>101</v>
      </c>
      <c r="I19" s="2385"/>
      <c r="J19" s="2385"/>
      <c r="K19" s="2385"/>
      <c r="L19" s="2385"/>
      <c r="M19" s="2386"/>
      <c r="N19" s="2401"/>
      <c r="O19" s="2401"/>
      <c r="P19" s="2401"/>
      <c r="Q19" s="926"/>
      <c r="R19" s="926"/>
      <c r="S19" s="926"/>
      <c r="T19" s="1298" t="str">
        <f>IF($A18&lt;&gt;"","---","")</f>
        <v/>
      </c>
      <c r="U19" s="1299"/>
      <c r="V19" s="1299"/>
      <c r="W19" s="926"/>
      <c r="X19" s="926"/>
      <c r="Y19" s="926"/>
      <c r="Z19" s="1298" t="str">
        <f>IF($A18&lt;&gt;"","---","")</f>
        <v/>
      </c>
      <c r="AA19" s="1299"/>
      <c r="AB19" s="1299"/>
      <c r="AC19" s="1677" t="str">
        <f>IF(N19*1.085*(W19-Q19)/1000=0,"",N19*1.085*(W19-Q19)/1000)</f>
        <v/>
      </c>
      <c r="AD19" s="1677"/>
      <c r="AE19" s="1677"/>
      <c r="AF19" s="919"/>
      <c r="AG19" s="920"/>
      <c r="AH19" s="920"/>
      <c r="AI19" s="920"/>
      <c r="AJ19" s="921"/>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75"/>
      <c r="B20" s="2376"/>
      <c r="C20" s="2376"/>
      <c r="D20" s="2376"/>
      <c r="E20" s="2376"/>
      <c r="F20" s="2376"/>
      <c r="G20" s="2377"/>
      <c r="H20" s="2546" t="s">
        <v>102</v>
      </c>
      <c r="I20" s="2547"/>
      <c r="J20" s="2547"/>
      <c r="K20" s="2547"/>
      <c r="L20" s="2547"/>
      <c r="M20" s="2548"/>
      <c r="N20" s="2556"/>
      <c r="O20" s="2556"/>
      <c r="P20" s="2556"/>
      <c r="Q20" s="2557"/>
      <c r="R20" s="2557"/>
      <c r="S20" s="2557"/>
      <c r="T20" s="2541" t="str">
        <f>IF($A20&lt;&gt;"","---","")</f>
        <v/>
      </c>
      <c r="U20" s="2542"/>
      <c r="V20" s="2542"/>
      <c r="W20" s="2557"/>
      <c r="X20" s="2557"/>
      <c r="Y20" s="2557"/>
      <c r="Z20" s="2541" t="str">
        <f>IF($A20&lt;&gt;"","---","")</f>
        <v/>
      </c>
      <c r="AA20" s="2542"/>
      <c r="AB20" s="2542"/>
      <c r="AC20" s="2555"/>
      <c r="AD20" s="2555"/>
      <c r="AE20" s="2555"/>
      <c r="AF20" s="2535"/>
      <c r="AG20" s="2536"/>
      <c r="AH20" s="2536"/>
      <c r="AI20" s="2536"/>
      <c r="AJ20" s="2537"/>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78"/>
      <c r="B21" s="2379"/>
      <c r="C21" s="2379"/>
      <c r="D21" s="2379"/>
      <c r="E21" s="2379"/>
      <c r="F21" s="2379"/>
      <c r="G21" s="2380"/>
      <c r="H21" s="2384" t="s">
        <v>101</v>
      </c>
      <c r="I21" s="2385"/>
      <c r="J21" s="2385"/>
      <c r="K21" s="2385"/>
      <c r="L21" s="2385"/>
      <c r="M21" s="2386"/>
      <c r="N21" s="2401"/>
      <c r="O21" s="2401"/>
      <c r="P21" s="2401"/>
      <c r="Q21" s="926"/>
      <c r="R21" s="926"/>
      <c r="S21" s="926"/>
      <c r="T21" s="1298" t="str">
        <f>IF($A20&lt;&gt;"","---","")</f>
        <v/>
      </c>
      <c r="U21" s="1299"/>
      <c r="V21" s="1299"/>
      <c r="W21" s="926"/>
      <c r="X21" s="926"/>
      <c r="Y21" s="926"/>
      <c r="Z21" s="1298" t="str">
        <f>IF($A20&lt;&gt;"","---","")</f>
        <v/>
      </c>
      <c r="AA21" s="1299"/>
      <c r="AB21" s="1299"/>
      <c r="AC21" s="1677" t="str">
        <f>IF(N21*1.085*(W21-Q21)/1000=0,"",N21*1.085*(W21-Q21)/1000)</f>
        <v/>
      </c>
      <c r="AD21" s="1677"/>
      <c r="AE21" s="1677"/>
      <c r="AF21" s="919"/>
      <c r="AG21" s="920"/>
      <c r="AH21" s="920"/>
      <c r="AI21" s="920"/>
      <c r="AJ21" s="921"/>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75"/>
      <c r="B22" s="2376"/>
      <c r="C22" s="2376"/>
      <c r="D22" s="2376"/>
      <c r="E22" s="2376"/>
      <c r="F22" s="2376"/>
      <c r="G22" s="2377"/>
      <c r="H22" s="2546" t="s">
        <v>102</v>
      </c>
      <c r="I22" s="2547"/>
      <c r="J22" s="2547"/>
      <c r="K22" s="2547"/>
      <c r="L22" s="2547"/>
      <c r="M22" s="2548"/>
      <c r="N22" s="2556"/>
      <c r="O22" s="2556"/>
      <c r="P22" s="2556"/>
      <c r="Q22" s="2557"/>
      <c r="R22" s="2557"/>
      <c r="S22" s="2557"/>
      <c r="T22" s="2541" t="str">
        <f>IF($A22&lt;&gt;"","---","")</f>
        <v/>
      </c>
      <c r="U22" s="2542"/>
      <c r="V22" s="2542"/>
      <c r="W22" s="2557"/>
      <c r="X22" s="2557"/>
      <c r="Y22" s="2557"/>
      <c r="Z22" s="2541" t="str">
        <f>IF($A22&lt;&gt;"","---","")</f>
        <v/>
      </c>
      <c r="AA22" s="2542"/>
      <c r="AB22" s="2542"/>
      <c r="AC22" s="2555"/>
      <c r="AD22" s="2555"/>
      <c r="AE22" s="2555"/>
      <c r="AF22" s="2535"/>
      <c r="AG22" s="2536"/>
      <c r="AH22" s="2536"/>
      <c r="AI22" s="2536"/>
      <c r="AJ22" s="2537"/>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78"/>
      <c r="B23" s="2379"/>
      <c r="C23" s="2379"/>
      <c r="D23" s="2379"/>
      <c r="E23" s="2379"/>
      <c r="F23" s="2379"/>
      <c r="G23" s="2380"/>
      <c r="H23" s="2384" t="s">
        <v>101</v>
      </c>
      <c r="I23" s="2385"/>
      <c r="J23" s="2385"/>
      <c r="K23" s="2385"/>
      <c r="L23" s="2385"/>
      <c r="M23" s="2386"/>
      <c r="N23" s="2401"/>
      <c r="O23" s="2401"/>
      <c r="P23" s="2401"/>
      <c r="Q23" s="926"/>
      <c r="R23" s="926"/>
      <c r="S23" s="926"/>
      <c r="T23" s="1298" t="str">
        <f>IF($A22&lt;&gt;"","---","")</f>
        <v/>
      </c>
      <c r="U23" s="1299"/>
      <c r="V23" s="1299"/>
      <c r="W23" s="926"/>
      <c r="X23" s="926"/>
      <c r="Y23" s="926"/>
      <c r="Z23" s="1298" t="str">
        <f>IF($A22&lt;&gt;"","---","")</f>
        <v/>
      </c>
      <c r="AA23" s="1299"/>
      <c r="AB23" s="1299"/>
      <c r="AC23" s="1677" t="str">
        <f>IF(N23*1.085*(W23-Q23)/1000=0,"",N23*1.085*(W23-Q23)/1000)</f>
        <v/>
      </c>
      <c r="AD23" s="1677"/>
      <c r="AE23" s="1677"/>
      <c r="AF23" s="919"/>
      <c r="AG23" s="920"/>
      <c r="AH23" s="920"/>
      <c r="AI23" s="920"/>
      <c r="AJ23" s="921"/>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75"/>
      <c r="B24" s="2376"/>
      <c r="C24" s="2376"/>
      <c r="D24" s="2376"/>
      <c r="E24" s="2376"/>
      <c r="F24" s="2376"/>
      <c r="G24" s="2377"/>
      <c r="H24" s="2546" t="s">
        <v>102</v>
      </c>
      <c r="I24" s="2547"/>
      <c r="J24" s="2547"/>
      <c r="K24" s="2547"/>
      <c r="L24" s="2547"/>
      <c r="M24" s="2548"/>
      <c r="N24" s="2556"/>
      <c r="O24" s="2556"/>
      <c r="P24" s="2556"/>
      <c r="Q24" s="2557"/>
      <c r="R24" s="2557"/>
      <c r="S24" s="2557"/>
      <c r="T24" s="2541" t="str">
        <f>IF($A24&lt;&gt;"","---","")</f>
        <v/>
      </c>
      <c r="U24" s="2542"/>
      <c r="V24" s="2542"/>
      <c r="W24" s="2557"/>
      <c r="X24" s="2557"/>
      <c r="Y24" s="2557"/>
      <c r="Z24" s="2541" t="str">
        <f>IF($A24&lt;&gt;"","---","")</f>
        <v/>
      </c>
      <c r="AA24" s="2542"/>
      <c r="AB24" s="2542"/>
      <c r="AC24" s="2555"/>
      <c r="AD24" s="2555"/>
      <c r="AE24" s="2555"/>
      <c r="AF24" s="2535"/>
      <c r="AG24" s="2536"/>
      <c r="AH24" s="2536"/>
      <c r="AI24" s="2536"/>
      <c r="AJ24" s="2537"/>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78"/>
      <c r="B25" s="2379"/>
      <c r="C25" s="2379"/>
      <c r="D25" s="2379"/>
      <c r="E25" s="2379"/>
      <c r="F25" s="2379"/>
      <c r="G25" s="2380"/>
      <c r="H25" s="2384" t="s">
        <v>101</v>
      </c>
      <c r="I25" s="2385"/>
      <c r="J25" s="2385"/>
      <c r="K25" s="2385"/>
      <c r="L25" s="2385"/>
      <c r="M25" s="2386"/>
      <c r="N25" s="2401"/>
      <c r="O25" s="2401"/>
      <c r="P25" s="2401"/>
      <c r="Q25" s="926"/>
      <c r="R25" s="926"/>
      <c r="S25" s="926"/>
      <c r="T25" s="1298" t="str">
        <f>IF($A24&lt;&gt;"","---","")</f>
        <v/>
      </c>
      <c r="U25" s="1299"/>
      <c r="V25" s="1299"/>
      <c r="W25" s="926"/>
      <c r="X25" s="926"/>
      <c r="Y25" s="926"/>
      <c r="Z25" s="1298" t="str">
        <f>IF($A24&lt;&gt;"","---","")</f>
        <v/>
      </c>
      <c r="AA25" s="1299"/>
      <c r="AB25" s="1299"/>
      <c r="AC25" s="1677" t="str">
        <f>IF(N25*1.085*(W25-Q25)/1000=0,"",N25*1.085*(W25-Q25)/1000)</f>
        <v/>
      </c>
      <c r="AD25" s="1677"/>
      <c r="AE25" s="1677"/>
      <c r="AF25" s="919"/>
      <c r="AG25" s="920"/>
      <c r="AH25" s="920"/>
      <c r="AI25" s="920"/>
      <c r="AJ25" s="921"/>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75"/>
      <c r="B26" s="2376"/>
      <c r="C26" s="2376"/>
      <c r="D26" s="2376"/>
      <c r="E26" s="2376"/>
      <c r="F26" s="2376"/>
      <c r="G26" s="2377"/>
      <c r="H26" s="2546" t="s">
        <v>102</v>
      </c>
      <c r="I26" s="2547"/>
      <c r="J26" s="2547"/>
      <c r="K26" s="2547"/>
      <c r="L26" s="2547"/>
      <c r="M26" s="2548"/>
      <c r="N26" s="2556"/>
      <c r="O26" s="2556"/>
      <c r="P26" s="2556"/>
      <c r="Q26" s="2557"/>
      <c r="R26" s="2557"/>
      <c r="S26" s="2557"/>
      <c r="T26" s="2541" t="str">
        <f>IF($A26&lt;&gt;"","---","")</f>
        <v/>
      </c>
      <c r="U26" s="2542"/>
      <c r="V26" s="2542"/>
      <c r="W26" s="2557"/>
      <c r="X26" s="2557"/>
      <c r="Y26" s="2557"/>
      <c r="Z26" s="2541" t="str">
        <f>IF($A26&lt;&gt;"","---","")</f>
        <v/>
      </c>
      <c r="AA26" s="2542"/>
      <c r="AB26" s="2542"/>
      <c r="AC26" s="2555"/>
      <c r="AD26" s="2555"/>
      <c r="AE26" s="2555"/>
      <c r="AF26" s="2535"/>
      <c r="AG26" s="2536"/>
      <c r="AH26" s="2536"/>
      <c r="AI26" s="2536"/>
      <c r="AJ26" s="2537"/>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78"/>
      <c r="B27" s="2379"/>
      <c r="C27" s="2379"/>
      <c r="D27" s="2379"/>
      <c r="E27" s="2379"/>
      <c r="F27" s="2379"/>
      <c r="G27" s="2380"/>
      <c r="H27" s="2384" t="s">
        <v>101</v>
      </c>
      <c r="I27" s="2385"/>
      <c r="J27" s="2385"/>
      <c r="K27" s="2385"/>
      <c r="L27" s="2385"/>
      <c r="M27" s="2386"/>
      <c r="N27" s="2401"/>
      <c r="O27" s="2401"/>
      <c r="P27" s="2401"/>
      <c r="Q27" s="926"/>
      <c r="R27" s="926"/>
      <c r="S27" s="926"/>
      <c r="T27" s="1298" t="str">
        <f>IF($A26&lt;&gt;"","---","")</f>
        <v/>
      </c>
      <c r="U27" s="1299"/>
      <c r="V27" s="1299"/>
      <c r="W27" s="926"/>
      <c r="X27" s="926"/>
      <c r="Y27" s="926"/>
      <c r="Z27" s="1298" t="str">
        <f>IF($A26&lt;&gt;"","---","")</f>
        <v/>
      </c>
      <c r="AA27" s="1299"/>
      <c r="AB27" s="1299"/>
      <c r="AC27" s="1677" t="str">
        <f>IF(N27*1.085*(W27-Q27)/1000=0,"",N27*1.085*(W27-Q27)/1000)</f>
        <v/>
      </c>
      <c r="AD27" s="1677"/>
      <c r="AE27" s="1677"/>
      <c r="AF27" s="919"/>
      <c r="AG27" s="920"/>
      <c r="AH27" s="920"/>
      <c r="AI27" s="920"/>
      <c r="AJ27" s="921"/>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75"/>
      <c r="B28" s="2376"/>
      <c r="C28" s="2376"/>
      <c r="D28" s="2376"/>
      <c r="E28" s="2376"/>
      <c r="F28" s="2376"/>
      <c r="G28" s="2377"/>
      <c r="H28" s="2546" t="s">
        <v>102</v>
      </c>
      <c r="I28" s="2547"/>
      <c r="J28" s="2547"/>
      <c r="K28" s="2547"/>
      <c r="L28" s="2547"/>
      <c r="M28" s="2548"/>
      <c r="N28" s="2549"/>
      <c r="O28" s="2550"/>
      <c r="P28" s="2551"/>
      <c r="Q28" s="2552"/>
      <c r="R28" s="2553"/>
      <c r="S28" s="2554"/>
      <c r="T28" s="2541" t="str">
        <f>IF($A28&lt;&gt;"","---","")</f>
        <v/>
      </c>
      <c r="U28" s="2542"/>
      <c r="V28" s="2542"/>
      <c r="W28" s="2552"/>
      <c r="X28" s="2553"/>
      <c r="Y28" s="2554"/>
      <c r="Z28" s="2541" t="str">
        <f>IF($A28&lt;&gt;"","---","")</f>
        <v/>
      </c>
      <c r="AA28" s="2542"/>
      <c r="AB28" s="2542"/>
      <c r="AC28" s="2543"/>
      <c r="AD28" s="2544"/>
      <c r="AE28" s="2545"/>
      <c r="AF28" s="2535"/>
      <c r="AG28" s="2536"/>
      <c r="AH28" s="2536"/>
      <c r="AI28" s="2536"/>
      <c r="AJ28" s="2537"/>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78"/>
      <c r="B29" s="2379"/>
      <c r="C29" s="2379"/>
      <c r="D29" s="2379"/>
      <c r="E29" s="2379"/>
      <c r="F29" s="2379"/>
      <c r="G29" s="2380"/>
      <c r="H29" s="2384" t="s">
        <v>101</v>
      </c>
      <c r="I29" s="2385"/>
      <c r="J29" s="2385"/>
      <c r="K29" s="2385"/>
      <c r="L29" s="2385"/>
      <c r="M29" s="2386"/>
      <c r="N29" s="958"/>
      <c r="O29" s="959"/>
      <c r="P29" s="960"/>
      <c r="Q29" s="961"/>
      <c r="R29" s="962"/>
      <c r="S29" s="963"/>
      <c r="T29" s="1298" t="str">
        <f>IF($A28&lt;&gt;"","---","")</f>
        <v/>
      </c>
      <c r="U29" s="1299"/>
      <c r="V29" s="1299"/>
      <c r="W29" s="961"/>
      <c r="X29" s="962"/>
      <c r="Y29" s="963"/>
      <c r="Z29" s="1298" t="str">
        <f>IF($A28&lt;&gt;"","---","")</f>
        <v/>
      </c>
      <c r="AA29" s="1299"/>
      <c r="AB29" s="1299"/>
      <c r="AC29" s="1677" t="str">
        <f>IF(N29*1.085*(W29-Q29)/1000=0,"",N29*1.085*(W29-Q29)/1000)</f>
        <v/>
      </c>
      <c r="AD29" s="1677"/>
      <c r="AE29" s="1677"/>
      <c r="AF29" s="919"/>
      <c r="AG29" s="920"/>
      <c r="AH29" s="920"/>
      <c r="AI29" s="920"/>
      <c r="AJ29" s="921"/>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75"/>
      <c r="B30" s="2376"/>
      <c r="C30" s="2376"/>
      <c r="D30" s="2376"/>
      <c r="E30" s="2376"/>
      <c r="F30" s="2376"/>
      <c r="G30" s="2377"/>
      <c r="H30" s="2546" t="s">
        <v>102</v>
      </c>
      <c r="I30" s="2547"/>
      <c r="J30" s="2547"/>
      <c r="K30" s="2547"/>
      <c r="L30" s="2547"/>
      <c r="M30" s="2548"/>
      <c r="N30" s="2549"/>
      <c r="O30" s="2550"/>
      <c r="P30" s="2551"/>
      <c r="Q30" s="2552"/>
      <c r="R30" s="2553"/>
      <c r="S30" s="2554"/>
      <c r="T30" s="2541" t="str">
        <f>IF($A30&lt;&gt;"","---","")</f>
        <v/>
      </c>
      <c r="U30" s="2542"/>
      <c r="V30" s="2542"/>
      <c r="W30" s="2552"/>
      <c r="X30" s="2553"/>
      <c r="Y30" s="2554"/>
      <c r="Z30" s="2541" t="str">
        <f>IF($A30&lt;&gt;"","---","")</f>
        <v/>
      </c>
      <c r="AA30" s="2542"/>
      <c r="AB30" s="2542"/>
      <c r="AC30" s="2543"/>
      <c r="AD30" s="2544"/>
      <c r="AE30" s="2545"/>
      <c r="AF30" s="2535"/>
      <c r="AG30" s="2536"/>
      <c r="AH30" s="2536"/>
      <c r="AI30" s="2536"/>
      <c r="AJ30" s="2537"/>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78"/>
      <c r="B31" s="2379"/>
      <c r="C31" s="2379"/>
      <c r="D31" s="2379"/>
      <c r="E31" s="2379"/>
      <c r="F31" s="2379"/>
      <c r="G31" s="2380"/>
      <c r="H31" s="2384" t="s">
        <v>101</v>
      </c>
      <c r="I31" s="2385"/>
      <c r="J31" s="2385"/>
      <c r="K31" s="2385"/>
      <c r="L31" s="2385"/>
      <c r="M31" s="2386"/>
      <c r="N31" s="958"/>
      <c r="O31" s="959"/>
      <c r="P31" s="960"/>
      <c r="Q31" s="961"/>
      <c r="R31" s="962"/>
      <c r="S31" s="963"/>
      <c r="T31" s="1298" t="str">
        <f>IF($A30&lt;&gt;"","---","")</f>
        <v/>
      </c>
      <c r="U31" s="1299"/>
      <c r="V31" s="1299"/>
      <c r="W31" s="961"/>
      <c r="X31" s="962"/>
      <c r="Y31" s="963"/>
      <c r="Z31" s="1298" t="str">
        <f>IF($A30&lt;&gt;"","---","")</f>
        <v/>
      </c>
      <c r="AA31" s="1299"/>
      <c r="AB31" s="1299"/>
      <c r="AC31" s="1677" t="str">
        <f>IF(N31*1.085*(W31-Q31)/1000=0,"",N31*1.085*(W31-Q31)/1000)</f>
        <v/>
      </c>
      <c r="AD31" s="1677"/>
      <c r="AE31" s="1677"/>
      <c r="AF31" s="919"/>
      <c r="AG31" s="920"/>
      <c r="AH31" s="920"/>
      <c r="AI31" s="920"/>
      <c r="AJ31" s="921"/>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75"/>
      <c r="B32" s="2376"/>
      <c r="C32" s="2376"/>
      <c r="D32" s="2376"/>
      <c r="E32" s="2376"/>
      <c r="F32" s="2376"/>
      <c r="G32" s="2377"/>
      <c r="H32" s="2546" t="s">
        <v>102</v>
      </c>
      <c r="I32" s="2547"/>
      <c r="J32" s="2547"/>
      <c r="K32" s="2547"/>
      <c r="L32" s="2547"/>
      <c r="M32" s="2548"/>
      <c r="N32" s="2549"/>
      <c r="O32" s="2550"/>
      <c r="P32" s="2551"/>
      <c r="Q32" s="2552"/>
      <c r="R32" s="2553"/>
      <c r="S32" s="2554"/>
      <c r="T32" s="2541" t="str">
        <f>IF($A32&lt;&gt;"","---","")</f>
        <v/>
      </c>
      <c r="U32" s="2542"/>
      <c r="V32" s="2542"/>
      <c r="W32" s="2552"/>
      <c r="X32" s="2553"/>
      <c r="Y32" s="2554"/>
      <c r="Z32" s="2541" t="str">
        <f>IF($A32&lt;&gt;"","---","")</f>
        <v/>
      </c>
      <c r="AA32" s="2542"/>
      <c r="AB32" s="2542"/>
      <c r="AC32" s="2543"/>
      <c r="AD32" s="2544"/>
      <c r="AE32" s="2545"/>
      <c r="AF32" s="2535"/>
      <c r="AG32" s="2536"/>
      <c r="AH32" s="2536"/>
      <c r="AI32" s="2536"/>
      <c r="AJ32" s="2537"/>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81"/>
      <c r="B33" s="2382"/>
      <c r="C33" s="2382"/>
      <c r="D33" s="2382"/>
      <c r="E33" s="2382"/>
      <c r="F33" s="2382"/>
      <c r="G33" s="2383"/>
      <c r="H33" s="2402" t="s">
        <v>101</v>
      </c>
      <c r="I33" s="2403"/>
      <c r="J33" s="2403"/>
      <c r="K33" s="2403"/>
      <c r="L33" s="2403"/>
      <c r="M33" s="2404"/>
      <c r="N33" s="979"/>
      <c r="O33" s="980"/>
      <c r="P33" s="981"/>
      <c r="Q33" s="967"/>
      <c r="R33" s="968"/>
      <c r="S33" s="969"/>
      <c r="T33" s="2449" t="str">
        <f>IF($A32&lt;&gt;"","---","")</f>
        <v/>
      </c>
      <c r="U33" s="2300"/>
      <c r="V33" s="2300"/>
      <c r="W33" s="967"/>
      <c r="X33" s="968"/>
      <c r="Y33" s="969"/>
      <c r="Z33" s="2449" t="str">
        <f>IF($A32&lt;&gt;"","---","")</f>
        <v/>
      </c>
      <c r="AA33" s="2300"/>
      <c r="AB33" s="2300"/>
      <c r="AC33" s="2538" t="str">
        <f>IF(N33*1.085*(W33-Q33)/1000=0,"",N33*1.085*(W33-Q33)/1000)</f>
        <v/>
      </c>
      <c r="AD33" s="2539"/>
      <c r="AE33" s="2540"/>
      <c r="AF33" s="970"/>
      <c r="AG33" s="971"/>
      <c r="AH33" s="971"/>
      <c r="AI33" s="971"/>
      <c r="AJ33" s="972"/>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483"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482"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481" priority="187">
      <formula>NOT(ISBLANK($A12))</formula>
    </cfRule>
  </conditionalFormatting>
  <conditionalFormatting sqref="H12 H14 H16 H18 H20 H22 H24 H26 H28 H30 H32">
    <cfRule type="expression" dxfId="480" priority="184">
      <formula>ISBLANK($A12)</formula>
    </cfRule>
  </conditionalFormatting>
  <conditionalFormatting sqref="H13 H15 H17 H19 H21 H23 H25 H27 H29 H31 H33">
    <cfRule type="expression" dxfId="479" priority="179">
      <formula>ISBLANK($A12)</formula>
    </cfRule>
  </conditionalFormatting>
  <conditionalFormatting sqref="F7:P7 E42:K42 AI42:AV42">
    <cfRule type="containsBlanks" dxfId="478"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477"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476" priority="175">
      <formula>LEN(TRIM(Q13))&gt;0</formula>
    </cfRule>
  </conditionalFormatting>
  <conditionalFormatting sqref="N13:P13 N15:P15 N17:P17 N19:P19 N21:P21 N23:P23 N25:P25 N27:P27 N29:P29 N31:P31 N33:P33">
    <cfRule type="notContainsBlanks" dxfId="475" priority="174">
      <formula>LEN(TRIM(N13))&gt;0</formula>
    </cfRule>
  </conditionalFormatting>
  <conditionalFormatting sqref="Z12:AB12">
    <cfRule type="expression" dxfId="474" priority="84">
      <formula>NOT(ISBLANK($A12))</formula>
    </cfRule>
  </conditionalFormatting>
  <conditionalFormatting sqref="Z12:AB12">
    <cfRule type="notContainsBlanks" dxfId="473" priority="83">
      <formula>LEN(TRIM(Z12))&gt;0</formula>
    </cfRule>
  </conditionalFormatting>
  <conditionalFormatting sqref="Z13:AB13">
    <cfRule type="expression" dxfId="472" priority="82">
      <formula>NOT(ISBLANK(OFFSET($A11,1,0)))</formula>
    </cfRule>
  </conditionalFormatting>
  <conditionalFormatting sqref="Z13:AB13">
    <cfRule type="notContainsBlanks" dxfId="471" priority="81">
      <formula>LEN(TRIM(Z13))&gt;0</formula>
    </cfRule>
  </conditionalFormatting>
  <conditionalFormatting sqref="Z14:AB14">
    <cfRule type="expression" dxfId="470" priority="80">
      <formula>NOT(ISBLANK($A14))</formula>
    </cfRule>
  </conditionalFormatting>
  <conditionalFormatting sqref="Z14:AB14">
    <cfRule type="notContainsBlanks" dxfId="469" priority="79">
      <formula>LEN(TRIM(Z14))&gt;0</formula>
    </cfRule>
  </conditionalFormatting>
  <conditionalFormatting sqref="Z15:AB15">
    <cfRule type="expression" dxfId="468" priority="78">
      <formula>NOT(ISBLANK(OFFSET($A13,1,0)))</formula>
    </cfRule>
  </conditionalFormatting>
  <conditionalFormatting sqref="Z15:AB15">
    <cfRule type="notContainsBlanks" dxfId="467" priority="77">
      <formula>LEN(TRIM(Z15))&gt;0</formula>
    </cfRule>
  </conditionalFormatting>
  <conditionalFormatting sqref="Z16:AB16">
    <cfRule type="expression" dxfId="466" priority="76">
      <formula>NOT(ISBLANK($A16))</formula>
    </cfRule>
  </conditionalFormatting>
  <conditionalFormatting sqref="Z16:AB16">
    <cfRule type="notContainsBlanks" dxfId="465" priority="75">
      <formula>LEN(TRIM(Z16))&gt;0</formula>
    </cfRule>
  </conditionalFormatting>
  <conditionalFormatting sqref="Z17:AB17">
    <cfRule type="expression" dxfId="464" priority="74">
      <formula>NOT(ISBLANK(OFFSET($A15,1,0)))</formula>
    </cfRule>
  </conditionalFormatting>
  <conditionalFormatting sqref="Z17:AB17">
    <cfRule type="notContainsBlanks" dxfId="463" priority="73">
      <formula>LEN(TRIM(Z17))&gt;0</formula>
    </cfRule>
  </conditionalFormatting>
  <conditionalFormatting sqref="Z18:AB18">
    <cfRule type="expression" dxfId="462" priority="72">
      <formula>NOT(ISBLANK($A18))</formula>
    </cfRule>
  </conditionalFormatting>
  <conditionalFormatting sqref="Z18:AB18">
    <cfRule type="notContainsBlanks" dxfId="461" priority="71">
      <formula>LEN(TRIM(Z18))&gt;0</formula>
    </cfRule>
  </conditionalFormatting>
  <conditionalFormatting sqref="Z19:AB19">
    <cfRule type="expression" dxfId="460" priority="70">
      <formula>NOT(ISBLANK(OFFSET($A17,1,0)))</formula>
    </cfRule>
  </conditionalFormatting>
  <conditionalFormatting sqref="Z19:AB19">
    <cfRule type="notContainsBlanks" dxfId="459" priority="69">
      <formula>LEN(TRIM(Z19))&gt;0</formula>
    </cfRule>
  </conditionalFormatting>
  <conditionalFormatting sqref="Z20:AB20">
    <cfRule type="expression" dxfId="458" priority="68">
      <formula>NOT(ISBLANK($A20))</formula>
    </cfRule>
  </conditionalFormatting>
  <conditionalFormatting sqref="Z20:AB20">
    <cfRule type="notContainsBlanks" dxfId="457" priority="67">
      <formula>LEN(TRIM(Z20))&gt;0</formula>
    </cfRule>
  </conditionalFormatting>
  <conditionalFormatting sqref="Z21:AB21">
    <cfRule type="expression" dxfId="456" priority="66">
      <formula>NOT(ISBLANK(OFFSET($A19,1,0)))</formula>
    </cfRule>
  </conditionalFormatting>
  <conditionalFormatting sqref="Z21:AB21">
    <cfRule type="notContainsBlanks" dxfId="455" priority="65">
      <formula>LEN(TRIM(Z21))&gt;0</formula>
    </cfRule>
  </conditionalFormatting>
  <conditionalFormatting sqref="Z22:AB22">
    <cfRule type="expression" dxfId="454" priority="64">
      <formula>NOT(ISBLANK($A22))</formula>
    </cfRule>
  </conditionalFormatting>
  <conditionalFormatting sqref="Z22:AB22">
    <cfRule type="notContainsBlanks" dxfId="453" priority="63">
      <formula>LEN(TRIM(Z22))&gt;0</formula>
    </cfRule>
  </conditionalFormatting>
  <conditionalFormatting sqref="Z23:AB23">
    <cfRule type="expression" dxfId="452" priority="62">
      <formula>NOT(ISBLANK(OFFSET($A21,1,0)))</formula>
    </cfRule>
  </conditionalFormatting>
  <conditionalFormatting sqref="Z23:AB23">
    <cfRule type="notContainsBlanks" dxfId="451" priority="61">
      <formula>LEN(TRIM(Z23))&gt;0</formula>
    </cfRule>
  </conditionalFormatting>
  <conditionalFormatting sqref="Z24:AB24">
    <cfRule type="expression" dxfId="450" priority="60">
      <formula>NOT(ISBLANK($A24))</formula>
    </cfRule>
  </conditionalFormatting>
  <conditionalFormatting sqref="Z24:AB24">
    <cfRule type="notContainsBlanks" dxfId="449" priority="59">
      <formula>LEN(TRIM(Z24))&gt;0</formula>
    </cfRule>
  </conditionalFormatting>
  <conditionalFormatting sqref="Z25:AB25">
    <cfRule type="expression" dxfId="448" priority="58">
      <formula>NOT(ISBLANK(OFFSET($A23,1,0)))</formula>
    </cfRule>
  </conditionalFormatting>
  <conditionalFormatting sqref="Z25:AB25">
    <cfRule type="notContainsBlanks" dxfId="447" priority="57">
      <formula>LEN(TRIM(Z25))&gt;0</formula>
    </cfRule>
  </conditionalFormatting>
  <conditionalFormatting sqref="Z26:AB26">
    <cfRule type="expression" dxfId="446" priority="56">
      <formula>NOT(ISBLANK($A26))</formula>
    </cfRule>
  </conditionalFormatting>
  <conditionalFormatting sqref="Z26:AB26">
    <cfRule type="notContainsBlanks" dxfId="445" priority="55">
      <formula>LEN(TRIM(Z26))&gt;0</formula>
    </cfRule>
  </conditionalFormatting>
  <conditionalFormatting sqref="Z27:AB27">
    <cfRule type="expression" dxfId="444" priority="54">
      <formula>NOT(ISBLANK(OFFSET($A25,1,0)))</formula>
    </cfRule>
  </conditionalFormatting>
  <conditionalFormatting sqref="Z27:AB27">
    <cfRule type="notContainsBlanks" dxfId="443" priority="53">
      <formula>LEN(TRIM(Z27))&gt;0</formula>
    </cfRule>
  </conditionalFormatting>
  <conditionalFormatting sqref="Z28:AB28">
    <cfRule type="expression" dxfId="442" priority="52">
      <formula>NOT(ISBLANK($A28))</formula>
    </cfRule>
  </conditionalFormatting>
  <conditionalFormatting sqref="Z28:AB28">
    <cfRule type="notContainsBlanks" dxfId="441" priority="51">
      <formula>LEN(TRIM(Z28))&gt;0</formula>
    </cfRule>
  </conditionalFormatting>
  <conditionalFormatting sqref="Z29:AB29">
    <cfRule type="expression" dxfId="440" priority="50">
      <formula>NOT(ISBLANK(OFFSET($A27,1,0)))</formula>
    </cfRule>
  </conditionalFormatting>
  <conditionalFormatting sqref="Z29:AB29">
    <cfRule type="notContainsBlanks" dxfId="439" priority="49">
      <formula>LEN(TRIM(Z29))&gt;0</formula>
    </cfRule>
  </conditionalFormatting>
  <conditionalFormatting sqref="Z30:AB30">
    <cfRule type="expression" dxfId="438" priority="48">
      <formula>NOT(ISBLANK($A30))</formula>
    </cfRule>
  </conditionalFormatting>
  <conditionalFormatting sqref="Z30:AB30">
    <cfRule type="notContainsBlanks" dxfId="437" priority="47">
      <formula>LEN(TRIM(Z30))&gt;0</formula>
    </cfRule>
  </conditionalFormatting>
  <conditionalFormatting sqref="Z31:AB31">
    <cfRule type="expression" dxfId="436" priority="46">
      <formula>NOT(ISBLANK(OFFSET($A29,1,0)))</formula>
    </cfRule>
  </conditionalFormatting>
  <conditionalFormatting sqref="Z31:AB31">
    <cfRule type="notContainsBlanks" dxfId="435" priority="45">
      <formula>LEN(TRIM(Z31))&gt;0</formula>
    </cfRule>
  </conditionalFormatting>
  <conditionalFormatting sqref="Z32:AB32">
    <cfRule type="expression" dxfId="434" priority="44">
      <formula>NOT(ISBLANK($A32))</formula>
    </cfRule>
  </conditionalFormatting>
  <conditionalFormatting sqref="Z32:AB32">
    <cfRule type="notContainsBlanks" dxfId="433" priority="43">
      <formula>LEN(TRIM(Z32))&gt;0</formula>
    </cfRule>
  </conditionalFormatting>
  <conditionalFormatting sqref="Z33:AB33">
    <cfRule type="expression" dxfId="432" priority="42">
      <formula>NOT(ISBLANK(OFFSET($A31,1,0)))</formula>
    </cfRule>
  </conditionalFormatting>
  <conditionalFormatting sqref="Z33:AB33">
    <cfRule type="notContainsBlanks" dxfId="431" priority="41">
      <formula>LEN(TRIM(Z33))&gt;0</formula>
    </cfRule>
  </conditionalFormatting>
  <conditionalFormatting sqref="T15:V15">
    <cfRule type="expression" dxfId="430" priority="39">
      <formula>NOT(ISBLANK(OFFSET($A13,1,0)))</formula>
    </cfRule>
  </conditionalFormatting>
  <conditionalFormatting sqref="T14:V14">
    <cfRule type="expression" dxfId="429" priority="40">
      <formula>NOT(ISBLANK($A14))</formula>
    </cfRule>
  </conditionalFormatting>
  <conditionalFormatting sqref="T14:V14">
    <cfRule type="notContainsBlanks" dxfId="428" priority="38">
      <formula>LEN(TRIM(T14))&gt;0</formula>
    </cfRule>
  </conditionalFormatting>
  <conditionalFormatting sqref="T15:V15">
    <cfRule type="notContainsBlanks" dxfId="427" priority="37">
      <formula>LEN(TRIM(T15))&gt;0</formula>
    </cfRule>
  </conditionalFormatting>
  <conditionalFormatting sqref="T17:V17">
    <cfRule type="expression" dxfId="426" priority="35">
      <formula>NOT(ISBLANK(OFFSET($A15,1,0)))</formula>
    </cfRule>
  </conditionalFormatting>
  <conditionalFormatting sqref="T16:V16">
    <cfRule type="expression" dxfId="425" priority="36">
      <formula>NOT(ISBLANK($A16))</formula>
    </cfRule>
  </conditionalFormatting>
  <conditionalFormatting sqref="T16:V16">
    <cfRule type="notContainsBlanks" dxfId="424" priority="34">
      <formula>LEN(TRIM(T16))&gt;0</formula>
    </cfRule>
  </conditionalFormatting>
  <conditionalFormatting sqref="T17:V17">
    <cfRule type="notContainsBlanks" dxfId="423" priority="33">
      <formula>LEN(TRIM(T17))&gt;0</formula>
    </cfRule>
  </conditionalFormatting>
  <conditionalFormatting sqref="T19:V19">
    <cfRule type="expression" dxfId="422" priority="31">
      <formula>NOT(ISBLANK(OFFSET($A17,1,0)))</formula>
    </cfRule>
  </conditionalFormatting>
  <conditionalFormatting sqref="T18:V18">
    <cfRule type="expression" dxfId="421" priority="32">
      <formula>NOT(ISBLANK($A18))</formula>
    </cfRule>
  </conditionalFormatting>
  <conditionalFormatting sqref="T18:V18">
    <cfRule type="notContainsBlanks" dxfId="420" priority="30">
      <formula>LEN(TRIM(T18))&gt;0</formula>
    </cfRule>
  </conditionalFormatting>
  <conditionalFormatting sqref="T19:V19">
    <cfRule type="notContainsBlanks" dxfId="419" priority="29">
      <formula>LEN(TRIM(T19))&gt;0</formula>
    </cfRule>
  </conditionalFormatting>
  <conditionalFormatting sqref="T21:V21">
    <cfRule type="expression" dxfId="418" priority="27">
      <formula>NOT(ISBLANK(OFFSET($A19,1,0)))</formula>
    </cfRule>
  </conditionalFormatting>
  <conditionalFormatting sqref="T20:V20">
    <cfRule type="expression" dxfId="417" priority="28">
      <formula>NOT(ISBLANK($A20))</formula>
    </cfRule>
  </conditionalFormatting>
  <conditionalFormatting sqref="T20:V20">
    <cfRule type="notContainsBlanks" dxfId="416" priority="26">
      <formula>LEN(TRIM(T20))&gt;0</formula>
    </cfRule>
  </conditionalFormatting>
  <conditionalFormatting sqref="T21:V21">
    <cfRule type="notContainsBlanks" dxfId="415" priority="25">
      <formula>LEN(TRIM(T21))&gt;0</formula>
    </cfRule>
  </conditionalFormatting>
  <conditionalFormatting sqref="T23:V23">
    <cfRule type="expression" dxfId="414" priority="23">
      <formula>NOT(ISBLANK(OFFSET($A21,1,0)))</formula>
    </cfRule>
  </conditionalFormatting>
  <conditionalFormatting sqref="T22:V22">
    <cfRule type="expression" dxfId="413" priority="24">
      <formula>NOT(ISBLANK($A22))</formula>
    </cfRule>
  </conditionalFormatting>
  <conditionalFormatting sqref="T22:V22">
    <cfRule type="notContainsBlanks" dxfId="412" priority="22">
      <formula>LEN(TRIM(T22))&gt;0</formula>
    </cfRule>
  </conditionalFormatting>
  <conditionalFormatting sqref="T23:V23">
    <cfRule type="notContainsBlanks" dxfId="411" priority="21">
      <formula>LEN(TRIM(T23))&gt;0</formula>
    </cfRule>
  </conditionalFormatting>
  <conditionalFormatting sqref="T25:V25">
    <cfRule type="expression" dxfId="410" priority="19">
      <formula>NOT(ISBLANK(OFFSET($A23,1,0)))</formula>
    </cfRule>
  </conditionalFormatting>
  <conditionalFormatting sqref="T24:V24">
    <cfRule type="expression" dxfId="409" priority="20">
      <formula>NOT(ISBLANK($A24))</formula>
    </cfRule>
  </conditionalFormatting>
  <conditionalFormatting sqref="T24:V24">
    <cfRule type="notContainsBlanks" dxfId="408" priority="18">
      <formula>LEN(TRIM(T24))&gt;0</formula>
    </cfRule>
  </conditionalFormatting>
  <conditionalFormatting sqref="T25:V25">
    <cfRule type="notContainsBlanks" dxfId="407" priority="17">
      <formula>LEN(TRIM(T25))&gt;0</formula>
    </cfRule>
  </conditionalFormatting>
  <conditionalFormatting sqref="T27:V27">
    <cfRule type="expression" dxfId="406" priority="15">
      <formula>NOT(ISBLANK(OFFSET($A25,1,0)))</formula>
    </cfRule>
  </conditionalFormatting>
  <conditionalFormatting sqref="T26:V26">
    <cfRule type="expression" dxfId="405" priority="16">
      <formula>NOT(ISBLANK($A26))</formula>
    </cfRule>
  </conditionalFormatting>
  <conditionalFormatting sqref="T26:V26">
    <cfRule type="notContainsBlanks" dxfId="404" priority="14">
      <formula>LEN(TRIM(T26))&gt;0</formula>
    </cfRule>
  </conditionalFormatting>
  <conditionalFormatting sqref="T27:V27">
    <cfRule type="notContainsBlanks" dxfId="403" priority="13">
      <formula>LEN(TRIM(T27))&gt;0</formula>
    </cfRule>
  </conditionalFormatting>
  <conditionalFormatting sqref="T29:V29">
    <cfRule type="expression" dxfId="402" priority="11">
      <formula>NOT(ISBLANK(OFFSET($A27,1,0)))</formula>
    </cfRule>
  </conditionalFormatting>
  <conditionalFormatting sqref="T28:V28">
    <cfRule type="expression" dxfId="401" priority="12">
      <formula>NOT(ISBLANK($A28))</formula>
    </cfRule>
  </conditionalFormatting>
  <conditionalFormatting sqref="T28:V28">
    <cfRule type="notContainsBlanks" dxfId="400" priority="10">
      <formula>LEN(TRIM(T28))&gt;0</formula>
    </cfRule>
  </conditionalFormatting>
  <conditionalFormatting sqref="T29:V29">
    <cfRule type="notContainsBlanks" dxfId="399" priority="9">
      <formula>LEN(TRIM(T29))&gt;0</formula>
    </cfRule>
  </conditionalFormatting>
  <conditionalFormatting sqref="T31:V31">
    <cfRule type="expression" dxfId="398" priority="7">
      <formula>NOT(ISBLANK(OFFSET($A29,1,0)))</formula>
    </cfRule>
  </conditionalFormatting>
  <conditionalFormatting sqref="T30:V30">
    <cfRule type="expression" dxfId="397" priority="8">
      <formula>NOT(ISBLANK($A30))</formula>
    </cfRule>
  </conditionalFormatting>
  <conditionalFormatting sqref="T30:V30">
    <cfRule type="notContainsBlanks" dxfId="396" priority="6">
      <formula>LEN(TRIM(T30))&gt;0</formula>
    </cfRule>
  </conditionalFormatting>
  <conditionalFormatting sqref="T31:V31">
    <cfRule type="notContainsBlanks" dxfId="395" priority="5">
      <formula>LEN(TRIM(T31))&gt;0</formula>
    </cfRule>
  </conditionalFormatting>
  <conditionalFormatting sqref="T33:V33">
    <cfRule type="expression" dxfId="394" priority="3">
      <formula>NOT(ISBLANK(OFFSET($A31,1,0)))</formula>
    </cfRule>
  </conditionalFormatting>
  <conditionalFormatting sqref="T32:V32">
    <cfRule type="expression" dxfId="393" priority="4">
      <formula>NOT(ISBLANK($A32))</formula>
    </cfRule>
  </conditionalFormatting>
  <conditionalFormatting sqref="T32:V32">
    <cfRule type="notContainsBlanks" dxfId="392" priority="2">
      <formula>LEN(TRIM(T32))&gt;0</formula>
    </cfRule>
  </conditionalFormatting>
  <conditionalFormatting sqref="T33:V33">
    <cfRule type="notContainsBlanks" dxfId="391"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17" t="s">
        <v>49</v>
      </c>
      <c r="AX1" s="917"/>
      <c r="AY1" s="917"/>
      <c r="AZ1" s="917"/>
      <c r="BA1" s="917"/>
      <c r="BB1" s="917"/>
      <c r="BC1" s="917"/>
      <c r="BD1" s="917"/>
      <c r="BE1" s="917"/>
      <c r="BF1" s="917"/>
      <c r="BG1" s="917"/>
      <c r="BH1" s="917"/>
      <c r="BI1" s="917"/>
      <c r="BJ1" s="917"/>
      <c r="BK1" s="917"/>
      <c r="BL1" s="917"/>
      <c r="BM1" s="917"/>
      <c r="BN1" s="917"/>
      <c r="BO1" s="917"/>
      <c r="BP1" s="917"/>
      <c r="BQ1" s="917"/>
      <c r="BR1" s="917"/>
      <c r="BS1" s="917"/>
      <c r="BT1" s="917"/>
      <c r="BU1" s="917"/>
      <c r="BV1" s="917"/>
      <c r="BW1" s="917"/>
      <c r="BX1" s="917"/>
      <c r="BY1" s="917"/>
      <c r="BZ1" s="917"/>
      <c r="CA1" s="917"/>
      <c r="CB1" s="917"/>
      <c r="CC1" s="917"/>
      <c r="CD1" s="917"/>
      <c r="CE1" s="917"/>
      <c r="CF1" s="91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18" t="s">
        <v>867</v>
      </c>
      <c r="AA5" s="918"/>
      <c r="AB5" s="918"/>
      <c r="AC5" s="918"/>
      <c r="AD5" s="918"/>
      <c r="AE5" s="918"/>
      <c r="AF5" s="918"/>
      <c r="AG5" s="918"/>
      <c r="AH5" s="918"/>
      <c r="AI5" s="918"/>
      <c r="AJ5" s="918"/>
      <c r="AK5" s="918"/>
      <c r="AL5" s="918"/>
      <c r="AM5" s="918"/>
      <c r="AN5" s="918"/>
      <c r="AO5" s="918"/>
      <c r="AP5" s="918"/>
      <c r="AQ5" s="918"/>
      <c r="AR5" s="918"/>
      <c r="AS5" s="918"/>
      <c r="AT5" s="918"/>
      <c r="AU5" s="918"/>
      <c r="AV5" s="918"/>
      <c r="AW5" s="5"/>
      <c r="AX5" s="897" t="s">
        <v>696</v>
      </c>
      <c r="AY5" s="898"/>
      <c r="AZ5" s="898"/>
      <c r="BA5" s="898"/>
      <c r="BB5" s="898"/>
      <c r="BC5" s="898"/>
      <c r="BD5" s="898"/>
      <c r="BE5" s="898"/>
      <c r="BF5" s="898"/>
      <c r="BG5" s="898"/>
      <c r="BH5" s="898"/>
      <c r="BI5" s="898"/>
      <c r="BJ5" s="898"/>
      <c r="BK5" s="898"/>
      <c r="BL5" s="899"/>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12"/>
      <c r="AY6" s="913"/>
      <c r="AZ6" s="913"/>
      <c r="BA6" s="913"/>
      <c r="BB6" s="914"/>
      <c r="BC6" s="915"/>
      <c r="BD6" s="913"/>
      <c r="BE6" s="913"/>
      <c r="BF6" s="913"/>
      <c r="BG6" s="914"/>
      <c r="BH6" s="915"/>
      <c r="BI6" s="913"/>
      <c r="BJ6" s="913"/>
      <c r="BK6" s="913"/>
      <c r="BL6" s="916"/>
      <c r="BM6" s="5"/>
      <c r="BN6" s="5"/>
      <c r="BO6" s="5"/>
      <c r="BP6" s="5"/>
      <c r="BQ6" s="5"/>
      <c r="BR6" s="5"/>
      <c r="BS6" s="5"/>
      <c r="BT6" s="5"/>
      <c r="BU6" s="5"/>
      <c r="BV6" s="5"/>
      <c r="BW6" s="5"/>
      <c r="BX6" s="5"/>
      <c r="BY6" s="5"/>
      <c r="BZ6" s="5"/>
      <c r="CA6" s="5"/>
      <c r="CB6" s="5"/>
      <c r="CC6" s="5"/>
      <c r="CD6" s="5"/>
      <c r="CE6" s="5"/>
      <c r="CF6" s="5"/>
    </row>
    <row r="7" spans="1:84" ht="12" customHeight="1" x14ac:dyDescent="0.25">
      <c r="A7" s="894" t="s">
        <v>48</v>
      </c>
      <c r="B7" s="894"/>
      <c r="C7" s="894"/>
      <c r="D7" s="894"/>
      <c r="E7" s="894"/>
      <c r="F7" s="895"/>
      <c r="G7" s="895"/>
      <c r="H7" s="895"/>
      <c r="I7" s="895"/>
      <c r="J7" s="895"/>
      <c r="K7" s="895"/>
      <c r="L7" s="895"/>
      <c r="M7" s="895"/>
      <c r="N7" s="895"/>
      <c r="O7" s="895"/>
      <c r="P7" s="8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893"/>
      <c r="AY7" s="877"/>
      <c r="AZ7" s="877"/>
      <c r="BA7" s="877"/>
      <c r="BB7" s="878"/>
      <c r="BC7" s="876"/>
      <c r="BD7" s="877"/>
      <c r="BE7" s="877"/>
      <c r="BF7" s="877"/>
      <c r="BG7" s="878"/>
      <c r="BH7" s="876"/>
      <c r="BI7" s="877"/>
      <c r="BJ7" s="877"/>
      <c r="BK7" s="877"/>
      <c r="BL7" s="87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893"/>
      <c r="AY8" s="877"/>
      <c r="AZ8" s="877"/>
      <c r="BA8" s="877"/>
      <c r="BB8" s="878"/>
      <c r="BC8" s="876"/>
      <c r="BD8" s="877"/>
      <c r="BE8" s="877"/>
      <c r="BF8" s="877"/>
      <c r="BG8" s="878"/>
      <c r="BH8" s="876"/>
      <c r="BI8" s="877"/>
      <c r="BJ8" s="877"/>
      <c r="BK8" s="877"/>
      <c r="BL8" s="879"/>
      <c r="BM8" s="5"/>
      <c r="BN8" s="5"/>
      <c r="BO8" s="5"/>
      <c r="BP8" s="5"/>
      <c r="BQ8" s="5"/>
      <c r="BR8" s="5"/>
      <c r="BS8" s="5"/>
      <c r="BT8" s="5"/>
      <c r="BU8" s="5"/>
      <c r="BV8" s="5"/>
      <c r="BW8" s="5"/>
      <c r="BX8" s="5"/>
      <c r="BY8" s="5"/>
      <c r="BZ8" s="5"/>
      <c r="CA8" s="5"/>
      <c r="CB8" s="5"/>
      <c r="CC8" s="5"/>
      <c r="CD8" s="5"/>
      <c r="CE8" s="5"/>
      <c r="CF8" s="5"/>
    </row>
    <row r="9" spans="1:84" ht="12" customHeight="1" thickBot="1" x14ac:dyDescent="0.3">
      <c r="A9" s="886" t="s">
        <v>871</v>
      </c>
      <c r="B9" s="887"/>
      <c r="C9" s="887"/>
      <c r="D9" s="887"/>
      <c r="E9" s="887"/>
      <c r="F9" s="887"/>
      <c r="G9" s="887"/>
      <c r="H9" s="887"/>
      <c r="I9" s="887"/>
      <c r="J9" s="887"/>
      <c r="K9" s="887"/>
      <c r="L9" s="887"/>
      <c r="M9" s="887"/>
      <c r="N9" s="887"/>
      <c r="O9" s="887"/>
      <c r="P9" s="887"/>
      <c r="Q9" s="887"/>
      <c r="R9" s="887"/>
      <c r="S9" s="887"/>
      <c r="T9" s="887"/>
      <c r="U9" s="887"/>
      <c r="V9" s="887"/>
      <c r="W9" s="887"/>
      <c r="X9" s="887"/>
      <c r="Y9" s="887"/>
      <c r="Z9" s="887"/>
      <c r="AA9" s="887"/>
      <c r="AB9" s="887"/>
      <c r="AC9" s="887"/>
      <c r="AD9" s="887"/>
      <c r="AE9" s="887"/>
      <c r="AF9" s="887"/>
      <c r="AG9" s="887"/>
      <c r="AH9" s="887"/>
      <c r="AI9" s="888"/>
      <c r="AJ9" s="23"/>
      <c r="AK9" s="23"/>
      <c r="AL9" s="23"/>
      <c r="AM9" s="23"/>
      <c r="AN9" s="23"/>
      <c r="AO9" s="23"/>
      <c r="AP9" s="23"/>
      <c r="AQ9" s="23"/>
      <c r="AR9" s="23"/>
      <c r="AS9" s="23"/>
      <c r="AT9" s="23"/>
      <c r="AU9" s="23"/>
      <c r="AV9" s="23"/>
      <c r="AW9" s="5"/>
      <c r="AX9" s="893"/>
      <c r="AY9" s="877"/>
      <c r="AZ9" s="877"/>
      <c r="BA9" s="877"/>
      <c r="BB9" s="878"/>
      <c r="BC9" s="876"/>
      <c r="BD9" s="877"/>
      <c r="BE9" s="877"/>
      <c r="BF9" s="877"/>
      <c r="BG9" s="878"/>
      <c r="BH9" s="876"/>
      <c r="BI9" s="877"/>
      <c r="BJ9" s="877"/>
      <c r="BK9" s="877"/>
      <c r="BL9" s="87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03" t="s">
        <v>868</v>
      </c>
      <c r="B10" s="2565"/>
      <c r="C10" s="2565"/>
      <c r="D10" s="2565"/>
      <c r="E10" s="2565"/>
      <c r="F10" s="2565"/>
      <c r="G10" s="904"/>
      <c r="H10" s="880" t="s">
        <v>427</v>
      </c>
      <c r="I10" s="2565"/>
      <c r="J10" s="2565"/>
      <c r="K10" s="2565"/>
      <c r="L10" s="2565"/>
      <c r="M10" s="904"/>
      <c r="N10" s="880" t="s">
        <v>423</v>
      </c>
      <c r="O10" s="2565"/>
      <c r="P10" s="904"/>
      <c r="Q10" s="880" t="s">
        <v>422</v>
      </c>
      <c r="R10" s="2565"/>
      <c r="S10" s="904"/>
      <c r="T10" s="905" t="s">
        <v>873</v>
      </c>
      <c r="U10" s="2566"/>
      <c r="V10" s="907"/>
      <c r="W10" s="880" t="s">
        <v>872</v>
      </c>
      <c r="X10" s="2565"/>
      <c r="Y10" s="904"/>
      <c r="Z10" s="880" t="s">
        <v>418</v>
      </c>
      <c r="AA10" s="2565"/>
      <c r="AB10" s="2565"/>
      <c r="AC10" s="2565"/>
      <c r="AD10" s="2565"/>
      <c r="AE10" s="909" t="s">
        <v>39</v>
      </c>
      <c r="AF10" s="910"/>
      <c r="AG10" s="910"/>
      <c r="AH10" s="910"/>
      <c r="AI10" s="2534"/>
      <c r="AJ10" s="23"/>
      <c r="AK10" s="23"/>
      <c r="AL10" s="23"/>
      <c r="AM10" s="23"/>
      <c r="AN10" s="23"/>
      <c r="AO10" s="23"/>
      <c r="AP10" s="23"/>
      <c r="AQ10" s="23"/>
      <c r="AR10" s="23"/>
      <c r="AS10" s="23"/>
      <c r="AT10" s="23"/>
      <c r="AU10" s="23"/>
      <c r="AV10" s="23"/>
      <c r="AW10" s="5"/>
      <c r="AX10" s="893"/>
      <c r="AY10" s="877"/>
      <c r="AZ10" s="877"/>
      <c r="BA10" s="877"/>
      <c r="BB10" s="878"/>
      <c r="BC10" s="876"/>
      <c r="BD10" s="877"/>
      <c r="BE10" s="877"/>
      <c r="BF10" s="877"/>
      <c r="BG10" s="878"/>
      <c r="BH10" s="876"/>
      <c r="BI10" s="877"/>
      <c r="BJ10" s="877"/>
      <c r="BK10" s="877"/>
      <c r="BL10" s="879"/>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03"/>
      <c r="B11" s="2565"/>
      <c r="C11" s="2565"/>
      <c r="D11" s="2565"/>
      <c r="E11" s="2565"/>
      <c r="F11" s="2565"/>
      <c r="G11" s="904"/>
      <c r="H11" s="880"/>
      <c r="I11" s="2565"/>
      <c r="J11" s="2565"/>
      <c r="K11" s="2565"/>
      <c r="L11" s="2565"/>
      <c r="M11" s="904"/>
      <c r="N11" s="880"/>
      <c r="O11" s="2565"/>
      <c r="P11" s="904"/>
      <c r="Q11" s="880"/>
      <c r="R11" s="2565"/>
      <c r="S11" s="904"/>
      <c r="T11" s="905"/>
      <c r="U11" s="2566"/>
      <c r="V11" s="907"/>
      <c r="W11" s="880"/>
      <c r="X11" s="2565"/>
      <c r="Y11" s="904"/>
      <c r="Z11" s="883"/>
      <c r="AA11" s="884"/>
      <c r="AB11" s="884"/>
      <c r="AC11" s="884"/>
      <c r="AD11" s="884"/>
      <c r="AE11" s="883"/>
      <c r="AF11" s="884"/>
      <c r="AG11" s="884"/>
      <c r="AH11" s="884"/>
      <c r="AI11" s="885"/>
      <c r="AJ11" s="23"/>
      <c r="AK11" s="23"/>
      <c r="AL11" s="23"/>
      <c r="AM11" s="23"/>
      <c r="AN11" s="23"/>
      <c r="AO11" s="23"/>
      <c r="AP11" s="23"/>
      <c r="AQ11" s="23"/>
      <c r="AR11" s="23"/>
      <c r="AS11" s="23"/>
      <c r="AT11" s="23"/>
      <c r="AU11" s="23"/>
      <c r="AV11" s="23"/>
      <c r="AW11" s="5"/>
      <c r="AX11" s="937"/>
      <c r="AY11" s="930"/>
      <c r="AZ11" s="930"/>
      <c r="BA11" s="930"/>
      <c r="BB11" s="938"/>
      <c r="BC11" s="929"/>
      <c r="BD11" s="930"/>
      <c r="BE11" s="930"/>
      <c r="BF11" s="930"/>
      <c r="BG11" s="938"/>
      <c r="BH11" s="929"/>
      <c r="BI11" s="930"/>
      <c r="BJ11" s="930"/>
      <c r="BK11" s="930"/>
      <c r="BL11" s="931"/>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943"/>
      <c r="B12" s="944"/>
      <c r="C12" s="944"/>
      <c r="D12" s="944"/>
      <c r="E12" s="944"/>
      <c r="F12" s="944"/>
      <c r="G12" s="945"/>
      <c r="H12" s="2562" t="s">
        <v>102</v>
      </c>
      <c r="I12" s="2563"/>
      <c r="J12" s="2563"/>
      <c r="K12" s="2563"/>
      <c r="L12" s="2563"/>
      <c r="M12" s="2564"/>
      <c r="N12" s="2559"/>
      <c r="O12" s="2559"/>
      <c r="P12" s="2559"/>
      <c r="Q12" s="2559"/>
      <c r="R12" s="2559"/>
      <c r="S12" s="2559"/>
      <c r="T12" s="2559"/>
      <c r="U12" s="2559"/>
      <c r="V12" s="2559"/>
      <c r="W12" s="2559"/>
      <c r="X12" s="2559"/>
      <c r="Y12" s="2559"/>
      <c r="Z12" s="2560" t="str">
        <f>IF(A12&lt;&gt;"","---","")</f>
        <v/>
      </c>
      <c r="AA12" s="2561"/>
      <c r="AB12" s="2561"/>
      <c r="AC12" s="2561"/>
      <c r="AD12" s="2561"/>
      <c r="AE12" s="2570"/>
      <c r="AF12" s="2571"/>
      <c r="AG12" s="2571"/>
      <c r="AH12" s="2571"/>
      <c r="AI12" s="2572"/>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46"/>
      <c r="B13" s="947"/>
      <c r="C13" s="947"/>
      <c r="D13" s="947"/>
      <c r="E13" s="947"/>
      <c r="F13" s="947"/>
      <c r="G13" s="948"/>
      <c r="H13" s="2567" t="s">
        <v>101</v>
      </c>
      <c r="I13" s="2568"/>
      <c r="J13" s="2568"/>
      <c r="K13" s="2568"/>
      <c r="L13" s="2568"/>
      <c r="M13" s="2569"/>
      <c r="N13" s="926"/>
      <c r="O13" s="926"/>
      <c r="P13" s="926"/>
      <c r="Q13" s="926"/>
      <c r="R13" s="926"/>
      <c r="S13" s="926"/>
      <c r="T13" s="926"/>
      <c r="U13" s="926"/>
      <c r="V13" s="926"/>
      <c r="W13" s="926"/>
      <c r="X13" s="926"/>
      <c r="Y13" s="926"/>
      <c r="Z13" s="1025"/>
      <c r="AA13" s="998"/>
      <c r="AB13" s="998"/>
      <c r="AC13" s="2203" t="str">
        <f>IF(A12&lt;&gt;"","CS","")</f>
        <v/>
      </c>
      <c r="AD13" s="2203"/>
      <c r="AE13" s="1122"/>
      <c r="AF13" s="1123"/>
      <c r="AG13" s="1123"/>
      <c r="AH13" s="1123"/>
      <c r="AI13" s="1284"/>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43"/>
      <c r="B14" s="944"/>
      <c r="C14" s="944"/>
      <c r="D14" s="944"/>
      <c r="E14" s="944"/>
      <c r="F14" s="944"/>
      <c r="G14" s="945"/>
      <c r="H14" s="2562" t="s">
        <v>102</v>
      </c>
      <c r="I14" s="2563"/>
      <c r="J14" s="2563"/>
      <c r="K14" s="2563"/>
      <c r="L14" s="2563"/>
      <c r="M14" s="2564"/>
      <c r="N14" s="2559"/>
      <c r="O14" s="2559"/>
      <c r="P14" s="2559"/>
      <c r="Q14" s="2559"/>
      <c r="R14" s="2559"/>
      <c r="S14" s="2559"/>
      <c r="T14" s="2559"/>
      <c r="U14" s="2559"/>
      <c r="V14" s="2559"/>
      <c r="W14" s="2559"/>
      <c r="X14" s="2559"/>
      <c r="Y14" s="2559"/>
      <c r="Z14" s="2560" t="str">
        <f>IF(A14&lt;&gt;"","---","")</f>
        <v/>
      </c>
      <c r="AA14" s="2561"/>
      <c r="AB14" s="2561"/>
      <c r="AC14" s="2561"/>
      <c r="AD14" s="2561"/>
      <c r="AE14" s="2570"/>
      <c r="AF14" s="2571"/>
      <c r="AG14" s="2571"/>
      <c r="AH14" s="2571"/>
      <c r="AI14" s="2572"/>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46"/>
      <c r="B15" s="947"/>
      <c r="C15" s="947"/>
      <c r="D15" s="947"/>
      <c r="E15" s="947"/>
      <c r="F15" s="947"/>
      <c r="G15" s="948"/>
      <c r="H15" s="2567" t="s">
        <v>101</v>
      </c>
      <c r="I15" s="2568"/>
      <c r="J15" s="2568"/>
      <c r="K15" s="2568"/>
      <c r="L15" s="2568"/>
      <c r="M15" s="2569"/>
      <c r="N15" s="926"/>
      <c r="O15" s="926"/>
      <c r="P15" s="926"/>
      <c r="Q15" s="926"/>
      <c r="R15" s="926"/>
      <c r="S15" s="926"/>
      <c r="T15" s="926"/>
      <c r="U15" s="926"/>
      <c r="V15" s="926"/>
      <c r="W15" s="926"/>
      <c r="X15" s="926"/>
      <c r="Y15" s="926"/>
      <c r="Z15" s="1025"/>
      <c r="AA15" s="998"/>
      <c r="AB15" s="998"/>
      <c r="AC15" s="2203" t="str">
        <f>IF(A14&lt;&gt;"","CS","")</f>
        <v/>
      </c>
      <c r="AD15" s="2203"/>
      <c r="AE15" s="1122"/>
      <c r="AF15" s="1123"/>
      <c r="AG15" s="1123"/>
      <c r="AH15" s="1123"/>
      <c r="AI15" s="1284"/>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43"/>
      <c r="B16" s="944"/>
      <c r="C16" s="944"/>
      <c r="D16" s="944"/>
      <c r="E16" s="944"/>
      <c r="F16" s="944"/>
      <c r="G16" s="945"/>
      <c r="H16" s="2562" t="s">
        <v>102</v>
      </c>
      <c r="I16" s="2563"/>
      <c r="J16" s="2563"/>
      <c r="K16" s="2563"/>
      <c r="L16" s="2563"/>
      <c r="M16" s="2564"/>
      <c r="N16" s="2559"/>
      <c r="O16" s="2559"/>
      <c r="P16" s="2559"/>
      <c r="Q16" s="2559"/>
      <c r="R16" s="2559"/>
      <c r="S16" s="2559"/>
      <c r="T16" s="2559"/>
      <c r="U16" s="2559"/>
      <c r="V16" s="2559"/>
      <c r="W16" s="2559"/>
      <c r="X16" s="2559"/>
      <c r="Y16" s="2559"/>
      <c r="Z16" s="2560" t="str">
        <f>IF(A16&lt;&gt;"","---","")</f>
        <v/>
      </c>
      <c r="AA16" s="2561"/>
      <c r="AB16" s="2561"/>
      <c r="AC16" s="2561"/>
      <c r="AD16" s="2561"/>
      <c r="AE16" s="2570"/>
      <c r="AF16" s="2571"/>
      <c r="AG16" s="2571"/>
      <c r="AH16" s="2571"/>
      <c r="AI16" s="2572"/>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46"/>
      <c r="B17" s="947"/>
      <c r="C17" s="947"/>
      <c r="D17" s="947"/>
      <c r="E17" s="947"/>
      <c r="F17" s="947"/>
      <c r="G17" s="948"/>
      <c r="H17" s="2567" t="s">
        <v>101</v>
      </c>
      <c r="I17" s="2568"/>
      <c r="J17" s="2568"/>
      <c r="K17" s="2568"/>
      <c r="L17" s="2568"/>
      <c r="M17" s="2569"/>
      <c r="N17" s="926"/>
      <c r="O17" s="926"/>
      <c r="P17" s="926"/>
      <c r="Q17" s="926"/>
      <c r="R17" s="926"/>
      <c r="S17" s="926"/>
      <c r="T17" s="2065"/>
      <c r="U17" s="926"/>
      <c r="V17" s="926"/>
      <c r="W17" s="926"/>
      <c r="X17" s="926"/>
      <c r="Y17" s="926"/>
      <c r="Z17" s="1025"/>
      <c r="AA17" s="998"/>
      <c r="AB17" s="998"/>
      <c r="AC17" s="2203" t="str">
        <f>IF(A16&lt;&gt;"","CS","")</f>
        <v/>
      </c>
      <c r="AD17" s="2203"/>
      <c r="AE17" s="1122"/>
      <c r="AF17" s="1123"/>
      <c r="AG17" s="1123"/>
      <c r="AH17" s="1123"/>
      <c r="AI17" s="1284"/>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43"/>
      <c r="B18" s="944"/>
      <c r="C18" s="944"/>
      <c r="D18" s="944"/>
      <c r="E18" s="944"/>
      <c r="F18" s="944"/>
      <c r="G18" s="945"/>
      <c r="H18" s="2562" t="s">
        <v>102</v>
      </c>
      <c r="I18" s="2563"/>
      <c r="J18" s="2563"/>
      <c r="K18" s="2563"/>
      <c r="L18" s="2563"/>
      <c r="M18" s="2564"/>
      <c r="N18" s="2559"/>
      <c r="O18" s="2559"/>
      <c r="P18" s="2559"/>
      <c r="Q18" s="2559"/>
      <c r="R18" s="2559"/>
      <c r="S18" s="2559"/>
      <c r="T18" s="2559"/>
      <c r="U18" s="2559"/>
      <c r="V18" s="2559"/>
      <c r="W18" s="2559"/>
      <c r="X18" s="2559"/>
      <c r="Y18" s="2559"/>
      <c r="Z18" s="2560" t="str">
        <f>IF(A18&lt;&gt;"","---","")</f>
        <v/>
      </c>
      <c r="AA18" s="2561"/>
      <c r="AB18" s="2561"/>
      <c r="AC18" s="2561"/>
      <c r="AD18" s="2561"/>
      <c r="AE18" s="2570"/>
      <c r="AF18" s="2571"/>
      <c r="AG18" s="2571"/>
      <c r="AH18" s="2571"/>
      <c r="AI18" s="2572"/>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46"/>
      <c r="B19" s="947"/>
      <c r="C19" s="947"/>
      <c r="D19" s="947"/>
      <c r="E19" s="947"/>
      <c r="F19" s="947"/>
      <c r="G19" s="948"/>
      <c r="H19" s="2567" t="s">
        <v>101</v>
      </c>
      <c r="I19" s="2568"/>
      <c r="J19" s="2568"/>
      <c r="K19" s="2568"/>
      <c r="L19" s="2568"/>
      <c r="M19" s="2569"/>
      <c r="N19" s="926"/>
      <c r="O19" s="926"/>
      <c r="P19" s="926"/>
      <c r="Q19" s="926"/>
      <c r="R19" s="926"/>
      <c r="S19" s="926"/>
      <c r="T19" s="2065"/>
      <c r="U19" s="926"/>
      <c r="V19" s="926"/>
      <c r="W19" s="926"/>
      <c r="X19" s="926"/>
      <c r="Y19" s="926"/>
      <c r="Z19" s="1025"/>
      <c r="AA19" s="998"/>
      <c r="AB19" s="998"/>
      <c r="AC19" s="2203" t="str">
        <f>IF(A18&lt;&gt;"","CS","")</f>
        <v/>
      </c>
      <c r="AD19" s="2203"/>
      <c r="AE19" s="1122"/>
      <c r="AF19" s="1123"/>
      <c r="AG19" s="1123"/>
      <c r="AH19" s="1123"/>
      <c r="AI19" s="1284"/>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43"/>
      <c r="B20" s="944"/>
      <c r="C20" s="944"/>
      <c r="D20" s="944"/>
      <c r="E20" s="944"/>
      <c r="F20" s="944"/>
      <c r="G20" s="945"/>
      <c r="H20" s="2562" t="s">
        <v>102</v>
      </c>
      <c r="I20" s="2563"/>
      <c r="J20" s="2563"/>
      <c r="K20" s="2563"/>
      <c r="L20" s="2563"/>
      <c r="M20" s="2564"/>
      <c r="N20" s="2559"/>
      <c r="O20" s="2559"/>
      <c r="P20" s="2559"/>
      <c r="Q20" s="2559"/>
      <c r="R20" s="2559"/>
      <c r="S20" s="2559"/>
      <c r="T20" s="2559"/>
      <c r="U20" s="2559"/>
      <c r="V20" s="2559"/>
      <c r="W20" s="2559"/>
      <c r="X20" s="2559"/>
      <c r="Y20" s="2559"/>
      <c r="Z20" s="2560" t="str">
        <f>IF(A20&lt;&gt;"","---","")</f>
        <v/>
      </c>
      <c r="AA20" s="2561"/>
      <c r="AB20" s="2561"/>
      <c r="AC20" s="2561"/>
      <c r="AD20" s="2561"/>
      <c r="AE20" s="2570"/>
      <c r="AF20" s="2571"/>
      <c r="AG20" s="2571"/>
      <c r="AH20" s="2571"/>
      <c r="AI20" s="2572"/>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46"/>
      <c r="B21" s="947"/>
      <c r="C21" s="947"/>
      <c r="D21" s="947"/>
      <c r="E21" s="947"/>
      <c r="F21" s="947"/>
      <c r="G21" s="948"/>
      <c r="H21" s="2567" t="s">
        <v>101</v>
      </c>
      <c r="I21" s="2568"/>
      <c r="J21" s="2568"/>
      <c r="K21" s="2568"/>
      <c r="L21" s="2568"/>
      <c r="M21" s="2569"/>
      <c r="N21" s="926"/>
      <c r="O21" s="926"/>
      <c r="P21" s="926"/>
      <c r="Q21" s="926"/>
      <c r="R21" s="926"/>
      <c r="S21" s="926"/>
      <c r="T21" s="2065"/>
      <c r="U21" s="926"/>
      <c r="V21" s="926"/>
      <c r="W21" s="926"/>
      <c r="X21" s="926"/>
      <c r="Y21" s="926"/>
      <c r="Z21" s="1025"/>
      <c r="AA21" s="998"/>
      <c r="AB21" s="998"/>
      <c r="AC21" s="2203" t="str">
        <f>IF(A20&lt;&gt;"","CS","")</f>
        <v/>
      </c>
      <c r="AD21" s="2203"/>
      <c r="AE21" s="1122"/>
      <c r="AF21" s="1123"/>
      <c r="AG21" s="1123"/>
      <c r="AH21" s="1123"/>
      <c r="AI21" s="1284"/>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43"/>
      <c r="B22" s="944"/>
      <c r="C22" s="944"/>
      <c r="D22" s="944"/>
      <c r="E22" s="944"/>
      <c r="F22" s="944"/>
      <c r="G22" s="945"/>
      <c r="H22" s="2562" t="s">
        <v>102</v>
      </c>
      <c r="I22" s="2563"/>
      <c r="J22" s="2563"/>
      <c r="K22" s="2563"/>
      <c r="L22" s="2563"/>
      <c r="M22" s="2564"/>
      <c r="N22" s="2559"/>
      <c r="O22" s="2559"/>
      <c r="P22" s="2559"/>
      <c r="Q22" s="2559"/>
      <c r="R22" s="2559"/>
      <c r="S22" s="2559"/>
      <c r="T22" s="2559"/>
      <c r="U22" s="2559"/>
      <c r="V22" s="2559"/>
      <c r="W22" s="2559"/>
      <c r="X22" s="2559"/>
      <c r="Y22" s="2559"/>
      <c r="Z22" s="2560" t="str">
        <f>IF(A22&lt;&gt;"","---","")</f>
        <v/>
      </c>
      <c r="AA22" s="2561"/>
      <c r="AB22" s="2561"/>
      <c r="AC22" s="2561"/>
      <c r="AD22" s="2561"/>
      <c r="AE22" s="2570"/>
      <c r="AF22" s="2571"/>
      <c r="AG22" s="2571"/>
      <c r="AH22" s="2571"/>
      <c r="AI22" s="2572"/>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46"/>
      <c r="B23" s="947"/>
      <c r="C23" s="947"/>
      <c r="D23" s="947"/>
      <c r="E23" s="947"/>
      <c r="F23" s="947"/>
      <c r="G23" s="948"/>
      <c r="H23" s="2567" t="s">
        <v>101</v>
      </c>
      <c r="I23" s="2568"/>
      <c r="J23" s="2568"/>
      <c r="K23" s="2568"/>
      <c r="L23" s="2568"/>
      <c r="M23" s="2569"/>
      <c r="N23" s="926"/>
      <c r="O23" s="926"/>
      <c r="P23" s="926"/>
      <c r="Q23" s="926"/>
      <c r="R23" s="926"/>
      <c r="S23" s="926"/>
      <c r="T23" s="2065"/>
      <c r="U23" s="926"/>
      <c r="V23" s="926"/>
      <c r="W23" s="926"/>
      <c r="X23" s="926"/>
      <c r="Y23" s="926"/>
      <c r="Z23" s="1025"/>
      <c r="AA23" s="998"/>
      <c r="AB23" s="998"/>
      <c r="AC23" s="2203" t="str">
        <f>IF(A22&lt;&gt;"","CS","")</f>
        <v/>
      </c>
      <c r="AD23" s="2203"/>
      <c r="AE23" s="1122"/>
      <c r="AF23" s="1123"/>
      <c r="AG23" s="1123"/>
      <c r="AH23" s="1123"/>
      <c r="AI23" s="1284"/>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43"/>
      <c r="B24" s="944"/>
      <c r="C24" s="944"/>
      <c r="D24" s="944"/>
      <c r="E24" s="944"/>
      <c r="F24" s="944"/>
      <c r="G24" s="945"/>
      <c r="H24" s="2562" t="s">
        <v>102</v>
      </c>
      <c r="I24" s="2563"/>
      <c r="J24" s="2563"/>
      <c r="K24" s="2563"/>
      <c r="L24" s="2563"/>
      <c r="M24" s="2564"/>
      <c r="N24" s="2559"/>
      <c r="O24" s="2559"/>
      <c r="P24" s="2559"/>
      <c r="Q24" s="2559"/>
      <c r="R24" s="2559"/>
      <c r="S24" s="2559"/>
      <c r="T24" s="2559"/>
      <c r="U24" s="2559"/>
      <c r="V24" s="2559"/>
      <c r="W24" s="2559"/>
      <c r="X24" s="2559"/>
      <c r="Y24" s="2559"/>
      <c r="Z24" s="2560" t="str">
        <f>IF(A24&lt;&gt;"","---","")</f>
        <v/>
      </c>
      <c r="AA24" s="2561"/>
      <c r="AB24" s="2561"/>
      <c r="AC24" s="2561"/>
      <c r="AD24" s="2561"/>
      <c r="AE24" s="2570"/>
      <c r="AF24" s="2571"/>
      <c r="AG24" s="2571"/>
      <c r="AH24" s="2571"/>
      <c r="AI24" s="2572"/>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46"/>
      <c r="B25" s="947"/>
      <c r="C25" s="947"/>
      <c r="D25" s="947"/>
      <c r="E25" s="947"/>
      <c r="F25" s="947"/>
      <c r="G25" s="948"/>
      <c r="H25" s="2567" t="s">
        <v>101</v>
      </c>
      <c r="I25" s="2568"/>
      <c r="J25" s="2568"/>
      <c r="K25" s="2568"/>
      <c r="L25" s="2568"/>
      <c r="M25" s="2569"/>
      <c r="N25" s="926"/>
      <c r="O25" s="926"/>
      <c r="P25" s="926"/>
      <c r="Q25" s="926"/>
      <c r="R25" s="926"/>
      <c r="S25" s="926"/>
      <c r="T25" s="2065"/>
      <c r="U25" s="926"/>
      <c r="V25" s="926"/>
      <c r="W25" s="926"/>
      <c r="X25" s="926"/>
      <c r="Y25" s="926"/>
      <c r="Z25" s="1025"/>
      <c r="AA25" s="998"/>
      <c r="AB25" s="998"/>
      <c r="AC25" s="2203" t="str">
        <f>IF(A24&lt;&gt;"","CS","")</f>
        <v/>
      </c>
      <c r="AD25" s="2203"/>
      <c r="AE25" s="1122"/>
      <c r="AF25" s="1123"/>
      <c r="AG25" s="1123"/>
      <c r="AH25" s="1123"/>
      <c r="AI25" s="1284"/>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43"/>
      <c r="B26" s="944"/>
      <c r="C26" s="944"/>
      <c r="D26" s="944"/>
      <c r="E26" s="944"/>
      <c r="F26" s="944"/>
      <c r="G26" s="945"/>
      <c r="H26" s="2562" t="s">
        <v>102</v>
      </c>
      <c r="I26" s="2563"/>
      <c r="J26" s="2563"/>
      <c r="K26" s="2563"/>
      <c r="L26" s="2563"/>
      <c r="M26" s="2564"/>
      <c r="N26" s="2559"/>
      <c r="O26" s="2559"/>
      <c r="P26" s="2559"/>
      <c r="Q26" s="2559"/>
      <c r="R26" s="2559"/>
      <c r="S26" s="2559"/>
      <c r="T26" s="2559"/>
      <c r="U26" s="2559"/>
      <c r="V26" s="2559"/>
      <c r="W26" s="2559"/>
      <c r="X26" s="2559"/>
      <c r="Y26" s="2559"/>
      <c r="Z26" s="2560" t="str">
        <f>IF(A26&lt;&gt;"","---","")</f>
        <v/>
      </c>
      <c r="AA26" s="2561"/>
      <c r="AB26" s="2561"/>
      <c r="AC26" s="2561"/>
      <c r="AD26" s="2561"/>
      <c r="AE26" s="2570"/>
      <c r="AF26" s="2571"/>
      <c r="AG26" s="2571"/>
      <c r="AH26" s="2571"/>
      <c r="AI26" s="2572"/>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46"/>
      <c r="B27" s="947"/>
      <c r="C27" s="947"/>
      <c r="D27" s="947"/>
      <c r="E27" s="947"/>
      <c r="F27" s="947"/>
      <c r="G27" s="948"/>
      <c r="H27" s="2567" t="s">
        <v>101</v>
      </c>
      <c r="I27" s="2568"/>
      <c r="J27" s="2568"/>
      <c r="K27" s="2568"/>
      <c r="L27" s="2568"/>
      <c r="M27" s="2569"/>
      <c r="N27" s="926"/>
      <c r="O27" s="926"/>
      <c r="P27" s="926"/>
      <c r="Q27" s="2065"/>
      <c r="R27" s="926"/>
      <c r="S27" s="926"/>
      <c r="T27" s="2065"/>
      <c r="U27" s="926"/>
      <c r="V27" s="926"/>
      <c r="W27" s="926"/>
      <c r="X27" s="926"/>
      <c r="Y27" s="926"/>
      <c r="Z27" s="1025"/>
      <c r="AA27" s="998"/>
      <c r="AB27" s="998"/>
      <c r="AC27" s="2203" t="str">
        <f>IF(A26&lt;&gt;"","CS","")</f>
        <v/>
      </c>
      <c r="AD27" s="2203"/>
      <c r="AE27" s="1122"/>
      <c r="AF27" s="1123"/>
      <c r="AG27" s="1123"/>
      <c r="AH27" s="1123"/>
      <c r="AI27" s="1284"/>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43"/>
      <c r="B28" s="944"/>
      <c r="C28" s="944"/>
      <c r="D28" s="944"/>
      <c r="E28" s="944"/>
      <c r="F28" s="944"/>
      <c r="G28" s="945"/>
      <c r="H28" s="2562" t="s">
        <v>102</v>
      </c>
      <c r="I28" s="2563"/>
      <c r="J28" s="2563"/>
      <c r="K28" s="2563"/>
      <c r="L28" s="2563"/>
      <c r="M28" s="2564"/>
      <c r="N28" s="2559"/>
      <c r="O28" s="2559"/>
      <c r="P28" s="2559"/>
      <c r="Q28" s="2559"/>
      <c r="R28" s="2559"/>
      <c r="S28" s="2559"/>
      <c r="T28" s="2559"/>
      <c r="U28" s="2559"/>
      <c r="V28" s="2559"/>
      <c r="W28" s="2559"/>
      <c r="X28" s="2559"/>
      <c r="Y28" s="2559"/>
      <c r="Z28" s="2560" t="str">
        <f>IF(A28&lt;&gt;"","---","")</f>
        <v/>
      </c>
      <c r="AA28" s="2561"/>
      <c r="AB28" s="2561"/>
      <c r="AC28" s="2561"/>
      <c r="AD28" s="2561"/>
      <c r="AE28" s="2570"/>
      <c r="AF28" s="2571"/>
      <c r="AG28" s="2571"/>
      <c r="AH28" s="2571"/>
      <c r="AI28" s="2572"/>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46"/>
      <c r="B29" s="947"/>
      <c r="C29" s="947"/>
      <c r="D29" s="947"/>
      <c r="E29" s="947"/>
      <c r="F29" s="947"/>
      <c r="G29" s="948"/>
      <c r="H29" s="2567" t="s">
        <v>101</v>
      </c>
      <c r="I29" s="2568"/>
      <c r="J29" s="2568"/>
      <c r="K29" s="2568"/>
      <c r="L29" s="2568"/>
      <c r="M29" s="2569"/>
      <c r="N29" s="926"/>
      <c r="O29" s="926"/>
      <c r="P29" s="926"/>
      <c r="Q29" s="926"/>
      <c r="R29" s="926"/>
      <c r="S29" s="926"/>
      <c r="T29" s="2065"/>
      <c r="U29" s="926"/>
      <c r="V29" s="926"/>
      <c r="W29" s="926"/>
      <c r="X29" s="926"/>
      <c r="Y29" s="926"/>
      <c r="Z29" s="1025"/>
      <c r="AA29" s="998"/>
      <c r="AB29" s="998"/>
      <c r="AC29" s="2203" t="str">
        <f>IF(A28&lt;&gt;"","CS","")</f>
        <v/>
      </c>
      <c r="AD29" s="2203"/>
      <c r="AE29" s="1122"/>
      <c r="AF29" s="1123"/>
      <c r="AG29" s="1123"/>
      <c r="AH29" s="1123"/>
      <c r="AI29" s="1284"/>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43"/>
      <c r="B30" s="944"/>
      <c r="C30" s="944"/>
      <c r="D30" s="944"/>
      <c r="E30" s="944"/>
      <c r="F30" s="944"/>
      <c r="G30" s="945"/>
      <c r="H30" s="2562" t="s">
        <v>102</v>
      </c>
      <c r="I30" s="2563"/>
      <c r="J30" s="2563"/>
      <c r="K30" s="2563"/>
      <c r="L30" s="2563"/>
      <c r="M30" s="2564"/>
      <c r="N30" s="2559"/>
      <c r="O30" s="2559"/>
      <c r="P30" s="2559"/>
      <c r="Q30" s="2559"/>
      <c r="R30" s="2559"/>
      <c r="S30" s="2559"/>
      <c r="T30" s="2559"/>
      <c r="U30" s="2559"/>
      <c r="V30" s="2559"/>
      <c r="W30" s="2559"/>
      <c r="X30" s="2559"/>
      <c r="Y30" s="2559"/>
      <c r="Z30" s="2560" t="str">
        <f>IF(A30&lt;&gt;"","---","")</f>
        <v/>
      </c>
      <c r="AA30" s="2561"/>
      <c r="AB30" s="2561"/>
      <c r="AC30" s="2561"/>
      <c r="AD30" s="2561"/>
      <c r="AE30" s="2570"/>
      <c r="AF30" s="2571"/>
      <c r="AG30" s="2571"/>
      <c r="AH30" s="2571"/>
      <c r="AI30" s="2572"/>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46"/>
      <c r="B31" s="947"/>
      <c r="C31" s="947"/>
      <c r="D31" s="947"/>
      <c r="E31" s="947"/>
      <c r="F31" s="947"/>
      <c r="G31" s="948"/>
      <c r="H31" s="2567" t="s">
        <v>101</v>
      </c>
      <c r="I31" s="2568"/>
      <c r="J31" s="2568"/>
      <c r="K31" s="2568"/>
      <c r="L31" s="2568"/>
      <c r="M31" s="2569"/>
      <c r="N31" s="926"/>
      <c r="O31" s="926"/>
      <c r="P31" s="926"/>
      <c r="Q31" s="926"/>
      <c r="R31" s="926"/>
      <c r="S31" s="926"/>
      <c r="T31" s="2065"/>
      <c r="U31" s="926"/>
      <c r="V31" s="926"/>
      <c r="W31" s="926"/>
      <c r="X31" s="926"/>
      <c r="Y31" s="926"/>
      <c r="Z31" s="1025"/>
      <c r="AA31" s="998"/>
      <c r="AB31" s="998"/>
      <c r="AC31" s="2203" t="str">
        <f>IF(A30&lt;&gt;"","CS","")</f>
        <v/>
      </c>
      <c r="AD31" s="2203"/>
      <c r="AE31" s="1122"/>
      <c r="AF31" s="1123"/>
      <c r="AG31" s="1123"/>
      <c r="AH31" s="1123"/>
      <c r="AI31" s="1284"/>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43"/>
      <c r="B32" s="944"/>
      <c r="C32" s="944"/>
      <c r="D32" s="944"/>
      <c r="E32" s="944"/>
      <c r="F32" s="944"/>
      <c r="G32" s="945"/>
      <c r="H32" s="2562" t="s">
        <v>102</v>
      </c>
      <c r="I32" s="2563"/>
      <c r="J32" s="2563"/>
      <c r="K32" s="2563"/>
      <c r="L32" s="2563"/>
      <c r="M32" s="2564"/>
      <c r="N32" s="2559"/>
      <c r="O32" s="2559"/>
      <c r="P32" s="2559"/>
      <c r="Q32" s="2559"/>
      <c r="R32" s="2559"/>
      <c r="S32" s="2559"/>
      <c r="T32" s="2559"/>
      <c r="U32" s="2559"/>
      <c r="V32" s="2559"/>
      <c r="W32" s="2559"/>
      <c r="X32" s="2559"/>
      <c r="Y32" s="2559"/>
      <c r="Z32" s="2560" t="str">
        <f>IF(A32&lt;&gt;"","---","")</f>
        <v/>
      </c>
      <c r="AA32" s="2561"/>
      <c r="AB32" s="2561"/>
      <c r="AC32" s="2561"/>
      <c r="AD32" s="2561"/>
      <c r="AE32" s="2570"/>
      <c r="AF32" s="2571"/>
      <c r="AG32" s="2571"/>
      <c r="AH32" s="2571"/>
      <c r="AI32" s="2572"/>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73"/>
      <c r="B33" s="974"/>
      <c r="C33" s="974"/>
      <c r="D33" s="974"/>
      <c r="E33" s="974"/>
      <c r="F33" s="974"/>
      <c r="G33" s="975"/>
      <c r="H33" s="2573" t="s">
        <v>101</v>
      </c>
      <c r="I33" s="2574"/>
      <c r="J33" s="2574"/>
      <c r="K33" s="2574"/>
      <c r="L33" s="2574"/>
      <c r="M33" s="2575"/>
      <c r="N33" s="984"/>
      <c r="O33" s="984"/>
      <c r="P33" s="984"/>
      <c r="Q33" s="984"/>
      <c r="R33" s="984"/>
      <c r="S33" s="984"/>
      <c r="T33" s="2576"/>
      <c r="U33" s="984"/>
      <c r="V33" s="984"/>
      <c r="W33" s="984"/>
      <c r="X33" s="984"/>
      <c r="Y33" s="984"/>
      <c r="Z33" s="2577"/>
      <c r="AA33" s="2578"/>
      <c r="AB33" s="2578"/>
      <c r="AC33" s="2203" t="str">
        <f>IF(A32&lt;&gt;"","CS","")</f>
        <v/>
      </c>
      <c r="AD33" s="2203"/>
      <c r="AE33" s="1379"/>
      <c r="AF33" s="1380"/>
      <c r="AG33" s="1380"/>
      <c r="AH33" s="1380"/>
      <c r="AI33" s="1381"/>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9" t="s">
        <v>869</v>
      </c>
      <c r="L34" s="2580"/>
      <c r="M34" s="2580"/>
      <c r="N34" s="2580"/>
      <c r="O34" s="2580"/>
      <c r="P34" s="2580"/>
      <c r="Q34" s="2580"/>
      <c r="R34" s="2580"/>
      <c r="S34" s="2580"/>
      <c r="T34" s="2580"/>
      <c r="U34" s="2580"/>
      <c r="V34" s="2581"/>
      <c r="W34" s="2582">
        <f>SUM(W12,W14,W16,W18,W20,W22,W24,W26,W28,W30,W32)</f>
        <v>0</v>
      </c>
      <c r="X34" s="2582"/>
      <c r="Y34" s="2582"/>
      <c r="Z34" s="2586">
        <f>SUM(W12,W14,W16,W18,W20,W22,W24,W26,W28,W30,W32)</f>
        <v>0</v>
      </c>
      <c r="AA34" s="2587"/>
      <c r="AB34" s="2587"/>
      <c r="AC34" s="2587"/>
      <c r="AD34" s="2587"/>
      <c r="AE34" s="2587"/>
      <c r="AF34" s="2587"/>
      <c r="AG34" s="2587"/>
      <c r="AH34" s="2587"/>
      <c r="AI34" s="2588"/>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83" t="s">
        <v>870</v>
      </c>
      <c r="L35" s="2584"/>
      <c r="M35" s="2584"/>
      <c r="N35" s="2584"/>
      <c r="O35" s="2584"/>
      <c r="P35" s="2584"/>
      <c r="Q35" s="2584"/>
      <c r="R35" s="2584"/>
      <c r="S35" s="2584"/>
      <c r="T35" s="2584"/>
      <c r="U35" s="2584"/>
      <c r="V35" s="2585"/>
      <c r="W35" s="983">
        <f>SUM(W13,W15,W17,W19,W21,W23,W25,W27,W29,W31,W33)</f>
        <v>0</v>
      </c>
      <c r="X35" s="983"/>
      <c r="Y35" s="983"/>
      <c r="Z35" s="2589"/>
      <c r="AA35" s="2590"/>
      <c r="AB35" s="2590"/>
      <c r="AC35" s="2590"/>
      <c r="AD35" s="2590"/>
      <c r="AE35" s="2590"/>
      <c r="AF35" s="2590"/>
      <c r="AG35" s="2590"/>
      <c r="AH35" s="2590"/>
      <c r="AI35" s="2591"/>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64"/>
      <c r="C36" s="964"/>
      <c r="D36" s="964"/>
      <c r="E36" s="964"/>
      <c r="F36" s="964"/>
      <c r="G36" s="964"/>
      <c r="H36" s="964"/>
      <c r="I36" s="964"/>
      <c r="J36" s="964"/>
      <c r="K36" s="964"/>
      <c r="L36" s="964"/>
      <c r="M36" s="964"/>
      <c r="N36" s="964"/>
      <c r="O36" s="964"/>
      <c r="P36" s="964"/>
      <c r="Q36" s="964"/>
      <c r="R36" s="964"/>
      <c r="S36" s="964"/>
      <c r="T36" s="964"/>
      <c r="U36" s="964"/>
      <c r="V36" s="964"/>
      <c r="W36" s="964"/>
      <c r="X36" s="964"/>
      <c r="Y36" s="964"/>
      <c r="Z36" s="964"/>
      <c r="AA36" s="964"/>
      <c r="AB36" s="964"/>
      <c r="AC36" s="964"/>
      <c r="AD36" s="964"/>
      <c r="AE36" s="964"/>
      <c r="AF36" s="964"/>
      <c r="AG36" s="964"/>
      <c r="AH36" s="964"/>
      <c r="AI36" s="964"/>
      <c r="AJ36" s="964"/>
      <c r="AK36" s="964"/>
      <c r="AL36" s="964"/>
      <c r="AM36" s="964"/>
      <c r="AN36" s="964"/>
      <c r="AO36" s="964"/>
      <c r="AP36" s="964"/>
      <c r="AQ36" s="964"/>
      <c r="AR36" s="964"/>
      <c r="AS36" s="964"/>
      <c r="AT36" s="964"/>
      <c r="AU36" s="964"/>
      <c r="AV36" s="96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64"/>
      <c r="C37" s="964"/>
      <c r="D37" s="964"/>
      <c r="E37" s="964"/>
      <c r="F37" s="964"/>
      <c r="G37" s="964"/>
      <c r="H37" s="964"/>
      <c r="I37" s="964"/>
      <c r="J37" s="964"/>
      <c r="K37" s="964"/>
      <c r="L37" s="964"/>
      <c r="M37" s="964"/>
      <c r="N37" s="964"/>
      <c r="O37" s="964"/>
      <c r="P37" s="964"/>
      <c r="Q37" s="964"/>
      <c r="R37" s="964"/>
      <c r="S37" s="964"/>
      <c r="T37" s="964"/>
      <c r="U37" s="964"/>
      <c r="V37" s="964"/>
      <c r="W37" s="964"/>
      <c r="X37" s="964"/>
      <c r="Y37" s="964"/>
      <c r="Z37" s="964"/>
      <c r="AA37" s="964"/>
      <c r="AB37" s="964"/>
      <c r="AC37" s="964"/>
      <c r="AD37" s="964"/>
      <c r="AE37" s="964"/>
      <c r="AF37" s="964"/>
      <c r="AG37" s="964"/>
      <c r="AH37" s="964"/>
      <c r="AI37" s="964"/>
      <c r="AJ37" s="964"/>
      <c r="AK37" s="964"/>
      <c r="AL37" s="964"/>
      <c r="AM37" s="964"/>
      <c r="AN37" s="964"/>
      <c r="AO37" s="964"/>
      <c r="AP37" s="964"/>
      <c r="AQ37" s="964"/>
      <c r="AR37" s="964"/>
      <c r="AS37" s="964"/>
      <c r="AT37" s="964"/>
      <c r="AU37" s="964"/>
      <c r="AV37" s="96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64"/>
      <c r="C38" s="964"/>
      <c r="D38" s="964"/>
      <c r="E38" s="964"/>
      <c r="F38" s="964"/>
      <c r="G38" s="964"/>
      <c r="H38" s="964"/>
      <c r="I38" s="964"/>
      <c r="J38" s="964"/>
      <c r="K38" s="964"/>
      <c r="L38" s="964"/>
      <c r="M38" s="964"/>
      <c r="N38" s="964"/>
      <c r="O38" s="964"/>
      <c r="P38" s="964"/>
      <c r="Q38" s="964"/>
      <c r="R38" s="964"/>
      <c r="S38" s="964"/>
      <c r="T38" s="964"/>
      <c r="U38" s="964"/>
      <c r="V38" s="964"/>
      <c r="W38" s="964"/>
      <c r="X38" s="964"/>
      <c r="Y38" s="964"/>
      <c r="Z38" s="964"/>
      <c r="AA38" s="964"/>
      <c r="AB38" s="964"/>
      <c r="AC38" s="964"/>
      <c r="AD38" s="964"/>
      <c r="AE38" s="964"/>
      <c r="AF38" s="964"/>
      <c r="AG38" s="964"/>
      <c r="AH38" s="964"/>
      <c r="AI38" s="964"/>
      <c r="AJ38" s="964"/>
      <c r="AK38" s="964"/>
      <c r="AL38" s="964"/>
      <c r="AM38" s="964"/>
      <c r="AN38" s="964"/>
      <c r="AO38" s="964"/>
      <c r="AP38" s="964"/>
      <c r="AQ38" s="964"/>
      <c r="AR38" s="964"/>
      <c r="AS38" s="964"/>
      <c r="AT38" s="964"/>
      <c r="AU38" s="964"/>
      <c r="AV38" s="96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64"/>
      <c r="C39" s="964"/>
      <c r="D39" s="964"/>
      <c r="E39" s="964"/>
      <c r="F39" s="964"/>
      <c r="G39" s="964"/>
      <c r="H39" s="964"/>
      <c r="I39" s="964"/>
      <c r="J39" s="964"/>
      <c r="K39" s="964"/>
      <c r="L39" s="964"/>
      <c r="M39" s="964"/>
      <c r="N39" s="964"/>
      <c r="O39" s="964"/>
      <c r="P39" s="964"/>
      <c r="Q39" s="964"/>
      <c r="R39" s="964"/>
      <c r="S39" s="964"/>
      <c r="T39" s="964"/>
      <c r="U39" s="964"/>
      <c r="V39" s="964"/>
      <c r="W39" s="964"/>
      <c r="X39" s="964"/>
      <c r="Y39" s="964"/>
      <c r="Z39" s="964"/>
      <c r="AA39" s="964"/>
      <c r="AB39" s="964"/>
      <c r="AC39" s="964"/>
      <c r="AD39" s="964"/>
      <c r="AE39" s="964"/>
      <c r="AF39" s="964"/>
      <c r="AG39" s="964"/>
      <c r="AH39" s="964"/>
      <c r="AI39" s="964"/>
      <c r="AJ39" s="964"/>
      <c r="AK39" s="964"/>
      <c r="AL39" s="964"/>
      <c r="AM39" s="964"/>
      <c r="AN39" s="964"/>
      <c r="AO39" s="964"/>
      <c r="AP39" s="964"/>
      <c r="AQ39" s="964"/>
      <c r="AR39" s="964"/>
      <c r="AS39" s="964"/>
      <c r="AT39" s="964"/>
      <c r="AU39" s="964"/>
      <c r="AV39" s="96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64"/>
      <c r="C40" s="964"/>
      <c r="D40" s="964"/>
      <c r="E40" s="964"/>
      <c r="F40" s="964"/>
      <c r="G40" s="964"/>
      <c r="H40" s="964"/>
      <c r="I40" s="964"/>
      <c r="J40" s="964"/>
      <c r="K40" s="964"/>
      <c r="L40" s="964"/>
      <c r="M40" s="964"/>
      <c r="N40" s="964"/>
      <c r="O40" s="964"/>
      <c r="P40" s="964"/>
      <c r="Q40" s="964"/>
      <c r="R40" s="964"/>
      <c r="S40" s="964"/>
      <c r="T40" s="964"/>
      <c r="U40" s="964"/>
      <c r="V40" s="964"/>
      <c r="W40" s="964"/>
      <c r="X40" s="964"/>
      <c r="Y40" s="964"/>
      <c r="Z40" s="964"/>
      <c r="AA40" s="964"/>
      <c r="AB40" s="964"/>
      <c r="AC40" s="964"/>
      <c r="AD40" s="964"/>
      <c r="AE40" s="964"/>
      <c r="AF40" s="964"/>
      <c r="AG40" s="964"/>
      <c r="AH40" s="964"/>
      <c r="AI40" s="964"/>
      <c r="AJ40" s="964"/>
      <c r="AK40" s="964"/>
      <c r="AL40" s="964"/>
      <c r="AM40" s="964"/>
      <c r="AN40" s="964"/>
      <c r="AO40" s="964"/>
      <c r="AP40" s="964"/>
      <c r="AQ40" s="964"/>
      <c r="AR40" s="964"/>
      <c r="AS40" s="964"/>
      <c r="AT40" s="964"/>
      <c r="AU40" s="964"/>
      <c r="AV40" s="96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65" t="s">
        <v>38</v>
      </c>
      <c r="B42" s="965"/>
      <c r="C42" s="965"/>
      <c r="D42" s="965"/>
      <c r="E42" s="966"/>
      <c r="F42" s="966"/>
      <c r="G42" s="966"/>
      <c r="H42" s="966"/>
      <c r="I42" s="966"/>
      <c r="J42" s="966"/>
      <c r="K42" s="966"/>
      <c r="L42" s="42"/>
      <c r="M42" s="42"/>
      <c r="N42" s="42"/>
      <c r="O42" s="42"/>
      <c r="P42" s="42"/>
      <c r="Q42" s="42"/>
      <c r="R42" s="42"/>
      <c r="S42" s="42"/>
      <c r="T42" s="42"/>
      <c r="U42" s="42"/>
      <c r="V42" s="42"/>
      <c r="W42" s="42"/>
      <c r="X42" s="42"/>
      <c r="Y42" s="42"/>
      <c r="Z42" s="42"/>
      <c r="AA42" s="42"/>
      <c r="AB42" s="42"/>
      <c r="AC42" s="42"/>
      <c r="AD42" s="965" t="s">
        <v>37</v>
      </c>
      <c r="AE42" s="965"/>
      <c r="AF42" s="965"/>
      <c r="AG42" s="965"/>
      <c r="AH42" s="965"/>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390" priority="91">
      <formula>LEN(TRIM(E7))=0</formula>
    </cfRule>
  </conditionalFormatting>
  <conditionalFormatting sqref="Z13:AB13 N31:Y31 N33:AB33 N21:Y21 N19:Y19 N27:Y27 N25:Y25 N29:Y29 N17:Y17 N15:Y15">
    <cfRule type="notContainsBlanks" dxfId="389" priority="87">
      <formula>LEN(TRIM(N13))&gt;0</formula>
    </cfRule>
  </conditionalFormatting>
  <conditionalFormatting sqref="Z13:AB13 N31:Y31 N33:AB33 N21:Y21 N19:Y19 N27:Y27 N25:Y25 N29:Y29 N17:Y17 N15:Y15">
    <cfRule type="expression" dxfId="388" priority="92">
      <formula>NOT(ISBLANK(OFFSET($A11,1,0)))</formula>
    </cfRule>
  </conditionalFormatting>
  <conditionalFormatting sqref="Z17:AB17">
    <cfRule type="notContainsBlanks" dxfId="387" priority="35">
      <formula>LEN(TRIM(Z17))&gt;0</formula>
    </cfRule>
  </conditionalFormatting>
  <conditionalFormatting sqref="Z17:AB17">
    <cfRule type="expression" dxfId="386" priority="36">
      <formula>NOT(ISBLANK(OFFSET($A15,1,0)))</formula>
    </cfRule>
  </conditionalFormatting>
  <conditionalFormatting sqref="Z19:AB19">
    <cfRule type="notContainsBlanks" dxfId="385" priority="33">
      <formula>LEN(TRIM(Z19))&gt;0</formula>
    </cfRule>
  </conditionalFormatting>
  <conditionalFormatting sqref="Z19:AB19">
    <cfRule type="expression" dxfId="384" priority="34">
      <formula>NOT(ISBLANK(OFFSET($A17,1,0)))</formula>
    </cfRule>
  </conditionalFormatting>
  <conditionalFormatting sqref="Z21:AB21">
    <cfRule type="notContainsBlanks" dxfId="383" priority="31">
      <formula>LEN(TRIM(Z21))&gt;0</formula>
    </cfRule>
  </conditionalFormatting>
  <conditionalFormatting sqref="Z21:AB21">
    <cfRule type="expression" dxfId="382" priority="32">
      <formula>NOT(ISBLANK(OFFSET($A19,1,0)))</formula>
    </cfRule>
  </conditionalFormatting>
  <conditionalFormatting sqref="Z15:AB15">
    <cfRule type="notContainsBlanks" dxfId="381" priority="65">
      <formula>LEN(TRIM(Z15))&gt;0</formula>
    </cfRule>
  </conditionalFormatting>
  <conditionalFormatting sqref="Z15:AB15">
    <cfRule type="expression" dxfId="380" priority="66">
      <formula>NOT(ISBLANK(OFFSET($A13,1,0)))</formula>
    </cfRule>
  </conditionalFormatting>
  <conditionalFormatting sqref="N13:Y13">
    <cfRule type="notContainsBlanks" dxfId="379" priority="63">
      <formula>LEN(TRIM(N13))&gt;0</formula>
    </cfRule>
  </conditionalFormatting>
  <conditionalFormatting sqref="N13:Y13">
    <cfRule type="expression" dxfId="378" priority="64">
      <formula>NOT(ISBLANK(OFFSET($A11,1,0)))</formula>
    </cfRule>
  </conditionalFormatting>
  <conditionalFormatting sqref="N23:Y23">
    <cfRule type="notContainsBlanks" dxfId="377" priority="59">
      <formula>LEN(TRIM(N23))&gt;0</formula>
    </cfRule>
  </conditionalFormatting>
  <conditionalFormatting sqref="N23:Y23">
    <cfRule type="expression" dxfId="376" priority="60">
      <formula>NOT(ISBLANK(OFFSET($A21,1,0)))</formula>
    </cfRule>
  </conditionalFormatting>
  <conditionalFormatting sqref="H12">
    <cfRule type="expression" dxfId="375" priority="58">
      <formula>ISBLANK($A12)</formula>
    </cfRule>
  </conditionalFormatting>
  <conditionalFormatting sqref="H13">
    <cfRule type="expression" dxfId="374" priority="57">
      <formula>ISBLANK($A12)</formula>
    </cfRule>
  </conditionalFormatting>
  <conditionalFormatting sqref="H14">
    <cfRule type="expression" dxfId="373" priority="56">
      <formula>ISBLANK($A14)</formula>
    </cfRule>
  </conditionalFormatting>
  <conditionalFormatting sqref="H15">
    <cfRule type="expression" dxfId="372" priority="55">
      <formula>ISBLANK($A14)</formula>
    </cfRule>
  </conditionalFormatting>
  <conditionalFormatting sqref="H16">
    <cfRule type="expression" dxfId="371" priority="54">
      <formula>ISBLANK($A16)</formula>
    </cfRule>
  </conditionalFormatting>
  <conditionalFormatting sqref="H17">
    <cfRule type="expression" dxfId="370" priority="53">
      <formula>ISBLANK($A16)</formula>
    </cfRule>
  </conditionalFormatting>
  <conditionalFormatting sqref="H18">
    <cfRule type="expression" dxfId="369" priority="52">
      <formula>ISBLANK($A18)</formula>
    </cfRule>
  </conditionalFormatting>
  <conditionalFormatting sqref="H19">
    <cfRule type="expression" dxfId="368" priority="51">
      <formula>ISBLANK($A18)</formula>
    </cfRule>
  </conditionalFormatting>
  <conditionalFormatting sqref="H20">
    <cfRule type="expression" dxfId="367" priority="50">
      <formula>ISBLANK($A20)</formula>
    </cfRule>
  </conditionalFormatting>
  <conditionalFormatting sqref="H21">
    <cfRule type="expression" dxfId="366" priority="49">
      <formula>ISBLANK($A20)</formula>
    </cfRule>
  </conditionalFormatting>
  <conditionalFormatting sqref="H22">
    <cfRule type="expression" dxfId="365" priority="48">
      <formula>ISBLANK($A22)</formula>
    </cfRule>
  </conditionalFormatting>
  <conditionalFormatting sqref="H23">
    <cfRule type="expression" dxfId="364" priority="47">
      <formula>ISBLANK($A22)</formula>
    </cfRule>
  </conditionalFormatting>
  <conditionalFormatting sqref="H24">
    <cfRule type="expression" dxfId="363" priority="46">
      <formula>ISBLANK($A24)</formula>
    </cfRule>
  </conditionalFormatting>
  <conditionalFormatting sqref="H25">
    <cfRule type="expression" dxfId="362" priority="45">
      <formula>ISBLANK($A24)</formula>
    </cfRule>
  </conditionalFormatting>
  <conditionalFormatting sqref="H26">
    <cfRule type="expression" dxfId="361" priority="44">
      <formula>ISBLANK($A26)</formula>
    </cfRule>
  </conditionalFormatting>
  <conditionalFormatting sqref="H27">
    <cfRule type="expression" dxfId="360" priority="43">
      <formula>ISBLANK($A26)</formula>
    </cfRule>
  </conditionalFormatting>
  <conditionalFormatting sqref="H28">
    <cfRule type="expression" dxfId="359" priority="42">
      <formula>ISBLANK($A28)</formula>
    </cfRule>
  </conditionalFormatting>
  <conditionalFormatting sqref="H29">
    <cfRule type="expression" dxfId="358" priority="41">
      <formula>ISBLANK($A28)</formula>
    </cfRule>
  </conditionalFormatting>
  <conditionalFormatting sqref="H30">
    <cfRule type="expression" dxfId="357" priority="40">
      <formula>ISBLANK($A30)</formula>
    </cfRule>
  </conditionalFormatting>
  <conditionalFormatting sqref="H31">
    <cfRule type="expression" dxfId="356" priority="39">
      <formula>ISBLANK($A30)</formula>
    </cfRule>
  </conditionalFormatting>
  <conditionalFormatting sqref="H32">
    <cfRule type="expression" dxfId="355" priority="38">
      <formula>ISBLANK($A32)</formula>
    </cfRule>
  </conditionalFormatting>
  <conditionalFormatting sqref="H33">
    <cfRule type="expression" dxfId="354" priority="37">
      <formula>ISBLANK($A32)</formula>
    </cfRule>
  </conditionalFormatting>
  <conditionalFormatting sqref="Z23:AB23">
    <cfRule type="notContainsBlanks" dxfId="353" priority="29">
      <formula>LEN(TRIM(Z23))&gt;0</formula>
    </cfRule>
  </conditionalFormatting>
  <conditionalFormatting sqref="Z23:AB23">
    <cfRule type="expression" dxfId="352" priority="30">
      <formula>NOT(ISBLANK(OFFSET($A21,1,0)))</formula>
    </cfRule>
  </conditionalFormatting>
  <conditionalFormatting sqref="Z25:AB25">
    <cfRule type="notContainsBlanks" dxfId="351" priority="27">
      <formula>LEN(TRIM(Z25))&gt;0</formula>
    </cfRule>
  </conditionalFormatting>
  <conditionalFormatting sqref="Z25:AB25">
    <cfRule type="expression" dxfId="350" priority="28">
      <formula>NOT(ISBLANK(OFFSET($A23,1,0)))</formula>
    </cfRule>
  </conditionalFormatting>
  <conditionalFormatting sqref="Z27:AB27">
    <cfRule type="notContainsBlanks" dxfId="349" priority="25">
      <formula>LEN(TRIM(Z27))&gt;0</formula>
    </cfRule>
  </conditionalFormatting>
  <conditionalFormatting sqref="Z27:AB27">
    <cfRule type="expression" dxfId="348" priority="26">
      <formula>NOT(ISBLANK(OFFSET($A25,1,0)))</formula>
    </cfRule>
  </conditionalFormatting>
  <conditionalFormatting sqref="Z29:AB29">
    <cfRule type="notContainsBlanks" dxfId="347" priority="23">
      <formula>LEN(TRIM(Z29))&gt;0</formula>
    </cfRule>
  </conditionalFormatting>
  <conditionalFormatting sqref="Z29:AB29">
    <cfRule type="expression" dxfId="346" priority="24">
      <formula>NOT(ISBLANK(OFFSET($A27,1,0)))</formula>
    </cfRule>
  </conditionalFormatting>
  <conditionalFormatting sqref="Z31:AB31">
    <cfRule type="notContainsBlanks" dxfId="345" priority="21">
      <formula>LEN(TRIM(Z31))&gt;0</formula>
    </cfRule>
  </conditionalFormatting>
  <conditionalFormatting sqref="Z31:AB31">
    <cfRule type="expression" dxfId="344"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55" t="s">
        <v>49</v>
      </c>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5"/>
      <c r="BY1" s="1255"/>
      <c r="BZ1" s="1255"/>
      <c r="CA1" s="1255"/>
      <c r="CB1" s="1255"/>
      <c r="CC1" s="1255"/>
      <c r="CD1" s="1255"/>
      <c r="CE1" s="1255"/>
      <c r="CF1" s="1255"/>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58" t="s">
        <v>675</v>
      </c>
      <c r="AA5" s="1358"/>
      <c r="AB5" s="1358"/>
      <c r="AC5" s="1358"/>
      <c r="AD5" s="1358"/>
      <c r="AE5" s="1358"/>
      <c r="AF5" s="1358"/>
      <c r="AG5" s="1358"/>
      <c r="AH5" s="1358"/>
      <c r="AI5" s="1358"/>
      <c r="AJ5" s="1358"/>
      <c r="AK5" s="1358"/>
      <c r="AL5" s="1358"/>
      <c r="AM5" s="1358"/>
      <c r="AN5" s="1358"/>
      <c r="AO5" s="1358"/>
      <c r="AP5" s="1358"/>
      <c r="AQ5" s="1358"/>
      <c r="AR5" s="1358"/>
      <c r="AS5" s="1358"/>
      <c r="AT5" s="1358"/>
      <c r="AU5" s="1358"/>
      <c r="AV5" s="1358"/>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8" t="s">
        <v>48</v>
      </c>
      <c r="B7" s="1378"/>
      <c r="C7" s="1378"/>
      <c r="D7" s="1378"/>
      <c r="E7" s="1378"/>
      <c r="F7" s="895"/>
      <c r="G7" s="895"/>
      <c r="H7" s="895"/>
      <c r="I7" s="895"/>
      <c r="J7" s="895"/>
      <c r="K7" s="895"/>
      <c r="L7" s="895"/>
      <c r="M7" s="895"/>
      <c r="N7" s="895"/>
      <c r="O7" s="895"/>
      <c r="P7" s="895"/>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95" t="s">
        <v>367</v>
      </c>
      <c r="B9" s="1296"/>
      <c r="C9" s="1296"/>
      <c r="D9" s="1296"/>
      <c r="E9" s="1296"/>
      <c r="F9" s="1296"/>
      <c r="G9" s="1296"/>
      <c r="H9" s="1296"/>
      <c r="I9" s="1296"/>
      <c r="J9" s="1296"/>
      <c r="K9" s="1296"/>
      <c r="L9" s="1296"/>
      <c r="M9" s="1296"/>
      <c r="N9" s="1296"/>
      <c r="O9" s="1296"/>
      <c r="P9" s="1296"/>
      <c r="Q9" s="1296"/>
      <c r="R9" s="1296"/>
      <c r="S9" s="1296"/>
      <c r="T9" s="1296"/>
      <c r="U9" s="1296"/>
      <c r="V9" s="1296"/>
      <c r="W9" s="1296"/>
      <c r="X9" s="1296"/>
      <c r="Y9" s="1296"/>
      <c r="Z9" s="1296"/>
      <c r="AA9" s="1296"/>
      <c r="AB9" s="1296"/>
      <c r="AC9" s="1296"/>
      <c r="AD9" s="1296"/>
      <c r="AE9" s="1296"/>
      <c r="AF9" s="1296"/>
      <c r="AG9" s="1296"/>
      <c r="AH9" s="1296"/>
      <c r="AI9" s="1296"/>
      <c r="AJ9" s="1296"/>
      <c r="AK9" s="1296"/>
      <c r="AL9" s="1296"/>
      <c r="AM9" s="1296"/>
      <c r="AN9" s="1296"/>
      <c r="AO9" s="1296"/>
      <c r="AP9" s="1296"/>
      <c r="AQ9" s="1296"/>
      <c r="AR9" s="1296"/>
      <c r="AS9" s="1296"/>
      <c r="AT9" s="1296"/>
      <c r="AU9" s="1296"/>
      <c r="AV9" s="1297"/>
      <c r="AW9" s="96"/>
      <c r="AX9" s="2641" t="s">
        <v>676</v>
      </c>
      <c r="AY9" s="2642"/>
      <c r="AZ9" s="2642"/>
      <c r="BA9" s="2642"/>
      <c r="BB9" s="2642"/>
      <c r="BC9" s="2642"/>
      <c r="BD9" s="2642"/>
      <c r="BE9" s="2642"/>
      <c r="BF9" s="2642"/>
      <c r="BG9" s="2642"/>
      <c r="BH9" s="2642"/>
      <c r="BI9" s="2642"/>
      <c r="BJ9" s="2642"/>
      <c r="BK9" s="2642"/>
      <c r="BL9" s="2642"/>
      <c r="BM9" s="2642"/>
      <c r="BN9" s="2642"/>
      <c r="BO9" s="2642"/>
      <c r="BP9" s="2642"/>
      <c r="BQ9" s="2642"/>
      <c r="BR9" s="2642"/>
      <c r="BS9" s="2642"/>
      <c r="BT9" s="2642"/>
      <c r="BU9" s="2642"/>
      <c r="BV9" s="2642"/>
      <c r="BW9" s="2642"/>
      <c r="BX9" s="2642"/>
      <c r="BY9" s="2642"/>
      <c r="BZ9" s="2642"/>
      <c r="CA9" s="2642"/>
      <c r="CB9" s="2642"/>
      <c r="CC9" s="2642"/>
      <c r="CD9" s="2642"/>
      <c r="CE9" s="2642"/>
      <c r="CF9" s="2643"/>
    </row>
    <row r="10" spans="1:85" ht="12.75" customHeight="1" thickTop="1" x14ac:dyDescent="0.25">
      <c r="A10" s="2400" t="s">
        <v>428</v>
      </c>
      <c r="B10" s="2388"/>
      <c r="C10" s="2388"/>
      <c r="D10" s="2388"/>
      <c r="E10" s="2388"/>
      <c r="F10" s="2388"/>
      <c r="G10" s="2389"/>
      <c r="H10" s="1953" t="s">
        <v>427</v>
      </c>
      <c r="I10" s="1953"/>
      <c r="J10" s="1953"/>
      <c r="K10" s="1953"/>
      <c r="L10" s="1953"/>
      <c r="M10" s="1953" t="s">
        <v>673</v>
      </c>
      <c r="N10" s="1953"/>
      <c r="O10" s="1953"/>
      <c r="P10" s="1953"/>
      <c r="Q10" s="1953" t="s">
        <v>362</v>
      </c>
      <c r="R10" s="1953"/>
      <c r="S10" s="1953"/>
      <c r="T10" s="1953"/>
      <c r="U10" s="1953" t="s">
        <v>364</v>
      </c>
      <c r="V10" s="1953"/>
      <c r="W10" s="1953"/>
      <c r="X10" s="1953"/>
      <c r="Y10" s="1953" t="s">
        <v>1007</v>
      </c>
      <c r="Z10" s="1953"/>
      <c r="AA10" s="1953"/>
      <c r="AB10" s="1953"/>
      <c r="AC10" s="1953"/>
      <c r="AD10" s="1953"/>
      <c r="AE10" s="1953" t="s">
        <v>98</v>
      </c>
      <c r="AF10" s="1953"/>
      <c r="AG10" s="1953"/>
      <c r="AH10" s="1953"/>
      <c r="AI10" s="1953"/>
      <c r="AJ10" s="1953"/>
      <c r="AK10" s="1953" t="s">
        <v>674</v>
      </c>
      <c r="AL10" s="1953"/>
      <c r="AM10" s="1953"/>
      <c r="AN10" s="1953" t="s">
        <v>361</v>
      </c>
      <c r="AO10" s="1953"/>
      <c r="AP10" s="1953"/>
      <c r="AQ10" s="1953" t="s">
        <v>360</v>
      </c>
      <c r="AR10" s="1953"/>
      <c r="AS10" s="1953"/>
      <c r="AT10" s="1953" t="s">
        <v>359</v>
      </c>
      <c r="AU10" s="1953"/>
      <c r="AV10" s="1960"/>
      <c r="AW10" s="96"/>
      <c r="AX10" s="2594" t="s">
        <v>1010</v>
      </c>
      <c r="AY10" s="2595"/>
      <c r="AZ10" s="2595"/>
      <c r="BA10" s="2595"/>
      <c r="BB10" s="2595"/>
      <c r="BC10" s="2595" t="s">
        <v>677</v>
      </c>
      <c r="BD10" s="2595"/>
      <c r="BE10" s="2595"/>
      <c r="BF10" s="2595"/>
      <c r="BG10" s="2595"/>
      <c r="BH10" s="2598" t="s">
        <v>678</v>
      </c>
      <c r="BI10" s="2598"/>
      <c r="BJ10" s="2598"/>
      <c r="BK10" s="2598"/>
      <c r="BL10" s="2598"/>
      <c r="BM10" s="2598" t="s">
        <v>679</v>
      </c>
      <c r="BN10" s="2598"/>
      <c r="BO10" s="2598"/>
      <c r="BP10" s="2598"/>
      <c r="BQ10" s="2598"/>
      <c r="BR10" s="2598" t="s">
        <v>796</v>
      </c>
      <c r="BS10" s="2598"/>
      <c r="BT10" s="2598"/>
      <c r="BU10" s="2598"/>
      <c r="BV10" s="2598"/>
      <c r="BW10" s="2598" t="s">
        <v>797</v>
      </c>
      <c r="BX10" s="2598"/>
      <c r="BY10" s="2598"/>
      <c r="BZ10" s="2598"/>
      <c r="CA10" s="2598"/>
      <c r="CB10" s="2644" t="s">
        <v>798</v>
      </c>
      <c r="CC10" s="2644"/>
      <c r="CD10" s="2644"/>
      <c r="CE10" s="2644"/>
      <c r="CF10" s="2645"/>
    </row>
    <row r="11" spans="1:85" ht="12" customHeight="1" x14ac:dyDescent="0.25">
      <c r="A11" s="2400"/>
      <c r="B11" s="2388"/>
      <c r="C11" s="2388"/>
      <c r="D11" s="2388"/>
      <c r="E11" s="2388"/>
      <c r="F11" s="2388"/>
      <c r="G11" s="2389"/>
      <c r="H11" s="1955"/>
      <c r="I11" s="1955"/>
      <c r="J11" s="1955"/>
      <c r="K11" s="1955"/>
      <c r="L11" s="1955"/>
      <c r="M11" s="1955"/>
      <c r="N11" s="1955"/>
      <c r="O11" s="1955"/>
      <c r="P11" s="1955"/>
      <c r="Q11" s="1955"/>
      <c r="R11" s="1955"/>
      <c r="S11" s="1955"/>
      <c r="T11" s="1955"/>
      <c r="U11" s="1955"/>
      <c r="V11" s="1955"/>
      <c r="W11" s="1955"/>
      <c r="X11" s="1955"/>
      <c r="Y11" s="1955"/>
      <c r="Z11" s="1955"/>
      <c r="AA11" s="1955"/>
      <c r="AB11" s="1955"/>
      <c r="AC11" s="1955"/>
      <c r="AD11" s="1955"/>
      <c r="AE11" s="1955"/>
      <c r="AF11" s="1955"/>
      <c r="AG11" s="1955"/>
      <c r="AH11" s="1955"/>
      <c r="AI11" s="1955"/>
      <c r="AJ11" s="1955"/>
      <c r="AK11" s="1955"/>
      <c r="AL11" s="1955"/>
      <c r="AM11" s="1955"/>
      <c r="AN11" s="1955"/>
      <c r="AO11" s="1955"/>
      <c r="AP11" s="1955"/>
      <c r="AQ11" s="1955"/>
      <c r="AR11" s="1955"/>
      <c r="AS11" s="1955"/>
      <c r="AT11" s="1955"/>
      <c r="AU11" s="1955"/>
      <c r="AV11" s="1961"/>
      <c r="AW11" s="96"/>
      <c r="AX11" s="2341"/>
      <c r="AY11" s="2328"/>
      <c r="AZ11" s="2328"/>
      <c r="BA11" s="2328"/>
      <c r="BB11" s="2328"/>
      <c r="BC11" s="2328"/>
      <c r="BD11" s="2328"/>
      <c r="BE11" s="2328"/>
      <c r="BF11" s="2328"/>
      <c r="BG11" s="2328"/>
      <c r="BH11" s="2599"/>
      <c r="BI11" s="2599"/>
      <c r="BJ11" s="2599"/>
      <c r="BK11" s="2599"/>
      <c r="BL11" s="2599"/>
      <c r="BM11" s="2599"/>
      <c r="BN11" s="2599"/>
      <c r="BO11" s="2599"/>
      <c r="BP11" s="2599"/>
      <c r="BQ11" s="2599"/>
      <c r="BR11" s="2599"/>
      <c r="BS11" s="2599"/>
      <c r="BT11" s="2599"/>
      <c r="BU11" s="2599"/>
      <c r="BV11" s="2599"/>
      <c r="BW11" s="2599"/>
      <c r="BX11" s="2599"/>
      <c r="BY11" s="2599"/>
      <c r="BZ11" s="2599"/>
      <c r="CA11" s="2599"/>
      <c r="CB11" s="2646"/>
      <c r="CC11" s="2646"/>
      <c r="CD11" s="2646"/>
      <c r="CE11" s="2646"/>
      <c r="CF11" s="2647"/>
    </row>
    <row r="12" spans="1:85" ht="12.75" customHeight="1" x14ac:dyDescent="0.25">
      <c r="A12" s="2627"/>
      <c r="B12" s="1963"/>
      <c r="C12" s="1963"/>
      <c r="D12" s="1963"/>
      <c r="E12" s="1963"/>
      <c r="F12" s="1963"/>
      <c r="G12" s="1963"/>
      <c r="H12" s="2621" t="s">
        <v>102</v>
      </c>
      <c r="I12" s="2621"/>
      <c r="J12" s="2621"/>
      <c r="K12" s="2621"/>
      <c r="L12" s="2621"/>
      <c r="M12" s="2615"/>
      <c r="N12" s="2616"/>
      <c r="O12" s="2616"/>
      <c r="P12" s="2617"/>
      <c r="Q12" s="2609"/>
      <c r="R12" s="2610"/>
      <c r="S12" s="2610"/>
      <c r="T12" s="2611"/>
      <c r="U12" s="2612"/>
      <c r="V12" s="2613"/>
      <c r="W12" s="2613"/>
      <c r="X12" s="2614"/>
      <c r="Y12" s="2600"/>
      <c r="Z12" s="2601"/>
      <c r="AA12" s="2601"/>
      <c r="AB12" s="2601"/>
      <c r="AC12" s="2601"/>
      <c r="AD12" s="2602"/>
      <c r="AE12" s="2600"/>
      <c r="AF12" s="2601"/>
      <c r="AG12" s="2601"/>
      <c r="AH12" s="2601"/>
      <c r="AI12" s="2601"/>
      <c r="AJ12" s="2602"/>
      <c r="AK12" s="2640"/>
      <c r="AL12" s="2626"/>
      <c r="AM12" s="2626"/>
      <c r="AN12" s="2615"/>
      <c r="AO12" s="2616"/>
      <c r="AP12" s="2616"/>
      <c r="AQ12" s="2615"/>
      <c r="AR12" s="2616"/>
      <c r="AS12" s="2616"/>
      <c r="AT12" s="2623" t="str">
        <f t="shared" ref="AT12:AT33" si="0">IF(AQ12-AN12&lt;&gt;0,AQ12-AN12,"")</f>
        <v/>
      </c>
      <c r="AU12" s="2624"/>
      <c r="AV12" s="2625"/>
      <c r="AW12" s="96"/>
      <c r="AX12" s="2596" t="str">
        <f>IFERROR(AVERAGE(Y13,AA13,AC13),"")</f>
        <v/>
      </c>
      <c r="AY12" s="2597"/>
      <c r="AZ12" s="2597"/>
      <c r="BA12" s="2597"/>
      <c r="BB12" s="2597"/>
      <c r="BC12" s="2593" t="str">
        <f>IFERROR(AVERAGE(AE13,AG13,AI13),"")</f>
        <v/>
      </c>
      <c r="BD12" s="2593"/>
      <c r="BE12" s="2593"/>
      <c r="BF12" s="2593"/>
      <c r="BG12" s="2593"/>
      <c r="BH12" s="2592" t="str">
        <f>IF(Y13="","",IF(100*(ABS(Y13-$AX$12)/$AX$12)&gt;10,"AMP IMB. &gt; 10%",IF(AA13="","",IF(100*(ABS(AA13-$AX$12)/$AX$12)&gt;10,"AMP IMB. &gt; 10%",IF(AC13="","",IF(100*(ABS(AC13-$AX$12)/$AX$12)&gt;10,"AMP IMB. &gt; 10%",""))))))</f>
        <v/>
      </c>
      <c r="BI12" s="2592"/>
      <c r="BJ12" s="2592"/>
      <c r="BK12" s="2592"/>
      <c r="BL12" s="2592"/>
      <c r="BM12" s="2592" t="str">
        <f>IF(AE13="","",IF(100*(ABS(AE13-$BC$12)/$BC$12)&gt;10,"VOLT IMB. &gt; 10%",IF(AG13="","",IF(100*(ABS(AG13-$BC$12)/$BC$12)&gt;10,"VOLT IMB. &gt; 10%",IF(AI13="","",IF(100*(ABS(AI13-$BC$12)/$BC$12)&gt;10,"VOLT IMB. &gt; 10%",""))))))</f>
        <v/>
      </c>
      <c r="BN12" s="2592"/>
      <c r="BO12" s="2592"/>
      <c r="BP12" s="2592"/>
      <c r="BQ12" s="2592"/>
      <c r="BR12" s="2592" t="str">
        <f>IFERROR(1.08*Q13*AT13,"")</f>
        <v/>
      </c>
      <c r="BS12" s="2592"/>
      <c r="BT12" s="2592"/>
      <c r="BU12" s="2592"/>
      <c r="BV12" s="2592"/>
      <c r="BW12" s="2592" t="str">
        <f>IFERROR(3413*M13,"")</f>
        <v/>
      </c>
      <c r="BX12" s="2592"/>
      <c r="BY12" s="2592"/>
      <c r="BZ12" s="2592"/>
      <c r="CA12" s="2592"/>
      <c r="CB12" s="2648" t="str">
        <f>IFERROR(BR12/BW12,"")</f>
        <v/>
      </c>
      <c r="CC12" s="2648"/>
      <c r="CD12" s="2648"/>
      <c r="CE12" s="2648"/>
      <c r="CF12" s="2649"/>
    </row>
    <row r="13" spans="1:85" ht="12" customHeight="1" x14ac:dyDescent="0.25">
      <c r="A13" s="2627"/>
      <c r="B13" s="1963"/>
      <c r="C13" s="1963"/>
      <c r="D13" s="1963"/>
      <c r="E13" s="1963"/>
      <c r="F13" s="1963"/>
      <c r="G13" s="1963"/>
      <c r="H13" s="2622" t="s">
        <v>101</v>
      </c>
      <c r="I13" s="2622"/>
      <c r="J13" s="2622"/>
      <c r="K13" s="2622"/>
      <c r="L13" s="2622"/>
      <c r="M13" s="2618" t="str">
        <f>IF(AK13=1,(AA13*AG13)/1000,IF(AK13=3,(AX12*BC12*1.73)/1000,""))</f>
        <v/>
      </c>
      <c r="N13" s="2619"/>
      <c r="O13" s="2619"/>
      <c r="P13" s="2620"/>
      <c r="Q13" s="2603"/>
      <c r="R13" s="2604"/>
      <c r="S13" s="2604"/>
      <c r="T13" s="2605"/>
      <c r="U13" s="2606"/>
      <c r="V13" s="2607"/>
      <c r="W13" s="2607"/>
      <c r="X13" s="2608"/>
      <c r="Y13" s="961"/>
      <c r="Z13" s="963"/>
      <c r="AA13" s="961"/>
      <c r="AB13" s="963"/>
      <c r="AC13" s="961"/>
      <c r="AD13" s="963"/>
      <c r="AE13" s="961"/>
      <c r="AF13" s="963"/>
      <c r="AG13" s="961"/>
      <c r="AH13" s="963"/>
      <c r="AI13" s="961"/>
      <c r="AJ13" s="963"/>
      <c r="AK13" s="926"/>
      <c r="AL13" s="926"/>
      <c r="AM13" s="926"/>
      <c r="AN13" s="926"/>
      <c r="AO13" s="926"/>
      <c r="AP13" s="926"/>
      <c r="AQ13" s="926"/>
      <c r="AR13" s="926"/>
      <c r="AS13" s="926"/>
      <c r="AT13" s="1299" t="str">
        <f t="shared" si="0"/>
        <v/>
      </c>
      <c r="AU13" s="1299"/>
      <c r="AV13" s="1300"/>
      <c r="AW13" s="96"/>
      <c r="AX13" s="2596"/>
      <c r="AY13" s="2597"/>
      <c r="AZ13" s="2597"/>
      <c r="BA13" s="2597"/>
      <c r="BB13" s="2597"/>
      <c r="BC13" s="2593"/>
      <c r="BD13" s="2593"/>
      <c r="BE13" s="2593"/>
      <c r="BF13" s="2593"/>
      <c r="BG13" s="2593"/>
      <c r="BH13" s="2592"/>
      <c r="BI13" s="2592"/>
      <c r="BJ13" s="2592"/>
      <c r="BK13" s="2592"/>
      <c r="BL13" s="2592"/>
      <c r="BM13" s="2592"/>
      <c r="BN13" s="2592"/>
      <c r="BO13" s="2592"/>
      <c r="BP13" s="2592"/>
      <c r="BQ13" s="2592"/>
      <c r="BR13" s="2592"/>
      <c r="BS13" s="2592"/>
      <c r="BT13" s="2592"/>
      <c r="BU13" s="2592"/>
      <c r="BV13" s="2592"/>
      <c r="BW13" s="2592"/>
      <c r="BX13" s="2592"/>
      <c r="BY13" s="2592"/>
      <c r="BZ13" s="2592"/>
      <c r="CA13" s="2592"/>
      <c r="CB13" s="2648"/>
      <c r="CC13" s="2648"/>
      <c r="CD13" s="2648"/>
      <c r="CE13" s="2648"/>
      <c r="CF13" s="2649"/>
    </row>
    <row r="14" spans="1:85" ht="12" customHeight="1" x14ac:dyDescent="0.25">
      <c r="A14" s="2627"/>
      <c r="B14" s="1963"/>
      <c r="C14" s="1963"/>
      <c r="D14" s="1963"/>
      <c r="E14" s="1963"/>
      <c r="F14" s="1963"/>
      <c r="G14" s="1963"/>
      <c r="H14" s="2621" t="s">
        <v>102</v>
      </c>
      <c r="I14" s="2621"/>
      <c r="J14" s="2621"/>
      <c r="K14" s="2621"/>
      <c r="L14" s="2621"/>
      <c r="M14" s="2615"/>
      <c r="N14" s="2616"/>
      <c r="O14" s="2616"/>
      <c r="P14" s="2617"/>
      <c r="Q14" s="2609"/>
      <c r="R14" s="2610"/>
      <c r="S14" s="2610"/>
      <c r="T14" s="2611"/>
      <c r="U14" s="2612"/>
      <c r="V14" s="2613"/>
      <c r="W14" s="2613"/>
      <c r="X14" s="2614"/>
      <c r="Y14" s="2600"/>
      <c r="Z14" s="2601"/>
      <c r="AA14" s="2601"/>
      <c r="AB14" s="2601"/>
      <c r="AC14" s="2601"/>
      <c r="AD14" s="2602"/>
      <c r="AE14" s="2600"/>
      <c r="AF14" s="2601"/>
      <c r="AG14" s="2601"/>
      <c r="AH14" s="2601"/>
      <c r="AI14" s="2601"/>
      <c r="AJ14" s="2602"/>
      <c r="AK14" s="2626"/>
      <c r="AL14" s="2626"/>
      <c r="AM14" s="2626"/>
      <c r="AN14" s="2615"/>
      <c r="AO14" s="2616"/>
      <c r="AP14" s="2616"/>
      <c r="AQ14" s="2615"/>
      <c r="AR14" s="2616"/>
      <c r="AS14" s="2616"/>
      <c r="AT14" s="2623" t="str">
        <f t="shared" si="0"/>
        <v/>
      </c>
      <c r="AU14" s="2624"/>
      <c r="AV14" s="2625"/>
      <c r="AW14" s="96"/>
      <c r="AX14" s="2596" t="str">
        <f>IFERROR(AVERAGE(Y15,AA15,AC15),"")</f>
        <v/>
      </c>
      <c r="AY14" s="2597"/>
      <c r="AZ14" s="2597"/>
      <c r="BA14" s="2597"/>
      <c r="BB14" s="2597"/>
      <c r="BC14" s="2593" t="str">
        <f>IFERROR(AVERAGE(AE15,AG15,AI15),"")</f>
        <v/>
      </c>
      <c r="BD14" s="2593"/>
      <c r="BE14" s="2593"/>
      <c r="BF14" s="2593"/>
      <c r="BG14" s="2593"/>
      <c r="BH14" s="2592" t="str">
        <f>IF(Y15="","",IF(100*(ABS(Y15-$AX$12)/$AX$12)&gt;10,"AMP IMB. &gt; 10%",IF(AA15="","",IF(100*(ABS(AA15-$AX$12)/$AX$12)&gt;10,"AMP IMB. &gt; 10%",IF(AC15="","",IF(100*(ABS(AC15-$AX$12)/$AX$12)&gt;10,"AMP IMB. &gt; 10%",""))))))</f>
        <v/>
      </c>
      <c r="BI14" s="2592"/>
      <c r="BJ14" s="2592"/>
      <c r="BK14" s="2592"/>
      <c r="BL14" s="2592"/>
      <c r="BM14" s="2592" t="str">
        <f>IF(AE15="","",IF(100*(ABS(AE15-$BC$12)/$BC$12)&gt;10,"VOLT IMB. &gt; 10%",IF(AG15="","",IF(100*(ABS(AG15-$BC$12)/$BC$12)&gt;10,"VOLT IMB. &gt; 10%",IF(AI15="","",IF(100*(ABS(AI15-$BC$12)/$BC$12)&gt;10,"VOLT IMB. &gt; 10%",""))))))</f>
        <v/>
      </c>
      <c r="BN14" s="2592"/>
      <c r="BO14" s="2592"/>
      <c r="BP14" s="2592"/>
      <c r="BQ14" s="2592"/>
      <c r="BR14" s="2592" t="str">
        <f>IFERROR(1.08*Q15*AT15,"")</f>
        <v/>
      </c>
      <c r="BS14" s="2592"/>
      <c r="BT14" s="2592"/>
      <c r="BU14" s="2592"/>
      <c r="BV14" s="2592"/>
      <c r="BW14" s="2592" t="str">
        <f>IFERROR(3413*M15,"")</f>
        <v/>
      </c>
      <c r="BX14" s="2592"/>
      <c r="BY14" s="2592"/>
      <c r="BZ14" s="2592"/>
      <c r="CA14" s="2592"/>
      <c r="CB14" s="2648" t="str">
        <f>IFERROR(BR14/BW14,"")</f>
        <v/>
      </c>
      <c r="CC14" s="2648"/>
      <c r="CD14" s="2648"/>
      <c r="CE14" s="2648"/>
      <c r="CF14" s="2649"/>
    </row>
    <row r="15" spans="1:85" s="10" customFormat="1" ht="12" customHeight="1" x14ac:dyDescent="0.25">
      <c r="A15" s="2627"/>
      <c r="B15" s="1963"/>
      <c r="C15" s="1963"/>
      <c r="D15" s="1963"/>
      <c r="E15" s="1963"/>
      <c r="F15" s="1963"/>
      <c r="G15" s="1963"/>
      <c r="H15" s="2622" t="s">
        <v>101</v>
      </c>
      <c r="I15" s="2622"/>
      <c r="J15" s="2622"/>
      <c r="K15" s="2622"/>
      <c r="L15" s="2622"/>
      <c r="M15" s="2618" t="str">
        <f>IF(AK15=1,(AA15*AG15)/1000,IF(AK15=3,(AX14*BC14*1.73)/1000,""))</f>
        <v/>
      </c>
      <c r="N15" s="2619"/>
      <c r="O15" s="2619"/>
      <c r="P15" s="2620"/>
      <c r="Q15" s="2603"/>
      <c r="R15" s="2604"/>
      <c r="S15" s="2604"/>
      <c r="T15" s="2605"/>
      <c r="U15" s="2606"/>
      <c r="V15" s="2607"/>
      <c r="W15" s="2607"/>
      <c r="X15" s="2608"/>
      <c r="Y15" s="961"/>
      <c r="Z15" s="963"/>
      <c r="AA15" s="961"/>
      <c r="AB15" s="963"/>
      <c r="AC15" s="961"/>
      <c r="AD15" s="963"/>
      <c r="AE15" s="961"/>
      <c r="AF15" s="963"/>
      <c r="AG15" s="961"/>
      <c r="AH15" s="963"/>
      <c r="AI15" s="961"/>
      <c r="AJ15" s="963"/>
      <c r="AK15" s="926"/>
      <c r="AL15" s="926"/>
      <c r="AM15" s="926"/>
      <c r="AN15" s="926"/>
      <c r="AO15" s="926"/>
      <c r="AP15" s="926"/>
      <c r="AQ15" s="926"/>
      <c r="AR15" s="926"/>
      <c r="AS15" s="926"/>
      <c r="AT15" s="1299" t="str">
        <f t="shared" si="0"/>
        <v/>
      </c>
      <c r="AU15" s="1299"/>
      <c r="AV15" s="1300"/>
      <c r="AW15" s="96"/>
      <c r="AX15" s="2596"/>
      <c r="AY15" s="2597"/>
      <c r="AZ15" s="2597"/>
      <c r="BA15" s="2597"/>
      <c r="BB15" s="2597"/>
      <c r="BC15" s="2593"/>
      <c r="BD15" s="2593"/>
      <c r="BE15" s="2593"/>
      <c r="BF15" s="2593"/>
      <c r="BG15" s="2593"/>
      <c r="BH15" s="2592"/>
      <c r="BI15" s="2592"/>
      <c r="BJ15" s="2592"/>
      <c r="BK15" s="2592"/>
      <c r="BL15" s="2592"/>
      <c r="BM15" s="2592"/>
      <c r="BN15" s="2592"/>
      <c r="BO15" s="2592"/>
      <c r="BP15" s="2592"/>
      <c r="BQ15" s="2592"/>
      <c r="BR15" s="2592"/>
      <c r="BS15" s="2592"/>
      <c r="BT15" s="2592"/>
      <c r="BU15" s="2592"/>
      <c r="BV15" s="2592"/>
      <c r="BW15" s="2592"/>
      <c r="BX15" s="2592"/>
      <c r="BY15" s="2592"/>
      <c r="BZ15" s="2592"/>
      <c r="CA15" s="2592"/>
      <c r="CB15" s="2648"/>
      <c r="CC15" s="2648"/>
      <c r="CD15" s="2648"/>
      <c r="CE15" s="2648"/>
      <c r="CF15" s="2649"/>
    </row>
    <row r="16" spans="1:85" ht="12" customHeight="1" x14ac:dyDescent="0.25">
      <c r="A16" s="2627"/>
      <c r="B16" s="1963"/>
      <c r="C16" s="1963"/>
      <c r="D16" s="1963"/>
      <c r="E16" s="1963"/>
      <c r="F16" s="1963"/>
      <c r="G16" s="1963"/>
      <c r="H16" s="2621" t="s">
        <v>102</v>
      </c>
      <c r="I16" s="2621"/>
      <c r="J16" s="2621"/>
      <c r="K16" s="2621"/>
      <c r="L16" s="2621"/>
      <c r="M16" s="2615"/>
      <c r="N16" s="2616"/>
      <c r="O16" s="2616"/>
      <c r="P16" s="2617"/>
      <c r="Q16" s="2609"/>
      <c r="R16" s="2610"/>
      <c r="S16" s="2610"/>
      <c r="T16" s="2611"/>
      <c r="U16" s="2612"/>
      <c r="V16" s="2613"/>
      <c r="W16" s="2613"/>
      <c r="X16" s="2614"/>
      <c r="Y16" s="2600"/>
      <c r="Z16" s="2601"/>
      <c r="AA16" s="2601"/>
      <c r="AB16" s="2601"/>
      <c r="AC16" s="2601"/>
      <c r="AD16" s="2602"/>
      <c r="AE16" s="2600"/>
      <c r="AF16" s="2601"/>
      <c r="AG16" s="2601"/>
      <c r="AH16" s="2601"/>
      <c r="AI16" s="2601"/>
      <c r="AJ16" s="2602"/>
      <c r="AK16" s="2626"/>
      <c r="AL16" s="2626"/>
      <c r="AM16" s="2626"/>
      <c r="AN16" s="2615"/>
      <c r="AO16" s="2616"/>
      <c r="AP16" s="2616"/>
      <c r="AQ16" s="2615"/>
      <c r="AR16" s="2616"/>
      <c r="AS16" s="2616"/>
      <c r="AT16" s="2623" t="str">
        <f t="shared" si="0"/>
        <v/>
      </c>
      <c r="AU16" s="2624"/>
      <c r="AV16" s="2625"/>
      <c r="AW16" s="96"/>
      <c r="AX16" s="2596" t="str">
        <f>IFERROR(AVERAGE(Y17,AA17,AC17),"")</f>
        <v/>
      </c>
      <c r="AY16" s="2597"/>
      <c r="AZ16" s="2597"/>
      <c r="BA16" s="2597"/>
      <c r="BB16" s="2597"/>
      <c r="BC16" s="2593" t="str">
        <f>IFERROR(AVERAGE(AE17,AG17,AI17),"")</f>
        <v/>
      </c>
      <c r="BD16" s="2593"/>
      <c r="BE16" s="2593"/>
      <c r="BF16" s="2593"/>
      <c r="BG16" s="2593"/>
      <c r="BH16" s="2592" t="str">
        <f>IF(Y17="","",IF(100*(ABS(Y17-$AX$12)/$AX$12)&gt;10,"AMP IMB. &gt; 10%",IF(AA17="","",IF(100*(ABS(AA17-$AX$12)/$AX$12)&gt;10,"AMP IMB. &gt; 10%",IF(AC17="","",IF(100*(ABS(AC17-$AX$12)/$AX$12)&gt;10,"AMP IMB. &gt; 10%",""))))))</f>
        <v/>
      </c>
      <c r="BI16" s="2592"/>
      <c r="BJ16" s="2592"/>
      <c r="BK16" s="2592"/>
      <c r="BL16" s="2592"/>
      <c r="BM16" s="2592" t="str">
        <f>IF(AE17="","",IF(100*(ABS(AE17-$BC$12)/$BC$12)&gt;10,"VOLT IMB. &gt; 10%",IF(AG17="","",IF(100*(ABS(AG17-$BC$12)/$BC$12)&gt;10,"VOLT IMB. &gt; 10%",IF(AI17="","",IF(100*(ABS(AI17-$BC$12)/$BC$12)&gt;10,"VOLT IMB. &gt; 10%",""))))))</f>
        <v/>
      </c>
      <c r="BN16" s="2592"/>
      <c r="BO16" s="2592"/>
      <c r="BP16" s="2592"/>
      <c r="BQ16" s="2592"/>
      <c r="BR16" s="2592" t="str">
        <f>IFERROR(1.08*Q17*AT17,"")</f>
        <v/>
      </c>
      <c r="BS16" s="2592"/>
      <c r="BT16" s="2592"/>
      <c r="BU16" s="2592"/>
      <c r="BV16" s="2592"/>
      <c r="BW16" s="2592" t="str">
        <f>IFERROR(3413*M17,"")</f>
        <v/>
      </c>
      <c r="BX16" s="2592"/>
      <c r="BY16" s="2592"/>
      <c r="BZ16" s="2592"/>
      <c r="CA16" s="2592"/>
      <c r="CB16" s="2648" t="str">
        <f>IFERROR(BR16/BW16,"")</f>
        <v/>
      </c>
      <c r="CC16" s="2648"/>
      <c r="CD16" s="2648"/>
      <c r="CE16" s="2648"/>
      <c r="CF16" s="2649"/>
    </row>
    <row r="17" spans="1:84" ht="12" customHeight="1" x14ac:dyDescent="0.25">
      <c r="A17" s="2627"/>
      <c r="B17" s="1963"/>
      <c r="C17" s="1963"/>
      <c r="D17" s="1963"/>
      <c r="E17" s="1963"/>
      <c r="F17" s="1963"/>
      <c r="G17" s="1963"/>
      <c r="H17" s="2622" t="s">
        <v>101</v>
      </c>
      <c r="I17" s="2622"/>
      <c r="J17" s="2622"/>
      <c r="K17" s="2622"/>
      <c r="L17" s="2622"/>
      <c r="M17" s="2618" t="str">
        <f>IF(AK17=1,(AA17*AG17)/1000,IF(AK17=3,(AX16*BC16*1.73)/1000,""))</f>
        <v/>
      </c>
      <c r="N17" s="2619"/>
      <c r="O17" s="2619"/>
      <c r="P17" s="2620"/>
      <c r="Q17" s="2603"/>
      <c r="R17" s="2604"/>
      <c r="S17" s="2604"/>
      <c r="T17" s="2605"/>
      <c r="U17" s="2606"/>
      <c r="V17" s="2607"/>
      <c r="W17" s="2607"/>
      <c r="X17" s="2608"/>
      <c r="Y17" s="961"/>
      <c r="Z17" s="963"/>
      <c r="AA17" s="961"/>
      <c r="AB17" s="963"/>
      <c r="AC17" s="961"/>
      <c r="AD17" s="963"/>
      <c r="AE17" s="961"/>
      <c r="AF17" s="963"/>
      <c r="AG17" s="961"/>
      <c r="AH17" s="963"/>
      <c r="AI17" s="961"/>
      <c r="AJ17" s="963"/>
      <c r="AK17" s="926"/>
      <c r="AL17" s="926"/>
      <c r="AM17" s="926"/>
      <c r="AN17" s="926"/>
      <c r="AO17" s="926"/>
      <c r="AP17" s="926"/>
      <c r="AQ17" s="926"/>
      <c r="AR17" s="926"/>
      <c r="AS17" s="926"/>
      <c r="AT17" s="1299" t="str">
        <f t="shared" si="0"/>
        <v/>
      </c>
      <c r="AU17" s="1299"/>
      <c r="AV17" s="1300"/>
      <c r="AW17" s="96"/>
      <c r="AX17" s="2596"/>
      <c r="AY17" s="2597"/>
      <c r="AZ17" s="2597"/>
      <c r="BA17" s="2597"/>
      <c r="BB17" s="2597"/>
      <c r="BC17" s="2593"/>
      <c r="BD17" s="2593"/>
      <c r="BE17" s="2593"/>
      <c r="BF17" s="2593"/>
      <c r="BG17" s="2593"/>
      <c r="BH17" s="2592"/>
      <c r="BI17" s="2592"/>
      <c r="BJ17" s="2592"/>
      <c r="BK17" s="2592"/>
      <c r="BL17" s="2592"/>
      <c r="BM17" s="2592"/>
      <c r="BN17" s="2592"/>
      <c r="BO17" s="2592"/>
      <c r="BP17" s="2592"/>
      <c r="BQ17" s="2592"/>
      <c r="BR17" s="2592"/>
      <c r="BS17" s="2592"/>
      <c r="BT17" s="2592"/>
      <c r="BU17" s="2592"/>
      <c r="BV17" s="2592"/>
      <c r="BW17" s="2592"/>
      <c r="BX17" s="2592"/>
      <c r="BY17" s="2592"/>
      <c r="BZ17" s="2592"/>
      <c r="CA17" s="2592"/>
      <c r="CB17" s="2648"/>
      <c r="CC17" s="2648"/>
      <c r="CD17" s="2648"/>
      <c r="CE17" s="2648"/>
      <c r="CF17" s="2649"/>
    </row>
    <row r="18" spans="1:84" ht="12" customHeight="1" x14ac:dyDescent="0.25">
      <c r="A18" s="2627"/>
      <c r="B18" s="1963"/>
      <c r="C18" s="1963"/>
      <c r="D18" s="1963"/>
      <c r="E18" s="1963"/>
      <c r="F18" s="1963"/>
      <c r="G18" s="1963"/>
      <c r="H18" s="2621" t="s">
        <v>102</v>
      </c>
      <c r="I18" s="2621"/>
      <c r="J18" s="2621"/>
      <c r="K18" s="2621"/>
      <c r="L18" s="2621"/>
      <c r="M18" s="2615"/>
      <c r="N18" s="2616"/>
      <c r="O18" s="2616"/>
      <c r="P18" s="2617"/>
      <c r="Q18" s="2609"/>
      <c r="R18" s="2610"/>
      <c r="S18" s="2610"/>
      <c r="T18" s="2611"/>
      <c r="U18" s="2612"/>
      <c r="V18" s="2613"/>
      <c r="W18" s="2613"/>
      <c r="X18" s="2614"/>
      <c r="Y18" s="2600"/>
      <c r="Z18" s="2601"/>
      <c r="AA18" s="2601"/>
      <c r="AB18" s="2601"/>
      <c r="AC18" s="2601"/>
      <c r="AD18" s="2602"/>
      <c r="AE18" s="2600"/>
      <c r="AF18" s="2601"/>
      <c r="AG18" s="2601"/>
      <c r="AH18" s="2601"/>
      <c r="AI18" s="2601"/>
      <c r="AJ18" s="2602"/>
      <c r="AK18" s="2626"/>
      <c r="AL18" s="2626"/>
      <c r="AM18" s="2626"/>
      <c r="AN18" s="2615"/>
      <c r="AO18" s="2616"/>
      <c r="AP18" s="2616"/>
      <c r="AQ18" s="2615"/>
      <c r="AR18" s="2616"/>
      <c r="AS18" s="2616"/>
      <c r="AT18" s="2623" t="str">
        <f t="shared" si="0"/>
        <v/>
      </c>
      <c r="AU18" s="2624"/>
      <c r="AV18" s="2625"/>
      <c r="AW18" s="96"/>
      <c r="AX18" s="2596" t="str">
        <f>IFERROR(AVERAGE(Y19,AA19,AC19),"")</f>
        <v/>
      </c>
      <c r="AY18" s="2597"/>
      <c r="AZ18" s="2597"/>
      <c r="BA18" s="2597"/>
      <c r="BB18" s="2597"/>
      <c r="BC18" s="2593" t="str">
        <f>IFERROR(AVERAGE(AE19,AG19,AI19),"")</f>
        <v/>
      </c>
      <c r="BD18" s="2593"/>
      <c r="BE18" s="2593"/>
      <c r="BF18" s="2593"/>
      <c r="BG18" s="2593"/>
      <c r="BH18" s="2592" t="str">
        <f>IF(Y19="","",IF(100*(ABS(Y19-$AX$12)/$AX$12)&gt;10,"AMP IMB. &gt; 10%",IF(AA19="","",IF(100*(ABS(AA19-$AX$12)/$AX$12)&gt;10,"AMP IMB. &gt; 10%",IF(AC19="","",IF(100*(ABS(AC19-$AX$12)/$AX$12)&gt;10,"AMP IMB. &gt; 10%",""))))))</f>
        <v/>
      </c>
      <c r="BI18" s="2592"/>
      <c r="BJ18" s="2592"/>
      <c r="BK18" s="2592"/>
      <c r="BL18" s="2592"/>
      <c r="BM18" s="2592" t="str">
        <f>IF(AE19="","",IF(100*(ABS(AE19-$BC$12)/$BC$12)&gt;10,"VOLT IMB. &gt; 10%",IF(AG19="","",IF(100*(ABS(AG19-$BC$12)/$BC$12)&gt;10,"VOLT IMB. &gt; 10%",IF(AI19="","",IF(100*(ABS(AI19-$BC$12)/$BC$12)&gt;10,"VOLT IMB. &gt; 10%",""))))))</f>
        <v/>
      </c>
      <c r="BN18" s="2592"/>
      <c r="BO18" s="2592"/>
      <c r="BP18" s="2592"/>
      <c r="BQ18" s="2592"/>
      <c r="BR18" s="2592" t="str">
        <f>IFERROR(1.08*Q19*AT19,"")</f>
        <v/>
      </c>
      <c r="BS18" s="2592"/>
      <c r="BT18" s="2592"/>
      <c r="BU18" s="2592"/>
      <c r="BV18" s="2592"/>
      <c r="BW18" s="2592" t="str">
        <f>IFERROR(3413*M19,"")</f>
        <v/>
      </c>
      <c r="BX18" s="2592"/>
      <c r="BY18" s="2592"/>
      <c r="BZ18" s="2592"/>
      <c r="CA18" s="2592"/>
      <c r="CB18" s="2648" t="str">
        <f>IFERROR(BR18/BW18,"")</f>
        <v/>
      </c>
      <c r="CC18" s="2648"/>
      <c r="CD18" s="2648"/>
      <c r="CE18" s="2648"/>
      <c r="CF18" s="2649"/>
    </row>
    <row r="19" spans="1:84" ht="12" customHeight="1" x14ac:dyDescent="0.25">
      <c r="A19" s="2627"/>
      <c r="B19" s="1963"/>
      <c r="C19" s="1963"/>
      <c r="D19" s="1963"/>
      <c r="E19" s="1963"/>
      <c r="F19" s="1963"/>
      <c r="G19" s="1963"/>
      <c r="H19" s="2622" t="s">
        <v>101</v>
      </c>
      <c r="I19" s="2622"/>
      <c r="J19" s="2622"/>
      <c r="K19" s="2622"/>
      <c r="L19" s="2622"/>
      <c r="M19" s="2618" t="str">
        <f>IF(AK19=1,(AA19*AG19)/1000,IF(AK19=3,(AX18*BC18*1.73)/1000,""))</f>
        <v/>
      </c>
      <c r="N19" s="2619"/>
      <c r="O19" s="2619"/>
      <c r="P19" s="2620"/>
      <c r="Q19" s="2603"/>
      <c r="R19" s="2604"/>
      <c r="S19" s="2604"/>
      <c r="T19" s="2605"/>
      <c r="U19" s="2606"/>
      <c r="V19" s="2607"/>
      <c r="W19" s="2607"/>
      <c r="X19" s="2608"/>
      <c r="Y19" s="961"/>
      <c r="Z19" s="963"/>
      <c r="AA19" s="961"/>
      <c r="AB19" s="963"/>
      <c r="AC19" s="961"/>
      <c r="AD19" s="963"/>
      <c r="AE19" s="961"/>
      <c r="AF19" s="963"/>
      <c r="AG19" s="961"/>
      <c r="AH19" s="963"/>
      <c r="AI19" s="961"/>
      <c r="AJ19" s="963"/>
      <c r="AK19" s="926"/>
      <c r="AL19" s="926"/>
      <c r="AM19" s="926"/>
      <c r="AN19" s="926"/>
      <c r="AO19" s="926"/>
      <c r="AP19" s="926"/>
      <c r="AQ19" s="926"/>
      <c r="AR19" s="926"/>
      <c r="AS19" s="926"/>
      <c r="AT19" s="1299" t="str">
        <f t="shared" si="0"/>
        <v/>
      </c>
      <c r="AU19" s="1299"/>
      <c r="AV19" s="1300"/>
      <c r="AW19" s="96"/>
      <c r="AX19" s="2596"/>
      <c r="AY19" s="2597"/>
      <c r="AZ19" s="2597"/>
      <c r="BA19" s="2597"/>
      <c r="BB19" s="2597"/>
      <c r="BC19" s="2593"/>
      <c r="BD19" s="2593"/>
      <c r="BE19" s="2593"/>
      <c r="BF19" s="2593"/>
      <c r="BG19" s="2593"/>
      <c r="BH19" s="2592"/>
      <c r="BI19" s="2592"/>
      <c r="BJ19" s="2592"/>
      <c r="BK19" s="2592"/>
      <c r="BL19" s="2592"/>
      <c r="BM19" s="2592"/>
      <c r="BN19" s="2592"/>
      <c r="BO19" s="2592"/>
      <c r="BP19" s="2592"/>
      <c r="BQ19" s="2592"/>
      <c r="BR19" s="2592"/>
      <c r="BS19" s="2592"/>
      <c r="BT19" s="2592"/>
      <c r="BU19" s="2592"/>
      <c r="BV19" s="2592"/>
      <c r="BW19" s="2592"/>
      <c r="BX19" s="2592"/>
      <c r="BY19" s="2592"/>
      <c r="BZ19" s="2592"/>
      <c r="CA19" s="2592"/>
      <c r="CB19" s="2648"/>
      <c r="CC19" s="2648"/>
      <c r="CD19" s="2648"/>
      <c r="CE19" s="2648"/>
      <c r="CF19" s="2649"/>
    </row>
    <row r="20" spans="1:84" ht="12" customHeight="1" x14ac:dyDescent="0.25">
      <c r="A20" s="2627"/>
      <c r="B20" s="1963"/>
      <c r="C20" s="1963"/>
      <c r="D20" s="1963"/>
      <c r="E20" s="1963"/>
      <c r="F20" s="1963"/>
      <c r="G20" s="1963"/>
      <c r="H20" s="2621" t="s">
        <v>102</v>
      </c>
      <c r="I20" s="2621"/>
      <c r="J20" s="2621"/>
      <c r="K20" s="2621"/>
      <c r="L20" s="2621"/>
      <c r="M20" s="2615"/>
      <c r="N20" s="2616"/>
      <c r="O20" s="2616"/>
      <c r="P20" s="2617"/>
      <c r="Q20" s="2609"/>
      <c r="R20" s="2610"/>
      <c r="S20" s="2610"/>
      <c r="T20" s="2611"/>
      <c r="U20" s="2612"/>
      <c r="V20" s="2613"/>
      <c r="W20" s="2613"/>
      <c r="X20" s="2614"/>
      <c r="Y20" s="2600"/>
      <c r="Z20" s="2601"/>
      <c r="AA20" s="2601"/>
      <c r="AB20" s="2601"/>
      <c r="AC20" s="2601"/>
      <c r="AD20" s="2602"/>
      <c r="AE20" s="2600"/>
      <c r="AF20" s="2601"/>
      <c r="AG20" s="2601"/>
      <c r="AH20" s="2601"/>
      <c r="AI20" s="2601"/>
      <c r="AJ20" s="2602"/>
      <c r="AK20" s="2626"/>
      <c r="AL20" s="2626"/>
      <c r="AM20" s="2626"/>
      <c r="AN20" s="2615"/>
      <c r="AO20" s="2616"/>
      <c r="AP20" s="2616"/>
      <c r="AQ20" s="2615"/>
      <c r="AR20" s="2616"/>
      <c r="AS20" s="2616"/>
      <c r="AT20" s="2623" t="str">
        <f t="shared" si="0"/>
        <v/>
      </c>
      <c r="AU20" s="2624"/>
      <c r="AV20" s="2625"/>
      <c r="AW20" s="96"/>
      <c r="AX20" s="2596" t="str">
        <f>IFERROR(AVERAGE(Y21,AA21,AC21),"")</f>
        <v/>
      </c>
      <c r="AY20" s="2597"/>
      <c r="AZ20" s="2597"/>
      <c r="BA20" s="2597"/>
      <c r="BB20" s="2597"/>
      <c r="BC20" s="2593" t="str">
        <f>IFERROR(AVERAGE(AE21,AG21,AI21),"")</f>
        <v/>
      </c>
      <c r="BD20" s="2593"/>
      <c r="BE20" s="2593"/>
      <c r="BF20" s="2593"/>
      <c r="BG20" s="2593"/>
      <c r="BH20" s="2592" t="str">
        <f>IF(Y21="","",IF(100*(ABS(Y21-$AX$12)/$AX$12)&gt;10,"AMP IMB. &gt; 10%",IF(AA21="","",IF(100*(ABS(AA21-$AX$12)/$AX$12)&gt;10,"AMP IMB. &gt; 10%",IF(AC21="","",IF(100*(ABS(AC21-$AX$12)/$AX$12)&gt;10,"AMP IMB. &gt; 10%",""))))))</f>
        <v/>
      </c>
      <c r="BI20" s="2592"/>
      <c r="BJ20" s="2592"/>
      <c r="BK20" s="2592"/>
      <c r="BL20" s="2592"/>
      <c r="BM20" s="2592" t="str">
        <f>IF(AE21="","",IF(100*(ABS(AE21-$BC$12)/$BC$12)&gt;10,"VOLT IMB. &gt; 10%",IF(AG21="","",IF(100*(ABS(AG21-$BC$12)/$BC$12)&gt;10,"VOLT IMB. &gt; 10%",IF(AI21="","",IF(100*(ABS(AI21-$BC$12)/$BC$12)&gt;10,"VOLT IMB. &gt; 10%",""))))))</f>
        <v/>
      </c>
      <c r="BN20" s="2592"/>
      <c r="BO20" s="2592"/>
      <c r="BP20" s="2592"/>
      <c r="BQ20" s="2592"/>
      <c r="BR20" s="2592" t="str">
        <f>IFERROR(1.08*Q21*AT21,"")</f>
        <v/>
      </c>
      <c r="BS20" s="2592"/>
      <c r="BT20" s="2592"/>
      <c r="BU20" s="2592"/>
      <c r="BV20" s="2592"/>
      <c r="BW20" s="2592" t="str">
        <f>IFERROR(3413*M21,"")</f>
        <v/>
      </c>
      <c r="BX20" s="2592"/>
      <c r="BY20" s="2592"/>
      <c r="BZ20" s="2592"/>
      <c r="CA20" s="2592"/>
      <c r="CB20" s="2648" t="str">
        <f>IFERROR(BR20/BW20,"")</f>
        <v/>
      </c>
      <c r="CC20" s="2648"/>
      <c r="CD20" s="2648"/>
      <c r="CE20" s="2648"/>
      <c r="CF20" s="2649"/>
    </row>
    <row r="21" spans="1:84" ht="12" customHeight="1" x14ac:dyDescent="0.25">
      <c r="A21" s="2627"/>
      <c r="B21" s="1963"/>
      <c r="C21" s="1963"/>
      <c r="D21" s="1963"/>
      <c r="E21" s="1963"/>
      <c r="F21" s="1963"/>
      <c r="G21" s="1963"/>
      <c r="H21" s="2622" t="s">
        <v>101</v>
      </c>
      <c r="I21" s="2622"/>
      <c r="J21" s="2622"/>
      <c r="K21" s="2622"/>
      <c r="L21" s="2622"/>
      <c r="M21" s="2618" t="str">
        <f>IF(AK21=1,(AA21*AG21)/1000,IF(AK21=3,(AX20*BC20*1.73)/1000,""))</f>
        <v/>
      </c>
      <c r="N21" s="2619"/>
      <c r="O21" s="2619"/>
      <c r="P21" s="2620"/>
      <c r="Q21" s="2603"/>
      <c r="R21" s="2604"/>
      <c r="S21" s="2604"/>
      <c r="T21" s="2605"/>
      <c r="U21" s="2606"/>
      <c r="V21" s="2607"/>
      <c r="W21" s="2607"/>
      <c r="X21" s="2608"/>
      <c r="Y21" s="961"/>
      <c r="Z21" s="963"/>
      <c r="AA21" s="961"/>
      <c r="AB21" s="963"/>
      <c r="AC21" s="961"/>
      <c r="AD21" s="963"/>
      <c r="AE21" s="961"/>
      <c r="AF21" s="963"/>
      <c r="AG21" s="961"/>
      <c r="AH21" s="963"/>
      <c r="AI21" s="961"/>
      <c r="AJ21" s="963"/>
      <c r="AK21" s="926"/>
      <c r="AL21" s="926"/>
      <c r="AM21" s="926"/>
      <c r="AN21" s="926"/>
      <c r="AO21" s="926"/>
      <c r="AP21" s="926"/>
      <c r="AQ21" s="926"/>
      <c r="AR21" s="926"/>
      <c r="AS21" s="926"/>
      <c r="AT21" s="1299" t="str">
        <f t="shared" si="0"/>
        <v/>
      </c>
      <c r="AU21" s="1299"/>
      <c r="AV21" s="1300"/>
      <c r="AW21" s="96"/>
      <c r="AX21" s="2596"/>
      <c r="AY21" s="2597"/>
      <c r="AZ21" s="2597"/>
      <c r="BA21" s="2597"/>
      <c r="BB21" s="2597"/>
      <c r="BC21" s="2593"/>
      <c r="BD21" s="2593"/>
      <c r="BE21" s="2593"/>
      <c r="BF21" s="2593"/>
      <c r="BG21" s="2593"/>
      <c r="BH21" s="2592"/>
      <c r="BI21" s="2592"/>
      <c r="BJ21" s="2592"/>
      <c r="BK21" s="2592"/>
      <c r="BL21" s="2592"/>
      <c r="BM21" s="2592"/>
      <c r="BN21" s="2592"/>
      <c r="BO21" s="2592"/>
      <c r="BP21" s="2592"/>
      <c r="BQ21" s="2592"/>
      <c r="BR21" s="2592"/>
      <c r="BS21" s="2592"/>
      <c r="BT21" s="2592"/>
      <c r="BU21" s="2592"/>
      <c r="BV21" s="2592"/>
      <c r="BW21" s="2592"/>
      <c r="BX21" s="2592"/>
      <c r="BY21" s="2592"/>
      <c r="BZ21" s="2592"/>
      <c r="CA21" s="2592"/>
      <c r="CB21" s="2648"/>
      <c r="CC21" s="2648"/>
      <c r="CD21" s="2648"/>
      <c r="CE21" s="2648"/>
      <c r="CF21" s="2649"/>
    </row>
    <row r="22" spans="1:84" ht="12" customHeight="1" x14ac:dyDescent="0.25">
      <c r="A22" s="2627"/>
      <c r="B22" s="1963"/>
      <c r="C22" s="1963"/>
      <c r="D22" s="1963"/>
      <c r="E22" s="1963"/>
      <c r="F22" s="1963"/>
      <c r="G22" s="1963"/>
      <c r="H22" s="2621" t="s">
        <v>102</v>
      </c>
      <c r="I22" s="2621"/>
      <c r="J22" s="2621"/>
      <c r="K22" s="2621"/>
      <c r="L22" s="2621"/>
      <c r="M22" s="2615"/>
      <c r="N22" s="2616"/>
      <c r="O22" s="2616"/>
      <c r="P22" s="2617"/>
      <c r="Q22" s="2609"/>
      <c r="R22" s="2610"/>
      <c r="S22" s="2610"/>
      <c r="T22" s="2611"/>
      <c r="U22" s="2612"/>
      <c r="V22" s="2613"/>
      <c r="W22" s="2613"/>
      <c r="X22" s="2614"/>
      <c r="Y22" s="2600"/>
      <c r="Z22" s="2601"/>
      <c r="AA22" s="2601"/>
      <c r="AB22" s="2601"/>
      <c r="AC22" s="2601"/>
      <c r="AD22" s="2602"/>
      <c r="AE22" s="2600"/>
      <c r="AF22" s="2601"/>
      <c r="AG22" s="2601"/>
      <c r="AH22" s="2601"/>
      <c r="AI22" s="2601"/>
      <c r="AJ22" s="2602"/>
      <c r="AK22" s="2626"/>
      <c r="AL22" s="2626"/>
      <c r="AM22" s="2626"/>
      <c r="AN22" s="2615"/>
      <c r="AO22" s="2616"/>
      <c r="AP22" s="2616"/>
      <c r="AQ22" s="2615"/>
      <c r="AR22" s="2616"/>
      <c r="AS22" s="2616"/>
      <c r="AT22" s="2623" t="str">
        <f t="shared" si="0"/>
        <v/>
      </c>
      <c r="AU22" s="2624"/>
      <c r="AV22" s="2625"/>
      <c r="AW22" s="96"/>
      <c r="AX22" s="2596" t="str">
        <f>IFERROR(AVERAGE(Y23,AA23,AC23),"")</f>
        <v/>
      </c>
      <c r="AY22" s="2597"/>
      <c r="AZ22" s="2597"/>
      <c r="BA22" s="2597"/>
      <c r="BB22" s="2597"/>
      <c r="BC22" s="2593" t="str">
        <f>IFERROR(AVERAGE(AE23,AG23,AI23),"")</f>
        <v/>
      </c>
      <c r="BD22" s="2593"/>
      <c r="BE22" s="2593"/>
      <c r="BF22" s="2593"/>
      <c r="BG22" s="2593"/>
      <c r="BH22" s="2592" t="str">
        <f>IF(Y23="","",IF(100*(ABS(Y23-$AX$12)/$AX$12)&gt;10,"AMP IMB. &gt; 10%",IF(AA23="","",IF(100*(ABS(AA23-$AX$12)/$AX$12)&gt;10,"AMP IMB. &gt; 10%",IF(AC23="","",IF(100*(ABS(AC23-$AX$12)/$AX$12)&gt;10,"AMP IMB. &gt; 10%",""))))))</f>
        <v/>
      </c>
      <c r="BI22" s="2592"/>
      <c r="BJ22" s="2592"/>
      <c r="BK22" s="2592"/>
      <c r="BL22" s="2592"/>
      <c r="BM22" s="2592" t="str">
        <f>IF(AE23="","",IF(100*(ABS(AE23-$BC$12)/$BC$12)&gt;10,"VOLT IMB. &gt; 10%",IF(AG23="","",IF(100*(ABS(AG23-$BC$12)/$BC$12)&gt;10,"VOLT IMB. &gt; 10%",IF(AI23="","",IF(100*(ABS(AI23-$BC$12)/$BC$12)&gt;10,"VOLT IMB. &gt; 10%",""))))))</f>
        <v/>
      </c>
      <c r="BN22" s="2592"/>
      <c r="BO22" s="2592"/>
      <c r="BP22" s="2592"/>
      <c r="BQ22" s="2592"/>
      <c r="BR22" s="2592" t="str">
        <f>IFERROR(1.08*Q23*AT23,"")</f>
        <v/>
      </c>
      <c r="BS22" s="2592"/>
      <c r="BT22" s="2592"/>
      <c r="BU22" s="2592"/>
      <c r="BV22" s="2592"/>
      <c r="BW22" s="2592" t="str">
        <f>IFERROR(3413*M23,"")</f>
        <v/>
      </c>
      <c r="BX22" s="2592"/>
      <c r="BY22" s="2592"/>
      <c r="BZ22" s="2592"/>
      <c r="CA22" s="2592"/>
      <c r="CB22" s="2648" t="str">
        <f>IFERROR(BR22/BW22,"")</f>
        <v/>
      </c>
      <c r="CC22" s="2648"/>
      <c r="CD22" s="2648"/>
      <c r="CE22" s="2648"/>
      <c r="CF22" s="2649"/>
    </row>
    <row r="23" spans="1:84" ht="12" customHeight="1" x14ac:dyDescent="0.25">
      <c r="A23" s="2627"/>
      <c r="B23" s="1963"/>
      <c r="C23" s="1963"/>
      <c r="D23" s="1963"/>
      <c r="E23" s="1963"/>
      <c r="F23" s="1963"/>
      <c r="G23" s="1963"/>
      <c r="H23" s="2622" t="s">
        <v>101</v>
      </c>
      <c r="I23" s="2622"/>
      <c r="J23" s="2622"/>
      <c r="K23" s="2622"/>
      <c r="L23" s="2622"/>
      <c r="M23" s="2618" t="str">
        <f>IF(AK23=1,(AA23*AG23)/1000,IF(AK23=3,(AX22*BC22*1.73)/1000,""))</f>
        <v/>
      </c>
      <c r="N23" s="2619"/>
      <c r="O23" s="2619"/>
      <c r="P23" s="2620"/>
      <c r="Q23" s="2603"/>
      <c r="R23" s="2604"/>
      <c r="S23" s="2604"/>
      <c r="T23" s="2605"/>
      <c r="U23" s="2606"/>
      <c r="V23" s="2607"/>
      <c r="W23" s="2607"/>
      <c r="X23" s="2608"/>
      <c r="Y23" s="961"/>
      <c r="Z23" s="963"/>
      <c r="AA23" s="961"/>
      <c r="AB23" s="963"/>
      <c r="AC23" s="961"/>
      <c r="AD23" s="963"/>
      <c r="AE23" s="961"/>
      <c r="AF23" s="963"/>
      <c r="AG23" s="961"/>
      <c r="AH23" s="963"/>
      <c r="AI23" s="961"/>
      <c r="AJ23" s="963"/>
      <c r="AK23" s="926"/>
      <c r="AL23" s="926"/>
      <c r="AM23" s="926"/>
      <c r="AN23" s="926"/>
      <c r="AO23" s="926"/>
      <c r="AP23" s="926"/>
      <c r="AQ23" s="926"/>
      <c r="AR23" s="926"/>
      <c r="AS23" s="926"/>
      <c r="AT23" s="1299" t="str">
        <f t="shared" si="0"/>
        <v/>
      </c>
      <c r="AU23" s="1299"/>
      <c r="AV23" s="1300"/>
      <c r="AW23" s="96"/>
      <c r="AX23" s="2596"/>
      <c r="AY23" s="2597"/>
      <c r="AZ23" s="2597"/>
      <c r="BA23" s="2597"/>
      <c r="BB23" s="2597"/>
      <c r="BC23" s="2593"/>
      <c r="BD23" s="2593"/>
      <c r="BE23" s="2593"/>
      <c r="BF23" s="2593"/>
      <c r="BG23" s="2593"/>
      <c r="BH23" s="2592"/>
      <c r="BI23" s="2592"/>
      <c r="BJ23" s="2592"/>
      <c r="BK23" s="2592"/>
      <c r="BL23" s="2592"/>
      <c r="BM23" s="2592"/>
      <c r="BN23" s="2592"/>
      <c r="BO23" s="2592"/>
      <c r="BP23" s="2592"/>
      <c r="BQ23" s="2592"/>
      <c r="BR23" s="2592"/>
      <c r="BS23" s="2592"/>
      <c r="BT23" s="2592"/>
      <c r="BU23" s="2592"/>
      <c r="BV23" s="2592"/>
      <c r="BW23" s="2592"/>
      <c r="BX23" s="2592"/>
      <c r="BY23" s="2592"/>
      <c r="BZ23" s="2592"/>
      <c r="CA23" s="2592"/>
      <c r="CB23" s="2648"/>
      <c r="CC23" s="2648"/>
      <c r="CD23" s="2648"/>
      <c r="CE23" s="2648"/>
      <c r="CF23" s="2649"/>
    </row>
    <row r="24" spans="1:84" ht="12" customHeight="1" x14ac:dyDescent="0.25">
      <c r="A24" s="2627"/>
      <c r="B24" s="1963"/>
      <c r="C24" s="1963"/>
      <c r="D24" s="1963"/>
      <c r="E24" s="1963"/>
      <c r="F24" s="1963"/>
      <c r="G24" s="1963"/>
      <c r="H24" s="2621" t="s">
        <v>102</v>
      </c>
      <c r="I24" s="2621"/>
      <c r="J24" s="2621"/>
      <c r="K24" s="2621"/>
      <c r="L24" s="2621"/>
      <c r="M24" s="2615"/>
      <c r="N24" s="2616"/>
      <c r="O24" s="2616"/>
      <c r="P24" s="2617"/>
      <c r="Q24" s="2609"/>
      <c r="R24" s="2610"/>
      <c r="S24" s="2610"/>
      <c r="T24" s="2611"/>
      <c r="U24" s="2612"/>
      <c r="V24" s="2613"/>
      <c r="W24" s="2613"/>
      <c r="X24" s="2614"/>
      <c r="Y24" s="2600"/>
      <c r="Z24" s="2601"/>
      <c r="AA24" s="2601"/>
      <c r="AB24" s="2601"/>
      <c r="AC24" s="2601"/>
      <c r="AD24" s="2602"/>
      <c r="AE24" s="2600"/>
      <c r="AF24" s="2601"/>
      <c r="AG24" s="2601"/>
      <c r="AH24" s="2601"/>
      <c r="AI24" s="2601"/>
      <c r="AJ24" s="2602"/>
      <c r="AK24" s="2626"/>
      <c r="AL24" s="2626"/>
      <c r="AM24" s="2626"/>
      <c r="AN24" s="2615"/>
      <c r="AO24" s="2616"/>
      <c r="AP24" s="2616"/>
      <c r="AQ24" s="2615"/>
      <c r="AR24" s="2616"/>
      <c r="AS24" s="2616"/>
      <c r="AT24" s="2623" t="str">
        <f t="shared" si="0"/>
        <v/>
      </c>
      <c r="AU24" s="2624"/>
      <c r="AV24" s="2625"/>
      <c r="AW24" s="96"/>
      <c r="AX24" s="2596" t="str">
        <f>IFERROR(AVERAGE(Y25,AA25,AC25),"")</f>
        <v/>
      </c>
      <c r="AY24" s="2597"/>
      <c r="AZ24" s="2597"/>
      <c r="BA24" s="2597"/>
      <c r="BB24" s="2597"/>
      <c r="BC24" s="2593" t="str">
        <f>IFERROR(AVERAGE(AE25,AG25,AI25),"")</f>
        <v/>
      </c>
      <c r="BD24" s="2593"/>
      <c r="BE24" s="2593"/>
      <c r="BF24" s="2593"/>
      <c r="BG24" s="2593"/>
      <c r="BH24" s="2592" t="str">
        <f>IF(Y25="","",IF(100*(ABS(Y25-$AX$12)/$AX$12)&gt;10,"AMP IMB. &gt; 10%",IF(AA25="","",IF(100*(ABS(AA25-$AX$12)/$AX$12)&gt;10,"AMP IMB. &gt; 10%",IF(AC25="","",IF(100*(ABS(AC25-$AX$12)/$AX$12)&gt;10,"AMP IMB. &gt; 10%",""))))))</f>
        <v/>
      </c>
      <c r="BI24" s="2592"/>
      <c r="BJ24" s="2592"/>
      <c r="BK24" s="2592"/>
      <c r="BL24" s="2592"/>
      <c r="BM24" s="2592" t="str">
        <f>IF(AE25="","",IF(100*(ABS(AE25-$BC$12)/$BC$12)&gt;10,"VOLT IMB. &gt; 10%",IF(AG25="","",IF(100*(ABS(AG25-$BC$12)/$BC$12)&gt;10,"VOLT IMB. &gt; 10%",IF(AI25="","",IF(100*(ABS(AI25-$BC$12)/$BC$12)&gt;10,"VOLT IMB. &gt; 10%",""))))))</f>
        <v/>
      </c>
      <c r="BN24" s="2592"/>
      <c r="BO24" s="2592"/>
      <c r="BP24" s="2592"/>
      <c r="BQ24" s="2592"/>
      <c r="BR24" s="2592" t="str">
        <f>IFERROR(1.08*Q25*AT25,"")</f>
        <v/>
      </c>
      <c r="BS24" s="2592"/>
      <c r="BT24" s="2592"/>
      <c r="BU24" s="2592"/>
      <c r="BV24" s="2592"/>
      <c r="BW24" s="2592" t="str">
        <f>IFERROR(3413*M25,"")</f>
        <v/>
      </c>
      <c r="BX24" s="2592"/>
      <c r="BY24" s="2592"/>
      <c r="BZ24" s="2592"/>
      <c r="CA24" s="2592"/>
      <c r="CB24" s="2648" t="str">
        <f>IFERROR(BR24/BW24,"")</f>
        <v/>
      </c>
      <c r="CC24" s="2648"/>
      <c r="CD24" s="2648"/>
      <c r="CE24" s="2648"/>
      <c r="CF24" s="2649"/>
    </row>
    <row r="25" spans="1:84" ht="12" customHeight="1" x14ac:dyDescent="0.25">
      <c r="A25" s="2627"/>
      <c r="B25" s="1963"/>
      <c r="C25" s="1963"/>
      <c r="D25" s="1963"/>
      <c r="E25" s="1963"/>
      <c r="F25" s="1963"/>
      <c r="G25" s="1963"/>
      <c r="H25" s="2622" t="s">
        <v>101</v>
      </c>
      <c r="I25" s="2622"/>
      <c r="J25" s="2622"/>
      <c r="K25" s="2622"/>
      <c r="L25" s="2622"/>
      <c r="M25" s="2618" t="str">
        <f>IF(AK25=1,(AA25*AG25)/1000,IF(AK25=3,(AX24*BC24*1.73)/1000,""))</f>
        <v/>
      </c>
      <c r="N25" s="2619"/>
      <c r="O25" s="2619"/>
      <c r="P25" s="2620"/>
      <c r="Q25" s="2603"/>
      <c r="R25" s="2604"/>
      <c r="S25" s="2604"/>
      <c r="T25" s="2605"/>
      <c r="U25" s="2606"/>
      <c r="V25" s="2607"/>
      <c r="W25" s="2607"/>
      <c r="X25" s="2608"/>
      <c r="Y25" s="961"/>
      <c r="Z25" s="963"/>
      <c r="AA25" s="961"/>
      <c r="AB25" s="963"/>
      <c r="AC25" s="961"/>
      <c r="AD25" s="963"/>
      <c r="AE25" s="961"/>
      <c r="AF25" s="963"/>
      <c r="AG25" s="961"/>
      <c r="AH25" s="963"/>
      <c r="AI25" s="961"/>
      <c r="AJ25" s="963"/>
      <c r="AK25" s="926"/>
      <c r="AL25" s="926"/>
      <c r="AM25" s="926"/>
      <c r="AN25" s="926"/>
      <c r="AO25" s="926"/>
      <c r="AP25" s="926"/>
      <c r="AQ25" s="926"/>
      <c r="AR25" s="926"/>
      <c r="AS25" s="926"/>
      <c r="AT25" s="1299" t="str">
        <f t="shared" si="0"/>
        <v/>
      </c>
      <c r="AU25" s="1299"/>
      <c r="AV25" s="1300"/>
      <c r="AW25" s="96"/>
      <c r="AX25" s="2596"/>
      <c r="AY25" s="2597"/>
      <c r="AZ25" s="2597"/>
      <c r="BA25" s="2597"/>
      <c r="BB25" s="2597"/>
      <c r="BC25" s="2593"/>
      <c r="BD25" s="2593"/>
      <c r="BE25" s="2593"/>
      <c r="BF25" s="2593"/>
      <c r="BG25" s="2593"/>
      <c r="BH25" s="2592"/>
      <c r="BI25" s="2592"/>
      <c r="BJ25" s="2592"/>
      <c r="BK25" s="2592"/>
      <c r="BL25" s="2592"/>
      <c r="BM25" s="2592"/>
      <c r="BN25" s="2592"/>
      <c r="BO25" s="2592"/>
      <c r="BP25" s="2592"/>
      <c r="BQ25" s="2592"/>
      <c r="BR25" s="2592"/>
      <c r="BS25" s="2592"/>
      <c r="BT25" s="2592"/>
      <c r="BU25" s="2592"/>
      <c r="BV25" s="2592"/>
      <c r="BW25" s="2592"/>
      <c r="BX25" s="2592"/>
      <c r="BY25" s="2592"/>
      <c r="BZ25" s="2592"/>
      <c r="CA25" s="2592"/>
      <c r="CB25" s="2648"/>
      <c r="CC25" s="2648"/>
      <c r="CD25" s="2648"/>
      <c r="CE25" s="2648"/>
      <c r="CF25" s="2649"/>
    </row>
    <row r="26" spans="1:84" ht="12" customHeight="1" x14ac:dyDescent="0.25">
      <c r="A26" s="2627"/>
      <c r="B26" s="1963"/>
      <c r="C26" s="1963"/>
      <c r="D26" s="1963"/>
      <c r="E26" s="1963"/>
      <c r="F26" s="1963"/>
      <c r="G26" s="1963"/>
      <c r="H26" s="2621" t="s">
        <v>102</v>
      </c>
      <c r="I26" s="2621"/>
      <c r="J26" s="2621"/>
      <c r="K26" s="2621"/>
      <c r="L26" s="2621"/>
      <c r="M26" s="2615"/>
      <c r="N26" s="2616"/>
      <c r="O26" s="2616"/>
      <c r="P26" s="2617"/>
      <c r="Q26" s="2609"/>
      <c r="R26" s="2610"/>
      <c r="S26" s="2610"/>
      <c r="T26" s="2611"/>
      <c r="U26" s="2612"/>
      <c r="V26" s="2613"/>
      <c r="W26" s="2613"/>
      <c r="X26" s="2614"/>
      <c r="Y26" s="2600"/>
      <c r="Z26" s="2601"/>
      <c r="AA26" s="2601"/>
      <c r="AB26" s="2601"/>
      <c r="AC26" s="2601"/>
      <c r="AD26" s="2602"/>
      <c r="AE26" s="2600"/>
      <c r="AF26" s="2601"/>
      <c r="AG26" s="2601"/>
      <c r="AH26" s="2601"/>
      <c r="AI26" s="2601"/>
      <c r="AJ26" s="2602"/>
      <c r="AK26" s="2626"/>
      <c r="AL26" s="2626"/>
      <c r="AM26" s="2626"/>
      <c r="AN26" s="2615"/>
      <c r="AO26" s="2616"/>
      <c r="AP26" s="2616"/>
      <c r="AQ26" s="2615"/>
      <c r="AR26" s="2616"/>
      <c r="AS26" s="2616"/>
      <c r="AT26" s="2623" t="str">
        <f t="shared" si="0"/>
        <v/>
      </c>
      <c r="AU26" s="2624"/>
      <c r="AV26" s="2625"/>
      <c r="AW26" s="96"/>
      <c r="AX26" s="2596" t="str">
        <f>IFERROR(AVERAGE(Y27,AA27,AC27),"")</f>
        <v/>
      </c>
      <c r="AY26" s="2597"/>
      <c r="AZ26" s="2597"/>
      <c r="BA26" s="2597"/>
      <c r="BB26" s="2597"/>
      <c r="BC26" s="2593" t="str">
        <f>IFERROR(AVERAGE(AE27,AG27,AI27),"")</f>
        <v/>
      </c>
      <c r="BD26" s="2593"/>
      <c r="BE26" s="2593"/>
      <c r="BF26" s="2593"/>
      <c r="BG26" s="2593"/>
      <c r="BH26" s="2592" t="str">
        <f>IF(Y27="","",IF(100*(ABS(Y27-$AX$12)/$AX$12)&gt;10,"AMP IMB. &gt; 10%",IF(AA27="","",IF(100*(ABS(AA27-$AX$12)/$AX$12)&gt;10,"AMP IMB. &gt; 10%",IF(AC27="","",IF(100*(ABS(AC27-$AX$12)/$AX$12)&gt;10,"AMP IMB. &gt; 10%",""))))))</f>
        <v/>
      </c>
      <c r="BI26" s="2592"/>
      <c r="BJ26" s="2592"/>
      <c r="BK26" s="2592"/>
      <c r="BL26" s="2592"/>
      <c r="BM26" s="2592" t="str">
        <f>IF(AE27="","",IF(100*(ABS(AE27-$BC$12)/$BC$12)&gt;10,"VOLT IMB. &gt; 10%",IF(AG27="","",IF(100*(ABS(AG27-$BC$12)/$BC$12)&gt;10,"VOLT IMB. &gt; 10%",IF(AI27="","",IF(100*(ABS(AI27-$BC$12)/$BC$12)&gt;10,"VOLT IMB. &gt; 10%",""))))))</f>
        <v/>
      </c>
      <c r="BN26" s="2592"/>
      <c r="BO26" s="2592"/>
      <c r="BP26" s="2592"/>
      <c r="BQ26" s="2592"/>
      <c r="BR26" s="2592" t="str">
        <f>IFERROR(1.08*Q27*AT27,"")</f>
        <v/>
      </c>
      <c r="BS26" s="2592"/>
      <c r="BT26" s="2592"/>
      <c r="BU26" s="2592"/>
      <c r="BV26" s="2592"/>
      <c r="BW26" s="2592" t="str">
        <f>IFERROR(3413*M27,"")</f>
        <v/>
      </c>
      <c r="BX26" s="2592"/>
      <c r="BY26" s="2592"/>
      <c r="BZ26" s="2592"/>
      <c r="CA26" s="2592"/>
      <c r="CB26" s="2648" t="str">
        <f>IFERROR(BR26/BW26,"")</f>
        <v/>
      </c>
      <c r="CC26" s="2648"/>
      <c r="CD26" s="2648"/>
      <c r="CE26" s="2648"/>
      <c r="CF26" s="2649"/>
    </row>
    <row r="27" spans="1:84" ht="12" customHeight="1" x14ac:dyDescent="0.25">
      <c r="A27" s="2627"/>
      <c r="B27" s="1963"/>
      <c r="C27" s="1963"/>
      <c r="D27" s="1963"/>
      <c r="E27" s="1963"/>
      <c r="F27" s="1963"/>
      <c r="G27" s="1963"/>
      <c r="H27" s="2622" t="s">
        <v>101</v>
      </c>
      <c r="I27" s="2622"/>
      <c r="J27" s="2622"/>
      <c r="K27" s="2622"/>
      <c r="L27" s="2622"/>
      <c r="M27" s="2618" t="str">
        <f>IF(AK27=1,(AA27*AG27)/1000,IF(AK27=3,(AX26*BC26*1.73)/1000,""))</f>
        <v/>
      </c>
      <c r="N27" s="2619"/>
      <c r="O27" s="2619"/>
      <c r="P27" s="2620"/>
      <c r="Q27" s="2603"/>
      <c r="R27" s="2604"/>
      <c r="S27" s="2604"/>
      <c r="T27" s="2605"/>
      <c r="U27" s="2606"/>
      <c r="V27" s="2607"/>
      <c r="W27" s="2607"/>
      <c r="X27" s="2608"/>
      <c r="Y27" s="961"/>
      <c r="Z27" s="963"/>
      <c r="AA27" s="961"/>
      <c r="AB27" s="963"/>
      <c r="AC27" s="961"/>
      <c r="AD27" s="963"/>
      <c r="AE27" s="961"/>
      <c r="AF27" s="963"/>
      <c r="AG27" s="961"/>
      <c r="AH27" s="963"/>
      <c r="AI27" s="961"/>
      <c r="AJ27" s="963"/>
      <c r="AK27" s="926"/>
      <c r="AL27" s="926"/>
      <c r="AM27" s="926"/>
      <c r="AN27" s="926"/>
      <c r="AO27" s="926"/>
      <c r="AP27" s="926"/>
      <c r="AQ27" s="926"/>
      <c r="AR27" s="926"/>
      <c r="AS27" s="926"/>
      <c r="AT27" s="1299" t="str">
        <f t="shared" si="0"/>
        <v/>
      </c>
      <c r="AU27" s="1299"/>
      <c r="AV27" s="1300"/>
      <c r="AW27" s="96"/>
      <c r="AX27" s="2596"/>
      <c r="AY27" s="2597"/>
      <c r="AZ27" s="2597"/>
      <c r="BA27" s="2597"/>
      <c r="BB27" s="2597"/>
      <c r="BC27" s="2593"/>
      <c r="BD27" s="2593"/>
      <c r="BE27" s="2593"/>
      <c r="BF27" s="2593"/>
      <c r="BG27" s="2593"/>
      <c r="BH27" s="2592"/>
      <c r="BI27" s="2592"/>
      <c r="BJ27" s="2592"/>
      <c r="BK27" s="2592"/>
      <c r="BL27" s="2592"/>
      <c r="BM27" s="2592"/>
      <c r="BN27" s="2592"/>
      <c r="BO27" s="2592"/>
      <c r="BP27" s="2592"/>
      <c r="BQ27" s="2592"/>
      <c r="BR27" s="2592"/>
      <c r="BS27" s="2592"/>
      <c r="BT27" s="2592"/>
      <c r="BU27" s="2592"/>
      <c r="BV27" s="2592"/>
      <c r="BW27" s="2592"/>
      <c r="BX27" s="2592"/>
      <c r="BY27" s="2592"/>
      <c r="BZ27" s="2592"/>
      <c r="CA27" s="2592"/>
      <c r="CB27" s="2648"/>
      <c r="CC27" s="2648"/>
      <c r="CD27" s="2648"/>
      <c r="CE27" s="2648"/>
      <c r="CF27" s="2649"/>
    </row>
    <row r="28" spans="1:84" ht="12" customHeight="1" x14ac:dyDescent="0.25">
      <c r="A28" s="2627"/>
      <c r="B28" s="1963"/>
      <c r="C28" s="1963"/>
      <c r="D28" s="1963"/>
      <c r="E28" s="1963"/>
      <c r="F28" s="1963"/>
      <c r="G28" s="1963"/>
      <c r="H28" s="2621" t="s">
        <v>102</v>
      </c>
      <c r="I28" s="2621"/>
      <c r="J28" s="2621"/>
      <c r="K28" s="2621"/>
      <c r="L28" s="2621"/>
      <c r="M28" s="2615"/>
      <c r="N28" s="2616"/>
      <c r="O28" s="2616"/>
      <c r="P28" s="2617"/>
      <c r="Q28" s="2609"/>
      <c r="R28" s="2610"/>
      <c r="S28" s="2610"/>
      <c r="T28" s="2611"/>
      <c r="U28" s="2612"/>
      <c r="V28" s="2613"/>
      <c r="W28" s="2613"/>
      <c r="X28" s="2614"/>
      <c r="Y28" s="2600"/>
      <c r="Z28" s="2601"/>
      <c r="AA28" s="2601"/>
      <c r="AB28" s="2601"/>
      <c r="AC28" s="2601"/>
      <c r="AD28" s="2602"/>
      <c r="AE28" s="2600"/>
      <c r="AF28" s="2601"/>
      <c r="AG28" s="2601"/>
      <c r="AH28" s="2601"/>
      <c r="AI28" s="2601"/>
      <c r="AJ28" s="2602"/>
      <c r="AK28" s="2626"/>
      <c r="AL28" s="2626"/>
      <c r="AM28" s="2626"/>
      <c r="AN28" s="2615"/>
      <c r="AO28" s="2616"/>
      <c r="AP28" s="2616"/>
      <c r="AQ28" s="2615"/>
      <c r="AR28" s="2616"/>
      <c r="AS28" s="2616"/>
      <c r="AT28" s="2623" t="str">
        <f t="shared" si="0"/>
        <v/>
      </c>
      <c r="AU28" s="2624"/>
      <c r="AV28" s="2625"/>
      <c r="AW28" s="96"/>
      <c r="AX28" s="2596" t="str">
        <f>IFERROR(AVERAGE(Y29,AA29,AC29),"")</f>
        <v/>
      </c>
      <c r="AY28" s="2597"/>
      <c r="AZ28" s="2597"/>
      <c r="BA28" s="2597"/>
      <c r="BB28" s="2597"/>
      <c r="BC28" s="2593" t="str">
        <f>IFERROR(AVERAGE(AE29,AG29,AI29),"")</f>
        <v/>
      </c>
      <c r="BD28" s="2593"/>
      <c r="BE28" s="2593"/>
      <c r="BF28" s="2593"/>
      <c r="BG28" s="2593"/>
      <c r="BH28" s="2592" t="str">
        <f>IF(Y29="","",IF(100*(ABS(Y29-$AX$12)/$AX$12)&gt;10,"AMP IMB. &gt; 10%",IF(AA29="","",IF(100*(ABS(AA29-$AX$12)/$AX$12)&gt;10,"AMP IMB. &gt; 10%",IF(AC29="","",IF(100*(ABS(AC29-$AX$12)/$AX$12)&gt;10,"AMP IMB. &gt; 10%",""))))))</f>
        <v/>
      </c>
      <c r="BI28" s="2592"/>
      <c r="BJ28" s="2592"/>
      <c r="BK28" s="2592"/>
      <c r="BL28" s="2592"/>
      <c r="BM28" s="2592" t="str">
        <f>IF(AE29="","",IF(100*(ABS(AE29-$BC$12)/$BC$12)&gt;10,"VOLT IMB. &gt; 10%",IF(AG29="","",IF(100*(ABS(AG29-$BC$12)/$BC$12)&gt;10,"VOLT IMB. &gt; 10%",IF(AI29="","",IF(100*(ABS(AI29-$BC$12)/$BC$12)&gt;10,"VOLT IMB. &gt; 10%",""))))))</f>
        <v/>
      </c>
      <c r="BN28" s="2592"/>
      <c r="BO28" s="2592"/>
      <c r="BP28" s="2592"/>
      <c r="BQ28" s="2592"/>
      <c r="BR28" s="2592" t="str">
        <f>IFERROR(1.08*Q29*AT29,"")</f>
        <v/>
      </c>
      <c r="BS28" s="2592"/>
      <c r="BT28" s="2592"/>
      <c r="BU28" s="2592"/>
      <c r="BV28" s="2592"/>
      <c r="BW28" s="2592" t="str">
        <f>IFERROR(3413*M29,"")</f>
        <v/>
      </c>
      <c r="BX28" s="2592"/>
      <c r="BY28" s="2592"/>
      <c r="BZ28" s="2592"/>
      <c r="CA28" s="2592"/>
      <c r="CB28" s="2648" t="str">
        <f>IFERROR(BR28/BW28,"")</f>
        <v/>
      </c>
      <c r="CC28" s="2648"/>
      <c r="CD28" s="2648"/>
      <c r="CE28" s="2648"/>
      <c r="CF28" s="2649"/>
    </row>
    <row r="29" spans="1:84" ht="12" customHeight="1" x14ac:dyDescent="0.25">
      <c r="A29" s="2627"/>
      <c r="B29" s="1963"/>
      <c r="C29" s="1963"/>
      <c r="D29" s="1963"/>
      <c r="E29" s="1963"/>
      <c r="F29" s="1963"/>
      <c r="G29" s="1963"/>
      <c r="H29" s="2622" t="s">
        <v>101</v>
      </c>
      <c r="I29" s="2622"/>
      <c r="J29" s="2622"/>
      <c r="K29" s="2622"/>
      <c r="L29" s="2622"/>
      <c r="M29" s="2618" t="str">
        <f>IF(AK29=1,(AA29*AG29)/1000,IF(AK29=3,(AX28*BC28*1.73)/1000,""))</f>
        <v/>
      </c>
      <c r="N29" s="2619"/>
      <c r="O29" s="2619"/>
      <c r="P29" s="2620"/>
      <c r="Q29" s="2603"/>
      <c r="R29" s="2604"/>
      <c r="S29" s="2604"/>
      <c r="T29" s="2605"/>
      <c r="U29" s="2606"/>
      <c r="V29" s="2607"/>
      <c r="W29" s="2607"/>
      <c r="X29" s="2608"/>
      <c r="Y29" s="961"/>
      <c r="Z29" s="963"/>
      <c r="AA29" s="961"/>
      <c r="AB29" s="963"/>
      <c r="AC29" s="961"/>
      <c r="AD29" s="963"/>
      <c r="AE29" s="961"/>
      <c r="AF29" s="963"/>
      <c r="AG29" s="961"/>
      <c r="AH29" s="963"/>
      <c r="AI29" s="961"/>
      <c r="AJ29" s="963"/>
      <c r="AK29" s="926"/>
      <c r="AL29" s="926"/>
      <c r="AM29" s="926"/>
      <c r="AN29" s="926"/>
      <c r="AO29" s="926"/>
      <c r="AP29" s="926"/>
      <c r="AQ29" s="926"/>
      <c r="AR29" s="926"/>
      <c r="AS29" s="926"/>
      <c r="AT29" s="1299" t="str">
        <f t="shared" si="0"/>
        <v/>
      </c>
      <c r="AU29" s="1299"/>
      <c r="AV29" s="1300"/>
      <c r="AW29" s="96"/>
      <c r="AX29" s="2596"/>
      <c r="AY29" s="2597"/>
      <c r="AZ29" s="2597"/>
      <c r="BA29" s="2597"/>
      <c r="BB29" s="2597"/>
      <c r="BC29" s="2593"/>
      <c r="BD29" s="2593"/>
      <c r="BE29" s="2593"/>
      <c r="BF29" s="2593"/>
      <c r="BG29" s="2593"/>
      <c r="BH29" s="2592"/>
      <c r="BI29" s="2592"/>
      <c r="BJ29" s="2592"/>
      <c r="BK29" s="2592"/>
      <c r="BL29" s="2592"/>
      <c r="BM29" s="2592"/>
      <c r="BN29" s="2592"/>
      <c r="BO29" s="2592"/>
      <c r="BP29" s="2592"/>
      <c r="BQ29" s="2592"/>
      <c r="BR29" s="2592"/>
      <c r="BS29" s="2592"/>
      <c r="BT29" s="2592"/>
      <c r="BU29" s="2592"/>
      <c r="BV29" s="2592"/>
      <c r="BW29" s="2592"/>
      <c r="BX29" s="2592"/>
      <c r="BY29" s="2592"/>
      <c r="BZ29" s="2592"/>
      <c r="CA29" s="2592"/>
      <c r="CB29" s="2648"/>
      <c r="CC29" s="2648"/>
      <c r="CD29" s="2648"/>
      <c r="CE29" s="2648"/>
      <c r="CF29" s="2649"/>
    </row>
    <row r="30" spans="1:84" ht="12" customHeight="1" x14ac:dyDescent="0.25">
      <c r="A30" s="2627"/>
      <c r="B30" s="1963"/>
      <c r="C30" s="1963"/>
      <c r="D30" s="1963"/>
      <c r="E30" s="1963"/>
      <c r="F30" s="1963"/>
      <c r="G30" s="1963"/>
      <c r="H30" s="2621" t="s">
        <v>102</v>
      </c>
      <c r="I30" s="2621"/>
      <c r="J30" s="2621"/>
      <c r="K30" s="2621"/>
      <c r="L30" s="2621"/>
      <c r="M30" s="2615"/>
      <c r="N30" s="2616"/>
      <c r="O30" s="2616"/>
      <c r="P30" s="2617"/>
      <c r="Q30" s="2609"/>
      <c r="R30" s="2610"/>
      <c r="S30" s="2610"/>
      <c r="T30" s="2611"/>
      <c r="U30" s="2612"/>
      <c r="V30" s="2613"/>
      <c r="W30" s="2613"/>
      <c r="X30" s="2614"/>
      <c r="Y30" s="2600"/>
      <c r="Z30" s="2601"/>
      <c r="AA30" s="2601"/>
      <c r="AB30" s="2601"/>
      <c r="AC30" s="2601"/>
      <c r="AD30" s="2602"/>
      <c r="AE30" s="2600"/>
      <c r="AF30" s="2601"/>
      <c r="AG30" s="2601"/>
      <c r="AH30" s="2601"/>
      <c r="AI30" s="2601"/>
      <c r="AJ30" s="2602"/>
      <c r="AK30" s="2626"/>
      <c r="AL30" s="2626"/>
      <c r="AM30" s="2626"/>
      <c r="AN30" s="2615"/>
      <c r="AO30" s="2616"/>
      <c r="AP30" s="2616"/>
      <c r="AQ30" s="2615"/>
      <c r="AR30" s="2616"/>
      <c r="AS30" s="2616"/>
      <c r="AT30" s="2623" t="str">
        <f t="shared" si="0"/>
        <v/>
      </c>
      <c r="AU30" s="2624"/>
      <c r="AV30" s="2625"/>
      <c r="AW30" s="96"/>
      <c r="AX30" s="2596" t="str">
        <f>IFERROR(AVERAGE(Y31,AA31,AC31),"")</f>
        <v/>
      </c>
      <c r="AY30" s="2597"/>
      <c r="AZ30" s="2597"/>
      <c r="BA30" s="2597"/>
      <c r="BB30" s="2597"/>
      <c r="BC30" s="2593" t="str">
        <f>IFERROR(AVERAGE(AE31,AG31,AI31),"")</f>
        <v/>
      </c>
      <c r="BD30" s="2593"/>
      <c r="BE30" s="2593"/>
      <c r="BF30" s="2593"/>
      <c r="BG30" s="2593"/>
      <c r="BH30" s="2592" t="str">
        <f>IF(Y31="","",IF(100*(ABS(Y31-$AX$12)/$AX$12)&gt;10,"AMP IMB. &gt; 10%",IF(AA31="","",IF(100*(ABS(AA31-$AX$12)/$AX$12)&gt;10,"AMP IMB. &gt; 10%",IF(AC31="","",IF(100*(ABS(AC31-$AX$12)/$AX$12)&gt;10,"AMP IMB. &gt; 10%",""))))))</f>
        <v/>
      </c>
      <c r="BI30" s="2592"/>
      <c r="BJ30" s="2592"/>
      <c r="BK30" s="2592"/>
      <c r="BL30" s="2592"/>
      <c r="BM30" s="2592" t="str">
        <f>IF(AE31="","",IF(100*(ABS(AE31-$BC$12)/$BC$12)&gt;10,"VOLT IMB. &gt; 10%",IF(AG31="","",IF(100*(ABS(AG31-$BC$12)/$BC$12)&gt;10,"VOLT IMB. &gt; 10%",IF(AI31="","",IF(100*(ABS(AI31-$BC$12)/$BC$12)&gt;10,"VOLT IMB. &gt; 10%",""))))))</f>
        <v/>
      </c>
      <c r="BN30" s="2592"/>
      <c r="BO30" s="2592"/>
      <c r="BP30" s="2592"/>
      <c r="BQ30" s="2592"/>
      <c r="BR30" s="2592" t="str">
        <f>IFERROR(1.08*Q31*AT31,"")</f>
        <v/>
      </c>
      <c r="BS30" s="2592"/>
      <c r="BT30" s="2592"/>
      <c r="BU30" s="2592"/>
      <c r="BV30" s="2592"/>
      <c r="BW30" s="2592" t="str">
        <f>IFERROR(3413*M31,"")</f>
        <v/>
      </c>
      <c r="BX30" s="2592"/>
      <c r="BY30" s="2592"/>
      <c r="BZ30" s="2592"/>
      <c r="CA30" s="2592"/>
      <c r="CB30" s="2648" t="str">
        <f>IFERROR(BR30/BW30,"")</f>
        <v/>
      </c>
      <c r="CC30" s="2648"/>
      <c r="CD30" s="2648"/>
      <c r="CE30" s="2648"/>
      <c r="CF30" s="2649"/>
    </row>
    <row r="31" spans="1:84" ht="12" customHeight="1" x14ac:dyDescent="0.25">
      <c r="A31" s="2627"/>
      <c r="B31" s="1963"/>
      <c r="C31" s="1963"/>
      <c r="D31" s="1963"/>
      <c r="E31" s="1963"/>
      <c r="F31" s="1963"/>
      <c r="G31" s="1963"/>
      <c r="H31" s="2622" t="s">
        <v>101</v>
      </c>
      <c r="I31" s="2622"/>
      <c r="J31" s="2622"/>
      <c r="K31" s="2622"/>
      <c r="L31" s="2622"/>
      <c r="M31" s="2618" t="str">
        <f>IF(AK31=1,(AA31*AG31)/1000,IF(AK31=3,(AX30*BC30*1.73)/1000,""))</f>
        <v/>
      </c>
      <c r="N31" s="2619"/>
      <c r="O31" s="2619"/>
      <c r="P31" s="2620"/>
      <c r="Q31" s="2603"/>
      <c r="R31" s="2604"/>
      <c r="S31" s="2604"/>
      <c r="T31" s="2605"/>
      <c r="U31" s="2606"/>
      <c r="V31" s="2607"/>
      <c r="W31" s="2607"/>
      <c r="X31" s="2608"/>
      <c r="Y31" s="961"/>
      <c r="Z31" s="963"/>
      <c r="AA31" s="961"/>
      <c r="AB31" s="963"/>
      <c r="AC31" s="961"/>
      <c r="AD31" s="963"/>
      <c r="AE31" s="961"/>
      <c r="AF31" s="963"/>
      <c r="AG31" s="961"/>
      <c r="AH31" s="963"/>
      <c r="AI31" s="961"/>
      <c r="AJ31" s="963"/>
      <c r="AK31" s="926"/>
      <c r="AL31" s="926"/>
      <c r="AM31" s="926"/>
      <c r="AN31" s="926"/>
      <c r="AO31" s="926"/>
      <c r="AP31" s="926"/>
      <c r="AQ31" s="926"/>
      <c r="AR31" s="926"/>
      <c r="AS31" s="926"/>
      <c r="AT31" s="1299" t="str">
        <f t="shared" si="0"/>
        <v/>
      </c>
      <c r="AU31" s="1299"/>
      <c r="AV31" s="1300"/>
      <c r="AW31" s="96"/>
      <c r="AX31" s="2596"/>
      <c r="AY31" s="2597"/>
      <c r="AZ31" s="2597"/>
      <c r="BA31" s="2597"/>
      <c r="BB31" s="2597"/>
      <c r="BC31" s="2593"/>
      <c r="BD31" s="2593"/>
      <c r="BE31" s="2593"/>
      <c r="BF31" s="2593"/>
      <c r="BG31" s="2593"/>
      <c r="BH31" s="2592"/>
      <c r="BI31" s="2592"/>
      <c r="BJ31" s="2592"/>
      <c r="BK31" s="2592"/>
      <c r="BL31" s="2592"/>
      <c r="BM31" s="2592"/>
      <c r="BN31" s="2592"/>
      <c r="BO31" s="2592"/>
      <c r="BP31" s="2592"/>
      <c r="BQ31" s="2592"/>
      <c r="BR31" s="2592"/>
      <c r="BS31" s="2592"/>
      <c r="BT31" s="2592"/>
      <c r="BU31" s="2592"/>
      <c r="BV31" s="2592"/>
      <c r="BW31" s="2592"/>
      <c r="BX31" s="2592"/>
      <c r="BY31" s="2592"/>
      <c r="BZ31" s="2592"/>
      <c r="CA31" s="2592"/>
      <c r="CB31" s="2648"/>
      <c r="CC31" s="2648"/>
      <c r="CD31" s="2648"/>
      <c r="CE31" s="2648"/>
      <c r="CF31" s="2649"/>
    </row>
    <row r="32" spans="1:84" ht="12" customHeight="1" x14ac:dyDescent="0.25">
      <c r="A32" s="2627"/>
      <c r="B32" s="1963"/>
      <c r="C32" s="1963"/>
      <c r="D32" s="1963"/>
      <c r="E32" s="1963"/>
      <c r="F32" s="1963"/>
      <c r="G32" s="1963"/>
      <c r="H32" s="2621" t="s">
        <v>102</v>
      </c>
      <c r="I32" s="2621"/>
      <c r="J32" s="2621"/>
      <c r="K32" s="2621"/>
      <c r="L32" s="2621"/>
      <c r="M32" s="2615"/>
      <c r="N32" s="2616"/>
      <c r="O32" s="2616"/>
      <c r="P32" s="2617"/>
      <c r="Q32" s="2609"/>
      <c r="R32" s="2610"/>
      <c r="S32" s="2610"/>
      <c r="T32" s="2611"/>
      <c r="U32" s="2612"/>
      <c r="V32" s="2613"/>
      <c r="W32" s="2613"/>
      <c r="X32" s="2614"/>
      <c r="Y32" s="2600"/>
      <c r="Z32" s="2601"/>
      <c r="AA32" s="2601"/>
      <c r="AB32" s="2601"/>
      <c r="AC32" s="2601"/>
      <c r="AD32" s="2602"/>
      <c r="AE32" s="2600"/>
      <c r="AF32" s="2601"/>
      <c r="AG32" s="2601"/>
      <c r="AH32" s="2601"/>
      <c r="AI32" s="2601"/>
      <c r="AJ32" s="2602"/>
      <c r="AK32" s="2626"/>
      <c r="AL32" s="2626"/>
      <c r="AM32" s="2626"/>
      <c r="AN32" s="2615"/>
      <c r="AO32" s="2616"/>
      <c r="AP32" s="2616"/>
      <c r="AQ32" s="2615"/>
      <c r="AR32" s="2616"/>
      <c r="AS32" s="2616"/>
      <c r="AT32" s="2623" t="str">
        <f t="shared" si="0"/>
        <v/>
      </c>
      <c r="AU32" s="2624"/>
      <c r="AV32" s="2625"/>
      <c r="AW32" s="96"/>
      <c r="AX32" s="2596" t="str">
        <f>IFERROR(AVERAGE(Y33,AA33,AC33),"")</f>
        <v/>
      </c>
      <c r="AY32" s="2597"/>
      <c r="AZ32" s="2597"/>
      <c r="BA32" s="2597"/>
      <c r="BB32" s="2597"/>
      <c r="BC32" s="2593" t="str">
        <f>IFERROR(AVERAGE(AE33,AG33,AI33),"")</f>
        <v/>
      </c>
      <c r="BD32" s="2593"/>
      <c r="BE32" s="2593"/>
      <c r="BF32" s="2593"/>
      <c r="BG32" s="2593"/>
      <c r="BH32" s="2592" t="str">
        <f>IF(Y33="","",IF(100*(ABS(Y33-$AX$12)/$AX$12)&gt;10,"AMP IMB. &gt; 10%",IF(AA33="","",IF(100*(ABS(AA33-$AX$12)/$AX$12)&gt;10,"AMP IMB. &gt; 10%",IF(AC33="","",IF(100*(ABS(AC33-$AX$12)/$AX$12)&gt;10,"AMP IMB. &gt; 10%",""))))))</f>
        <v/>
      </c>
      <c r="BI32" s="2592"/>
      <c r="BJ32" s="2592"/>
      <c r="BK32" s="2592"/>
      <c r="BL32" s="2592"/>
      <c r="BM32" s="2592" t="str">
        <f>IF(AE33="","",IF(100*(ABS(AE33-$BC$12)/$BC$12)&gt;10,"VOLT IMB. &gt; 10%",IF(AG33="","",IF(100*(ABS(AG33-$BC$12)/$BC$12)&gt;10,"VOLT IMB. &gt; 10%",IF(AI33="","",IF(100*(ABS(AI33-$BC$12)/$BC$12)&gt;10,"VOLT IMB. &gt; 10%",""))))))</f>
        <v/>
      </c>
      <c r="BN32" s="2592"/>
      <c r="BO32" s="2592"/>
      <c r="BP32" s="2592"/>
      <c r="BQ32" s="2592"/>
      <c r="BR32" s="2592" t="str">
        <f>IFERROR(1.08*Q33*AT33,"")</f>
        <v/>
      </c>
      <c r="BS32" s="2592"/>
      <c r="BT32" s="2592"/>
      <c r="BU32" s="2592"/>
      <c r="BV32" s="2592"/>
      <c r="BW32" s="2592" t="str">
        <f>IFERROR(3413*M33,"")</f>
        <v/>
      </c>
      <c r="BX32" s="2592"/>
      <c r="BY32" s="2592"/>
      <c r="BZ32" s="2592"/>
      <c r="CA32" s="2592"/>
      <c r="CB32" s="2648" t="str">
        <f>IFERROR(BR32/BW32,"")</f>
        <v/>
      </c>
      <c r="CC32" s="2648"/>
      <c r="CD32" s="2648"/>
      <c r="CE32" s="2648"/>
      <c r="CF32" s="2649"/>
    </row>
    <row r="33" spans="1:84" ht="12" customHeight="1" thickBot="1" x14ac:dyDescent="0.3">
      <c r="A33" s="2628"/>
      <c r="B33" s="2629"/>
      <c r="C33" s="2629"/>
      <c r="D33" s="2629"/>
      <c r="E33" s="2629"/>
      <c r="F33" s="2629"/>
      <c r="G33" s="2629"/>
      <c r="H33" s="2630" t="s">
        <v>101</v>
      </c>
      <c r="I33" s="2630"/>
      <c r="J33" s="2630"/>
      <c r="K33" s="2630"/>
      <c r="L33" s="2630"/>
      <c r="M33" s="2631" t="str">
        <f>IF(AK33=1,(AA33*AG33)/1000,IF(AK33=3,(AX32*BC32*1.73)/1000,""))</f>
        <v/>
      </c>
      <c r="N33" s="2632"/>
      <c r="O33" s="2632"/>
      <c r="P33" s="2633"/>
      <c r="Q33" s="2634"/>
      <c r="R33" s="2635"/>
      <c r="S33" s="2635"/>
      <c r="T33" s="2636"/>
      <c r="U33" s="2637"/>
      <c r="V33" s="2638"/>
      <c r="W33" s="2638"/>
      <c r="X33" s="2639"/>
      <c r="Y33" s="967"/>
      <c r="Z33" s="969"/>
      <c r="AA33" s="967"/>
      <c r="AB33" s="969"/>
      <c r="AC33" s="967"/>
      <c r="AD33" s="969"/>
      <c r="AE33" s="967"/>
      <c r="AF33" s="969"/>
      <c r="AG33" s="967"/>
      <c r="AH33" s="969"/>
      <c r="AI33" s="967"/>
      <c r="AJ33" s="969"/>
      <c r="AK33" s="984"/>
      <c r="AL33" s="984"/>
      <c r="AM33" s="984"/>
      <c r="AN33" s="984"/>
      <c r="AO33" s="984"/>
      <c r="AP33" s="984"/>
      <c r="AQ33" s="984"/>
      <c r="AR33" s="984"/>
      <c r="AS33" s="984"/>
      <c r="AT33" s="2300" t="str">
        <f t="shared" si="0"/>
        <v/>
      </c>
      <c r="AU33" s="2300"/>
      <c r="AV33" s="2301"/>
      <c r="AW33" s="96"/>
      <c r="AX33" s="2596"/>
      <c r="AY33" s="2597"/>
      <c r="AZ33" s="2597"/>
      <c r="BA33" s="2597"/>
      <c r="BB33" s="2597"/>
      <c r="BC33" s="2593"/>
      <c r="BD33" s="2593"/>
      <c r="BE33" s="2593"/>
      <c r="BF33" s="2593"/>
      <c r="BG33" s="2593"/>
      <c r="BH33" s="2592"/>
      <c r="BI33" s="2592"/>
      <c r="BJ33" s="2592"/>
      <c r="BK33" s="2592"/>
      <c r="BL33" s="2592"/>
      <c r="BM33" s="2592"/>
      <c r="BN33" s="2592"/>
      <c r="BO33" s="2592"/>
      <c r="BP33" s="2592"/>
      <c r="BQ33" s="2592"/>
      <c r="BR33" s="2592"/>
      <c r="BS33" s="2592"/>
      <c r="BT33" s="2592"/>
      <c r="BU33" s="2592"/>
      <c r="BV33" s="2592"/>
      <c r="BW33" s="2592"/>
      <c r="BX33" s="2592"/>
      <c r="BY33" s="2592"/>
      <c r="BZ33" s="2592"/>
      <c r="CA33" s="2592"/>
      <c r="CB33" s="2648"/>
      <c r="CC33" s="2648"/>
      <c r="CD33" s="2648"/>
      <c r="CE33" s="2648"/>
      <c r="CF33" s="2649"/>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50" t="s">
        <v>143</v>
      </c>
      <c r="AY34" s="2651"/>
      <c r="AZ34" s="2651"/>
      <c r="BA34" s="2651"/>
      <c r="BB34" s="2651"/>
      <c r="BC34" s="2651"/>
      <c r="BD34" s="2651"/>
      <c r="BE34" s="2651"/>
      <c r="BF34" s="2651"/>
      <c r="BG34" s="2651"/>
      <c r="BH34" s="2651"/>
      <c r="BI34" s="2651"/>
      <c r="BJ34" s="2651"/>
      <c r="BK34" s="2651"/>
      <c r="BL34" s="2651"/>
      <c r="BM34" s="2651"/>
      <c r="BN34" s="2651"/>
      <c r="BO34" s="2651"/>
      <c r="BP34" s="2651"/>
      <c r="BQ34" s="2652"/>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53" t="s">
        <v>140</v>
      </c>
      <c r="AY35" s="2654"/>
      <c r="AZ35" s="2654"/>
      <c r="BA35" s="2654"/>
      <c r="BB35" s="2654"/>
      <c r="BC35" s="2654"/>
      <c r="BD35" s="2654"/>
      <c r="BE35" s="2654"/>
      <c r="BF35" s="2654"/>
      <c r="BG35" s="2654"/>
      <c r="BH35" s="2654"/>
      <c r="BI35" s="2654"/>
      <c r="BJ35" s="2654"/>
      <c r="BK35" s="2654"/>
      <c r="BL35" s="2654"/>
      <c r="BM35" s="2654"/>
      <c r="BN35" s="2654"/>
      <c r="BO35" s="2654"/>
      <c r="BP35" s="2654"/>
      <c r="BQ35" s="2655"/>
      <c r="BR35" s="5"/>
      <c r="BS35" s="5"/>
      <c r="BT35" s="5"/>
      <c r="BU35" s="5"/>
      <c r="BV35" s="5"/>
      <c r="BW35" s="5"/>
      <c r="BX35" s="5"/>
      <c r="BY35" s="5"/>
      <c r="BZ35" s="5"/>
      <c r="CA35" s="5"/>
      <c r="CB35" s="5"/>
      <c r="CC35" s="5"/>
      <c r="CD35" s="5"/>
      <c r="CE35" s="5"/>
      <c r="CF35" s="5"/>
    </row>
    <row r="36" spans="1:84" ht="12" customHeight="1" x14ac:dyDescent="0.25">
      <c r="A36" s="290"/>
      <c r="B36" s="1969"/>
      <c r="C36" s="1969"/>
      <c r="D36" s="1969"/>
      <c r="E36" s="1969"/>
      <c r="F36" s="1969"/>
      <c r="G36" s="1969"/>
      <c r="H36" s="1969"/>
      <c r="I36" s="1969"/>
      <c r="J36" s="1969"/>
      <c r="K36" s="1969"/>
      <c r="L36" s="1969"/>
      <c r="M36" s="1969"/>
      <c r="N36" s="1969"/>
      <c r="O36" s="1969"/>
      <c r="P36" s="1969"/>
      <c r="Q36" s="1969"/>
      <c r="R36" s="1969"/>
      <c r="S36" s="1969"/>
      <c r="T36" s="1969"/>
      <c r="U36" s="1969"/>
      <c r="V36" s="1969"/>
      <c r="W36" s="1969"/>
      <c r="X36" s="1969"/>
      <c r="Y36" s="1969"/>
      <c r="Z36" s="1969"/>
      <c r="AA36" s="1969"/>
      <c r="AB36" s="1969"/>
      <c r="AC36" s="1969"/>
      <c r="AD36" s="1969"/>
      <c r="AE36" s="1969"/>
      <c r="AF36" s="1969"/>
      <c r="AG36" s="1969"/>
      <c r="AH36" s="1969"/>
      <c r="AI36" s="1969"/>
      <c r="AJ36" s="1969"/>
      <c r="AK36" s="1969"/>
      <c r="AL36" s="1969"/>
      <c r="AM36" s="1969"/>
      <c r="AN36" s="1969"/>
      <c r="AO36" s="1969"/>
      <c r="AP36" s="1969"/>
      <c r="AQ36" s="1969"/>
      <c r="AR36" s="1969"/>
      <c r="AS36" s="1969"/>
      <c r="AT36" s="1969"/>
      <c r="AU36" s="1969"/>
      <c r="AV36" s="1969"/>
      <c r="AW36" s="96"/>
      <c r="AX36" s="2653"/>
      <c r="AY36" s="2654"/>
      <c r="AZ36" s="2654"/>
      <c r="BA36" s="2654"/>
      <c r="BB36" s="2654"/>
      <c r="BC36" s="2654"/>
      <c r="BD36" s="2654"/>
      <c r="BE36" s="2654"/>
      <c r="BF36" s="2654"/>
      <c r="BG36" s="2654"/>
      <c r="BH36" s="2654"/>
      <c r="BI36" s="2654"/>
      <c r="BJ36" s="2654"/>
      <c r="BK36" s="2654"/>
      <c r="BL36" s="2654"/>
      <c r="BM36" s="2654"/>
      <c r="BN36" s="2654"/>
      <c r="BO36" s="2654"/>
      <c r="BP36" s="2654"/>
      <c r="BQ36" s="2655"/>
      <c r="BR36" s="5"/>
      <c r="BS36" s="5"/>
      <c r="BT36" s="5"/>
      <c r="BU36" s="5"/>
      <c r="BV36" s="5"/>
      <c r="BW36" s="5"/>
      <c r="BX36" s="5"/>
      <c r="BY36" s="5"/>
      <c r="BZ36" s="5"/>
      <c r="CA36" s="5"/>
      <c r="CB36" s="5"/>
      <c r="CC36" s="5"/>
      <c r="CD36" s="5"/>
      <c r="CE36" s="5"/>
      <c r="CF36" s="5"/>
    </row>
    <row r="37" spans="1:84" ht="12" customHeight="1" x14ac:dyDescent="0.25">
      <c r="A37" s="290"/>
      <c r="B37" s="1969"/>
      <c r="C37" s="1969"/>
      <c r="D37" s="1969"/>
      <c r="E37" s="1969"/>
      <c r="F37" s="1969"/>
      <c r="G37" s="1969"/>
      <c r="H37" s="1969"/>
      <c r="I37" s="1969"/>
      <c r="J37" s="1969"/>
      <c r="K37" s="1969"/>
      <c r="L37" s="1969"/>
      <c r="M37" s="1969"/>
      <c r="N37" s="1969"/>
      <c r="O37" s="1969"/>
      <c r="P37" s="1969"/>
      <c r="Q37" s="1969"/>
      <c r="R37" s="1969"/>
      <c r="S37" s="1969"/>
      <c r="T37" s="1969"/>
      <c r="U37" s="1969"/>
      <c r="V37" s="1969"/>
      <c r="W37" s="1969"/>
      <c r="X37" s="1969"/>
      <c r="Y37" s="1969"/>
      <c r="Z37" s="1969"/>
      <c r="AA37" s="1969"/>
      <c r="AB37" s="1969"/>
      <c r="AC37" s="1969"/>
      <c r="AD37" s="1969"/>
      <c r="AE37" s="1969"/>
      <c r="AF37" s="1969"/>
      <c r="AG37" s="1969"/>
      <c r="AH37" s="1969"/>
      <c r="AI37" s="1969"/>
      <c r="AJ37" s="1969"/>
      <c r="AK37" s="1969"/>
      <c r="AL37" s="1969"/>
      <c r="AM37" s="1969"/>
      <c r="AN37" s="1969"/>
      <c r="AO37" s="1969"/>
      <c r="AP37" s="1969"/>
      <c r="AQ37" s="1969"/>
      <c r="AR37" s="1969"/>
      <c r="AS37" s="1969"/>
      <c r="AT37" s="1969"/>
      <c r="AU37" s="1969"/>
      <c r="AV37" s="1969"/>
      <c r="AW37" s="96"/>
      <c r="AX37" s="2650" t="s">
        <v>799</v>
      </c>
      <c r="AY37" s="2651"/>
      <c r="AZ37" s="2651"/>
      <c r="BA37" s="2651"/>
      <c r="BB37" s="2651"/>
      <c r="BC37" s="2651"/>
      <c r="BD37" s="2651"/>
      <c r="BE37" s="2651"/>
      <c r="BF37" s="2651"/>
      <c r="BG37" s="2651"/>
      <c r="BH37" s="2651"/>
      <c r="BI37" s="2651"/>
      <c r="BJ37" s="2651"/>
      <c r="BK37" s="2651"/>
      <c r="BL37" s="2651"/>
      <c r="BM37" s="2651"/>
      <c r="BN37" s="2651"/>
      <c r="BO37" s="2651"/>
      <c r="BP37" s="2651"/>
      <c r="BQ37" s="2652"/>
      <c r="BR37" s="5"/>
      <c r="BS37" s="5"/>
      <c r="BT37" s="5"/>
      <c r="BU37" s="5"/>
      <c r="BV37" s="5"/>
      <c r="BW37" s="5"/>
      <c r="BX37" s="5"/>
      <c r="BY37" s="5"/>
      <c r="BZ37" s="5"/>
      <c r="CA37" s="5"/>
      <c r="CB37" s="5"/>
      <c r="CC37" s="5"/>
      <c r="CD37" s="5"/>
      <c r="CE37" s="5"/>
      <c r="CF37" s="5"/>
    </row>
    <row r="38" spans="1:84" ht="12" customHeight="1" x14ac:dyDescent="0.25">
      <c r="A38" s="290"/>
      <c r="B38" s="1969"/>
      <c r="C38" s="1969"/>
      <c r="D38" s="1969"/>
      <c r="E38" s="1969"/>
      <c r="F38" s="1969"/>
      <c r="G38" s="1969"/>
      <c r="H38" s="1969"/>
      <c r="I38" s="1969"/>
      <c r="J38" s="1969"/>
      <c r="K38" s="1969"/>
      <c r="L38" s="1969"/>
      <c r="M38" s="1969"/>
      <c r="N38" s="1969"/>
      <c r="O38" s="1969"/>
      <c r="P38" s="1969"/>
      <c r="Q38" s="1969"/>
      <c r="R38" s="1969"/>
      <c r="S38" s="1969"/>
      <c r="T38" s="1969"/>
      <c r="U38" s="1969"/>
      <c r="V38" s="1969"/>
      <c r="W38" s="1969"/>
      <c r="X38" s="1969"/>
      <c r="Y38" s="1969"/>
      <c r="Z38" s="1969"/>
      <c r="AA38" s="1969"/>
      <c r="AB38" s="1969"/>
      <c r="AC38" s="1969"/>
      <c r="AD38" s="1969"/>
      <c r="AE38" s="1969"/>
      <c r="AF38" s="1969"/>
      <c r="AG38" s="1969"/>
      <c r="AH38" s="1969"/>
      <c r="AI38" s="1969"/>
      <c r="AJ38" s="1969"/>
      <c r="AK38" s="1969"/>
      <c r="AL38" s="1969"/>
      <c r="AM38" s="1969"/>
      <c r="AN38" s="1969"/>
      <c r="AO38" s="1969"/>
      <c r="AP38" s="1969"/>
      <c r="AQ38" s="1969"/>
      <c r="AR38" s="1969"/>
      <c r="AS38" s="1969"/>
      <c r="AT38" s="1969"/>
      <c r="AU38" s="1969"/>
      <c r="AV38" s="196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69"/>
      <c r="C39" s="1969"/>
      <c r="D39" s="1969"/>
      <c r="E39" s="1969"/>
      <c r="F39" s="1969"/>
      <c r="G39" s="1969"/>
      <c r="H39" s="1969"/>
      <c r="I39" s="1969"/>
      <c r="J39" s="1969"/>
      <c r="K39" s="1969"/>
      <c r="L39" s="1969"/>
      <c r="M39" s="1969"/>
      <c r="N39" s="1969"/>
      <c r="O39" s="1969"/>
      <c r="P39" s="1969"/>
      <c r="Q39" s="1969"/>
      <c r="R39" s="1969"/>
      <c r="S39" s="1969"/>
      <c r="T39" s="1969"/>
      <c r="U39" s="1969"/>
      <c r="V39" s="1969"/>
      <c r="W39" s="1969"/>
      <c r="X39" s="1969"/>
      <c r="Y39" s="1969"/>
      <c r="Z39" s="1969"/>
      <c r="AA39" s="1969"/>
      <c r="AB39" s="1969"/>
      <c r="AC39" s="1969"/>
      <c r="AD39" s="1969"/>
      <c r="AE39" s="1969"/>
      <c r="AF39" s="1969"/>
      <c r="AG39" s="1969"/>
      <c r="AH39" s="1969"/>
      <c r="AI39" s="1969"/>
      <c r="AJ39" s="1969"/>
      <c r="AK39" s="1969"/>
      <c r="AL39" s="1969"/>
      <c r="AM39" s="1969"/>
      <c r="AN39" s="1969"/>
      <c r="AO39" s="1969"/>
      <c r="AP39" s="1969"/>
      <c r="AQ39" s="1969"/>
      <c r="AR39" s="1969"/>
      <c r="AS39" s="1969"/>
      <c r="AT39" s="1969"/>
      <c r="AU39" s="1969"/>
      <c r="AV39" s="196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69"/>
      <c r="C40" s="1969"/>
      <c r="D40" s="1969"/>
      <c r="E40" s="1969"/>
      <c r="F40" s="1969"/>
      <c r="G40" s="1969"/>
      <c r="H40" s="1969"/>
      <c r="I40" s="1969"/>
      <c r="J40" s="1969"/>
      <c r="K40" s="1969"/>
      <c r="L40" s="1969"/>
      <c r="M40" s="1969"/>
      <c r="N40" s="1969"/>
      <c r="O40" s="1969"/>
      <c r="P40" s="1969"/>
      <c r="Q40" s="1969"/>
      <c r="R40" s="1969"/>
      <c r="S40" s="1969"/>
      <c r="T40" s="1969"/>
      <c r="U40" s="1969"/>
      <c r="V40" s="1969"/>
      <c r="W40" s="1969"/>
      <c r="X40" s="1969"/>
      <c r="Y40" s="1969"/>
      <c r="Z40" s="1969"/>
      <c r="AA40" s="1969"/>
      <c r="AB40" s="1969"/>
      <c r="AC40" s="1969"/>
      <c r="AD40" s="1969"/>
      <c r="AE40" s="1969"/>
      <c r="AF40" s="1969"/>
      <c r="AG40" s="1969"/>
      <c r="AH40" s="1969"/>
      <c r="AI40" s="1969"/>
      <c r="AJ40" s="1969"/>
      <c r="AK40" s="1969"/>
      <c r="AL40" s="1969"/>
      <c r="AM40" s="1969"/>
      <c r="AN40" s="1969"/>
      <c r="AO40" s="1969"/>
      <c r="AP40" s="1969"/>
      <c r="AQ40" s="1969"/>
      <c r="AR40" s="1969"/>
      <c r="AS40" s="1969"/>
      <c r="AT40" s="1969"/>
      <c r="AU40" s="1969"/>
      <c r="AV40" s="196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13" t="s">
        <v>38</v>
      </c>
      <c r="B42" s="1713"/>
      <c r="C42" s="1713"/>
      <c r="D42" s="1713"/>
      <c r="E42" s="966"/>
      <c r="F42" s="966"/>
      <c r="G42" s="966"/>
      <c r="H42" s="966"/>
      <c r="I42" s="966"/>
      <c r="J42" s="966"/>
      <c r="K42" s="966"/>
      <c r="L42" s="6"/>
      <c r="M42" s="6"/>
      <c r="N42" s="6"/>
      <c r="O42" s="6"/>
      <c r="P42" s="6"/>
      <c r="Q42" s="6"/>
      <c r="R42" s="6"/>
      <c r="S42" s="6"/>
      <c r="T42" s="6"/>
      <c r="U42" s="6"/>
      <c r="V42" s="6"/>
      <c r="W42" s="6"/>
      <c r="X42" s="6"/>
      <c r="Y42" s="6"/>
      <c r="Z42" s="6"/>
      <c r="AA42" s="6"/>
      <c r="AB42" s="6"/>
      <c r="AC42" s="6"/>
      <c r="AD42" s="1713" t="s">
        <v>37</v>
      </c>
      <c r="AE42" s="1713"/>
      <c r="AF42" s="1713"/>
      <c r="AG42" s="1713"/>
      <c r="AH42" s="1713"/>
      <c r="AI42" s="895"/>
      <c r="AJ42" s="895"/>
      <c r="AK42" s="895"/>
      <c r="AL42" s="895"/>
      <c r="AM42" s="895"/>
      <c r="AN42" s="895"/>
      <c r="AO42" s="895"/>
      <c r="AP42" s="895"/>
      <c r="AQ42" s="895"/>
      <c r="AR42" s="895"/>
      <c r="AS42" s="895"/>
      <c r="AT42" s="895"/>
      <c r="AU42" s="895"/>
      <c r="AV42" s="8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343" priority="122">
      <formula>NOT(ISBLANK($A12))</formula>
    </cfRule>
  </conditionalFormatting>
  <conditionalFormatting sqref="H13">
    <cfRule type="expression" dxfId="342" priority="115">
      <formula>ISBLANK($A12)</formula>
    </cfRule>
  </conditionalFormatting>
  <conditionalFormatting sqref="F7:P7 E42:K42 AI42">
    <cfRule type="containsBlanks" dxfId="341" priority="112">
      <formula>LEN(TRIM(E7))=0</formula>
    </cfRule>
  </conditionalFormatting>
  <conditionalFormatting sqref="M12:AS12 M14:AS14 M16:AS16 M18:AS18 M20:AS20 M22:AS22 M24:AS24 M26:AS26 M28:AS28 M30:AS30 M32:AS32">
    <cfRule type="expression" dxfId="340" priority="123">
      <formula>NOT(ISBLANK(OFFSET($A11,1,0)))</formula>
    </cfRule>
  </conditionalFormatting>
  <conditionalFormatting sqref="H30">
    <cfRule type="expression" dxfId="339" priority="87">
      <formula>ISBLANK($A30)</formula>
    </cfRule>
  </conditionalFormatting>
  <conditionalFormatting sqref="H31">
    <cfRule type="expression" dxfId="338" priority="86">
      <formula>ISBLANK($A30)</formula>
    </cfRule>
  </conditionalFormatting>
  <conditionalFormatting sqref="H14">
    <cfRule type="expression" dxfId="337" priority="103">
      <formula>ISBLANK($A14)</formula>
    </cfRule>
  </conditionalFormatting>
  <conditionalFormatting sqref="H15">
    <cfRule type="expression" dxfId="336" priority="102">
      <formula>ISBLANK($A14)</formula>
    </cfRule>
  </conditionalFormatting>
  <conditionalFormatting sqref="H16">
    <cfRule type="expression" dxfId="335" priority="101">
      <formula>ISBLANK($A16)</formula>
    </cfRule>
  </conditionalFormatting>
  <conditionalFormatting sqref="H17">
    <cfRule type="expression" dxfId="334" priority="100">
      <formula>ISBLANK($A16)</formula>
    </cfRule>
  </conditionalFormatting>
  <conditionalFormatting sqref="H18">
    <cfRule type="expression" dxfId="333" priority="99">
      <formula>ISBLANK($A18)</formula>
    </cfRule>
  </conditionalFormatting>
  <conditionalFormatting sqref="H19">
    <cfRule type="expression" dxfId="332" priority="98">
      <formula>ISBLANK($A18)</formula>
    </cfRule>
  </conditionalFormatting>
  <conditionalFormatting sqref="H20">
    <cfRule type="expression" dxfId="331" priority="97">
      <formula>ISBLANK($A20)</formula>
    </cfRule>
  </conditionalFormatting>
  <conditionalFormatting sqref="H21">
    <cfRule type="expression" dxfId="330" priority="96">
      <formula>ISBLANK($A20)</formula>
    </cfRule>
  </conditionalFormatting>
  <conditionalFormatting sqref="H22">
    <cfRule type="expression" dxfId="329" priority="95">
      <formula>ISBLANK($A22)</formula>
    </cfRule>
  </conditionalFormatting>
  <conditionalFormatting sqref="H23">
    <cfRule type="expression" dxfId="328" priority="94">
      <formula>ISBLANK($A22)</formula>
    </cfRule>
  </conditionalFormatting>
  <conditionalFormatting sqref="H24">
    <cfRule type="expression" dxfId="327" priority="93">
      <formula>ISBLANK($A24)</formula>
    </cfRule>
  </conditionalFormatting>
  <conditionalFormatting sqref="H25">
    <cfRule type="expression" dxfId="326" priority="92">
      <formula>ISBLANK($A24)</formula>
    </cfRule>
  </conditionalFormatting>
  <conditionalFormatting sqref="H26">
    <cfRule type="expression" dxfId="325" priority="91">
      <formula>ISBLANK($A26)</formula>
    </cfRule>
  </conditionalFormatting>
  <conditionalFormatting sqref="H27">
    <cfRule type="expression" dxfId="324" priority="90">
      <formula>ISBLANK($A26)</formula>
    </cfRule>
  </conditionalFormatting>
  <conditionalFormatting sqref="H28">
    <cfRule type="expression" dxfId="323" priority="89">
      <formula>ISBLANK($A28)</formula>
    </cfRule>
  </conditionalFormatting>
  <conditionalFormatting sqref="H29">
    <cfRule type="expression" dxfId="322" priority="88">
      <formula>ISBLANK($A28)</formula>
    </cfRule>
  </conditionalFormatting>
  <conditionalFormatting sqref="H32">
    <cfRule type="expression" dxfId="321" priority="85">
      <formula>ISBLANK($A32)</formula>
    </cfRule>
  </conditionalFormatting>
  <conditionalFormatting sqref="H33">
    <cfRule type="expression" dxfId="320"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319"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318"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317"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316"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315" priority="119">
      <formula>ISBLANK($A12)</formula>
    </cfRule>
  </conditionalFormatting>
  <conditionalFormatting sqref="H12">
    <cfRule type="expression" dxfId="314" priority="61">
      <formula>ISBLANK($A12)</formula>
    </cfRule>
  </conditionalFormatting>
  <conditionalFormatting sqref="AX34:AX35">
    <cfRule type="expression" dxfId="313" priority="60">
      <formula>#REF!="N/A"</formula>
    </cfRule>
  </conditionalFormatting>
  <conditionalFormatting sqref="BH12:BQ33">
    <cfRule type="notContainsBlanks" dxfId="312" priority="57">
      <formula>LEN(TRIM(BH12))&gt;0</formula>
    </cfRule>
  </conditionalFormatting>
  <conditionalFormatting sqref="CB12:CF33">
    <cfRule type="containsBlanks" dxfId="311" priority="51">
      <formula>LEN(TRIM(CB12))=0</formula>
    </cfRule>
    <cfRule type="cellIs" dxfId="310" priority="53" operator="notBetween">
      <formula>0.9</formula>
      <formula>1</formula>
    </cfRule>
  </conditionalFormatting>
  <conditionalFormatting sqref="AX37">
    <cfRule type="expression" dxfId="309" priority="52">
      <formula>#REF!="N/A"</formula>
    </cfRule>
  </conditionalFormatting>
  <conditionalFormatting sqref="AT12:AV12">
    <cfRule type="expression" dxfId="308" priority="45">
      <formula>NOT(ISBLANK(OFFSET($A11,1,0)))</formula>
    </cfRule>
  </conditionalFormatting>
  <conditionalFormatting sqref="AT12">
    <cfRule type="notContainsBlanks" dxfId="307" priority="44">
      <formula>LEN(TRIM(AT12))&gt;0</formula>
    </cfRule>
  </conditionalFormatting>
  <conditionalFormatting sqref="AT14:AV14">
    <cfRule type="expression" dxfId="306" priority="43">
      <formula>NOT(ISBLANK(OFFSET($A13,1,0)))</formula>
    </cfRule>
  </conditionalFormatting>
  <conditionalFormatting sqref="AT14">
    <cfRule type="notContainsBlanks" dxfId="305" priority="42">
      <formula>LEN(TRIM(AT14))&gt;0</formula>
    </cfRule>
  </conditionalFormatting>
  <conditionalFormatting sqref="AT16:AV16">
    <cfRule type="expression" dxfId="304" priority="41">
      <formula>NOT(ISBLANK(OFFSET($A15,1,0)))</formula>
    </cfRule>
  </conditionalFormatting>
  <conditionalFormatting sqref="AT16">
    <cfRule type="notContainsBlanks" dxfId="303" priority="40">
      <formula>LEN(TRIM(AT16))&gt;0</formula>
    </cfRule>
  </conditionalFormatting>
  <conditionalFormatting sqref="AT18:AV18">
    <cfRule type="expression" dxfId="302" priority="39">
      <formula>NOT(ISBLANK(OFFSET($A17,1,0)))</formula>
    </cfRule>
  </conditionalFormatting>
  <conditionalFormatting sqref="AT18">
    <cfRule type="notContainsBlanks" dxfId="301" priority="38">
      <formula>LEN(TRIM(AT18))&gt;0</formula>
    </cfRule>
  </conditionalFormatting>
  <conditionalFormatting sqref="AT20:AV20">
    <cfRule type="expression" dxfId="300" priority="37">
      <formula>NOT(ISBLANK(OFFSET($A19,1,0)))</formula>
    </cfRule>
  </conditionalFormatting>
  <conditionalFormatting sqref="AT20">
    <cfRule type="notContainsBlanks" dxfId="299" priority="36">
      <formula>LEN(TRIM(AT20))&gt;0</formula>
    </cfRule>
  </conditionalFormatting>
  <conditionalFormatting sqref="AT22:AV22">
    <cfRule type="expression" dxfId="298" priority="35">
      <formula>NOT(ISBLANK(OFFSET($A21,1,0)))</formula>
    </cfRule>
  </conditionalFormatting>
  <conditionalFormatting sqref="AT22">
    <cfRule type="notContainsBlanks" dxfId="297" priority="34">
      <formula>LEN(TRIM(AT22))&gt;0</formula>
    </cfRule>
  </conditionalFormatting>
  <conditionalFormatting sqref="AT24:AV24">
    <cfRule type="expression" dxfId="296" priority="33">
      <formula>NOT(ISBLANK(OFFSET($A23,1,0)))</formula>
    </cfRule>
  </conditionalFormatting>
  <conditionalFormatting sqref="AT24">
    <cfRule type="notContainsBlanks" dxfId="295" priority="32">
      <formula>LEN(TRIM(AT24))&gt;0</formula>
    </cfRule>
  </conditionalFormatting>
  <conditionalFormatting sqref="AT26:AV26">
    <cfRule type="expression" dxfId="294" priority="31">
      <formula>NOT(ISBLANK(OFFSET($A25,1,0)))</formula>
    </cfRule>
  </conditionalFormatting>
  <conditionalFormatting sqref="AT26">
    <cfRule type="notContainsBlanks" dxfId="293" priority="30">
      <formula>LEN(TRIM(AT26))&gt;0</formula>
    </cfRule>
  </conditionalFormatting>
  <conditionalFormatting sqref="AT28:AV28">
    <cfRule type="expression" dxfId="292" priority="29">
      <formula>NOT(ISBLANK(OFFSET($A27,1,0)))</formula>
    </cfRule>
  </conditionalFormatting>
  <conditionalFormatting sqref="AT28">
    <cfRule type="notContainsBlanks" dxfId="291" priority="28">
      <formula>LEN(TRIM(AT28))&gt;0</formula>
    </cfRule>
  </conditionalFormatting>
  <conditionalFormatting sqref="AT30:AV30">
    <cfRule type="expression" dxfId="290" priority="27">
      <formula>NOT(ISBLANK(OFFSET($A29,1,0)))</formula>
    </cfRule>
  </conditionalFormatting>
  <conditionalFormatting sqref="AT30">
    <cfRule type="notContainsBlanks" dxfId="289" priority="26">
      <formula>LEN(TRIM(AT30))&gt;0</formula>
    </cfRule>
  </conditionalFormatting>
  <conditionalFormatting sqref="AT32:AV32">
    <cfRule type="expression" dxfId="288" priority="25">
      <formula>NOT(ISBLANK(OFFSET($A31,1,0)))</formula>
    </cfRule>
  </conditionalFormatting>
  <conditionalFormatting sqref="AT32">
    <cfRule type="notContainsBlanks" dxfId="287" priority="24">
      <formula>LEN(TRIM(AT32))&gt;0</formula>
    </cfRule>
  </conditionalFormatting>
  <conditionalFormatting sqref="Y13:Z13 AE13:AF13">
    <cfRule type="expression" dxfId="286" priority="22">
      <formula>$AK13=1</formula>
    </cfRule>
  </conditionalFormatting>
  <conditionalFormatting sqref="AC13:AD13 AI13:AJ13">
    <cfRule type="expression" dxfId="285" priority="21">
      <formula>$AK13=1</formula>
    </cfRule>
  </conditionalFormatting>
  <conditionalFormatting sqref="Y15:Z15 AE15:AF15">
    <cfRule type="expression" dxfId="284" priority="20">
      <formula>$AK15=1</formula>
    </cfRule>
  </conditionalFormatting>
  <conditionalFormatting sqref="AC15:AD15 AI15:AJ15">
    <cfRule type="expression" dxfId="283" priority="19">
      <formula>$AK15=1</formula>
    </cfRule>
  </conditionalFormatting>
  <conditionalFormatting sqref="Y17:Z17 AE17:AF17">
    <cfRule type="expression" dxfId="282" priority="18">
      <formula>$AK17=1</formula>
    </cfRule>
  </conditionalFormatting>
  <conditionalFormatting sqref="AC17:AD17 AI17:AJ17">
    <cfRule type="expression" dxfId="281" priority="17">
      <formula>$AK17=1</formula>
    </cfRule>
  </conditionalFormatting>
  <conditionalFormatting sqref="Y19:Z19 AE19:AF19">
    <cfRule type="expression" dxfId="280" priority="16">
      <formula>$AK19=1</formula>
    </cfRule>
  </conditionalFormatting>
  <conditionalFormatting sqref="AC19:AD19 AI19:AJ19">
    <cfRule type="expression" dxfId="279" priority="15">
      <formula>$AK19=1</formula>
    </cfRule>
  </conditionalFormatting>
  <conditionalFormatting sqref="Y21:Z21 AE21:AF21">
    <cfRule type="expression" dxfId="278" priority="14">
      <formula>$AK21=1</formula>
    </cfRule>
  </conditionalFormatting>
  <conditionalFormatting sqref="AC21:AD21 AI21:AJ21">
    <cfRule type="expression" dxfId="277" priority="13">
      <formula>$AK21=1</formula>
    </cfRule>
  </conditionalFormatting>
  <conditionalFormatting sqref="Y23:Z23 AE23:AF23">
    <cfRule type="expression" dxfId="276" priority="12">
      <formula>$AK23=1</formula>
    </cfRule>
  </conditionalFormatting>
  <conditionalFormatting sqref="AC23:AD23 AI23:AJ23">
    <cfRule type="expression" dxfId="275" priority="11">
      <formula>$AK23=1</formula>
    </cfRule>
  </conditionalFormatting>
  <conditionalFormatting sqref="Y25:Z25 AE25:AF25">
    <cfRule type="expression" dxfId="274" priority="10">
      <formula>$AK25=1</formula>
    </cfRule>
  </conditionalFormatting>
  <conditionalFormatting sqref="AC25:AD25 AI25:AJ25">
    <cfRule type="expression" dxfId="273" priority="9">
      <formula>$AK25=1</formula>
    </cfRule>
  </conditionalFormatting>
  <conditionalFormatting sqref="Y27:Z27 AE27:AF27">
    <cfRule type="expression" dxfId="272" priority="8">
      <formula>$AK27=1</formula>
    </cfRule>
  </conditionalFormatting>
  <conditionalFormatting sqref="AC27:AD27 AI27:AJ27">
    <cfRule type="expression" dxfId="271" priority="7">
      <formula>$AK27=1</formula>
    </cfRule>
  </conditionalFormatting>
  <conditionalFormatting sqref="Y29:Z29 AE29:AF29">
    <cfRule type="expression" dxfId="270" priority="6">
      <formula>$AK29=1</formula>
    </cfRule>
  </conditionalFormatting>
  <conditionalFormatting sqref="AC29:AD29 AI29:AJ29">
    <cfRule type="expression" dxfId="269" priority="5">
      <formula>$AK29=1</formula>
    </cfRule>
  </conditionalFormatting>
  <conditionalFormatting sqref="Y31:Z31 AE31:AF31">
    <cfRule type="expression" dxfId="268" priority="4">
      <formula>$AK31=1</formula>
    </cfRule>
  </conditionalFormatting>
  <conditionalFormatting sqref="AC31:AD31 AI31:AJ31">
    <cfRule type="expression" dxfId="267" priority="3">
      <formula>$AK31=1</formula>
    </cfRule>
  </conditionalFormatting>
  <conditionalFormatting sqref="Y33:Z33 AE33:AF33">
    <cfRule type="expression" dxfId="266" priority="2">
      <formula>$AK33=1</formula>
    </cfRule>
  </conditionalFormatting>
  <conditionalFormatting sqref="AC33:AD33 AI33:AJ33">
    <cfRule type="expression" dxfId="265"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56" t="s">
        <v>607</v>
      </c>
      <c r="N5" s="2656"/>
      <c r="O5" s="2656"/>
      <c r="P5" s="2656"/>
      <c r="Q5" s="2656"/>
      <c r="R5" s="2656"/>
      <c r="S5" s="2656"/>
      <c r="T5" s="2656"/>
      <c r="U5" s="2656"/>
      <c r="V5" s="2656"/>
      <c r="W5" s="2656"/>
      <c r="X5" s="2656"/>
      <c r="Y5" s="2656"/>
      <c r="Z5" s="2656"/>
      <c r="AA5" s="2656"/>
      <c r="AB5" s="2656"/>
      <c r="AC5" s="2656"/>
      <c r="AD5" s="2656"/>
      <c r="AE5" s="2656"/>
      <c r="AF5" s="2656"/>
      <c r="AG5" s="2656"/>
      <c r="AH5" s="2656"/>
      <c r="AI5" s="2656"/>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57" t="s">
        <v>48</v>
      </c>
      <c r="B7" s="2657"/>
      <c r="C7" s="2657"/>
      <c r="D7" s="2657"/>
      <c r="E7" s="2657"/>
      <c r="F7" s="2658"/>
      <c r="G7" s="2658"/>
      <c r="H7" s="2658"/>
      <c r="I7" s="2658"/>
      <c r="J7" s="2658"/>
      <c r="K7" s="2658"/>
      <c r="L7" s="2658"/>
      <c r="M7" s="2658"/>
      <c r="N7" s="2658"/>
      <c r="O7" s="2658"/>
      <c r="P7" s="2658"/>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68" t="s">
        <v>606</v>
      </c>
      <c r="B11" s="2669"/>
      <c r="C11" s="2669"/>
      <c r="D11" s="2669"/>
      <c r="E11" s="2669"/>
      <c r="F11" s="2669" t="s">
        <v>605</v>
      </c>
      <c r="G11" s="2669"/>
      <c r="H11" s="2669"/>
      <c r="I11" s="2669"/>
      <c r="J11" s="2669"/>
      <c r="K11" s="2669"/>
      <c r="L11" s="2669"/>
      <c r="M11" s="2669"/>
      <c r="N11" s="2669"/>
      <c r="O11" s="2669"/>
      <c r="P11" s="2669"/>
      <c r="Q11" s="2670"/>
      <c r="R11" s="307"/>
      <c r="S11" s="2671" t="s">
        <v>606</v>
      </c>
      <c r="T11" s="2666"/>
      <c r="U11" s="2666"/>
      <c r="V11" s="2666"/>
      <c r="W11" s="2666"/>
      <c r="X11" s="2665" t="s">
        <v>605</v>
      </c>
      <c r="Y11" s="2666"/>
      <c r="Z11" s="2666"/>
      <c r="AA11" s="2666"/>
      <c r="AB11" s="2666"/>
      <c r="AC11" s="2666"/>
      <c r="AD11" s="2666"/>
      <c r="AE11" s="2666"/>
      <c r="AF11" s="2666"/>
      <c r="AG11" s="2666"/>
      <c r="AH11" s="2666"/>
      <c r="AI11" s="2667"/>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61" t="s">
        <v>604</v>
      </c>
      <c r="B12" s="2662"/>
      <c r="C12" s="2662"/>
      <c r="D12" s="2662"/>
      <c r="E12" s="2662"/>
      <c r="F12" s="2677" t="s">
        <v>101</v>
      </c>
      <c r="G12" s="2677"/>
      <c r="H12" s="2677"/>
      <c r="I12" s="2677"/>
      <c r="J12" s="2677"/>
      <c r="K12" s="2677"/>
      <c r="L12" s="2677"/>
      <c r="M12" s="2677"/>
      <c r="N12" s="2677"/>
      <c r="O12" s="2677"/>
      <c r="P12" s="2677"/>
      <c r="Q12" s="2678"/>
      <c r="R12" s="296"/>
      <c r="S12" s="2672" t="s">
        <v>603</v>
      </c>
      <c r="T12" s="2673"/>
      <c r="U12" s="2673"/>
      <c r="V12" s="2673"/>
      <c r="W12" s="2673"/>
      <c r="X12" s="2673" t="s">
        <v>602</v>
      </c>
      <c r="Y12" s="2673"/>
      <c r="Z12" s="2673"/>
      <c r="AA12" s="2673"/>
      <c r="AB12" s="2673"/>
      <c r="AC12" s="2673"/>
      <c r="AD12" s="2673"/>
      <c r="AE12" s="2673"/>
      <c r="AF12" s="2673"/>
      <c r="AG12" s="2673"/>
      <c r="AH12" s="2673"/>
      <c r="AI12" s="2674"/>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59" t="s">
        <v>601</v>
      </c>
      <c r="B13" s="2660"/>
      <c r="C13" s="2660"/>
      <c r="D13" s="2660"/>
      <c r="E13" s="2660"/>
      <c r="F13" s="2663" t="s">
        <v>600</v>
      </c>
      <c r="G13" s="2663"/>
      <c r="H13" s="2663"/>
      <c r="I13" s="2663"/>
      <c r="J13" s="2663"/>
      <c r="K13" s="2663"/>
      <c r="L13" s="2663"/>
      <c r="M13" s="2663"/>
      <c r="N13" s="2663"/>
      <c r="O13" s="2663"/>
      <c r="P13" s="2663"/>
      <c r="Q13" s="2664"/>
      <c r="R13" s="296"/>
      <c r="S13" s="2659" t="s">
        <v>599</v>
      </c>
      <c r="T13" s="2660"/>
      <c r="U13" s="2660"/>
      <c r="V13" s="2660"/>
      <c r="W13" s="2660"/>
      <c r="X13" s="2675" t="s">
        <v>598</v>
      </c>
      <c r="Y13" s="2675"/>
      <c r="Z13" s="2675"/>
      <c r="AA13" s="2675"/>
      <c r="AB13" s="2675"/>
      <c r="AC13" s="2675"/>
      <c r="AD13" s="2675"/>
      <c r="AE13" s="2675"/>
      <c r="AF13" s="2675"/>
      <c r="AG13" s="2675"/>
      <c r="AH13" s="2675"/>
      <c r="AI13" s="2676"/>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59" t="s">
        <v>1011</v>
      </c>
      <c r="B14" s="2660"/>
      <c r="C14" s="2660"/>
      <c r="D14" s="2660"/>
      <c r="E14" s="2660"/>
      <c r="F14" s="2663" t="s">
        <v>597</v>
      </c>
      <c r="G14" s="2663"/>
      <c r="H14" s="2663"/>
      <c r="I14" s="2663"/>
      <c r="J14" s="2663"/>
      <c r="K14" s="2663"/>
      <c r="L14" s="2663"/>
      <c r="M14" s="2663"/>
      <c r="N14" s="2663"/>
      <c r="O14" s="2663"/>
      <c r="P14" s="2663"/>
      <c r="Q14" s="2664"/>
      <c r="R14" s="296"/>
      <c r="S14" s="2659" t="s">
        <v>596</v>
      </c>
      <c r="T14" s="2660"/>
      <c r="U14" s="2660"/>
      <c r="V14" s="2660"/>
      <c r="W14" s="2660"/>
      <c r="X14" s="2675" t="s">
        <v>595</v>
      </c>
      <c r="Y14" s="2675"/>
      <c r="Z14" s="2675"/>
      <c r="AA14" s="2675"/>
      <c r="AB14" s="2675"/>
      <c r="AC14" s="2675"/>
      <c r="AD14" s="2675"/>
      <c r="AE14" s="2675"/>
      <c r="AF14" s="2675"/>
      <c r="AG14" s="2675"/>
      <c r="AH14" s="2675"/>
      <c r="AI14" s="2676"/>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59" t="s">
        <v>144</v>
      </c>
      <c r="B15" s="2660"/>
      <c r="C15" s="2660"/>
      <c r="D15" s="2660"/>
      <c r="E15" s="2660"/>
      <c r="F15" s="2663" t="s">
        <v>594</v>
      </c>
      <c r="G15" s="2663"/>
      <c r="H15" s="2663"/>
      <c r="I15" s="2663"/>
      <c r="J15" s="2663"/>
      <c r="K15" s="2663"/>
      <c r="L15" s="2663"/>
      <c r="M15" s="2663"/>
      <c r="N15" s="2663"/>
      <c r="O15" s="2663"/>
      <c r="P15" s="2663"/>
      <c r="Q15" s="2664"/>
      <c r="R15" s="296"/>
      <c r="S15" s="2659" t="s">
        <v>105</v>
      </c>
      <c r="T15" s="2660"/>
      <c r="U15" s="2660"/>
      <c r="V15" s="2660"/>
      <c r="W15" s="2660"/>
      <c r="X15" s="2675" t="s">
        <v>593</v>
      </c>
      <c r="Y15" s="2675"/>
      <c r="Z15" s="2675"/>
      <c r="AA15" s="2675"/>
      <c r="AB15" s="2675"/>
      <c r="AC15" s="2675"/>
      <c r="AD15" s="2675"/>
      <c r="AE15" s="2675"/>
      <c r="AF15" s="2675"/>
      <c r="AG15" s="2675"/>
      <c r="AH15" s="2675"/>
      <c r="AI15" s="2676"/>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59" t="s">
        <v>33</v>
      </c>
      <c r="B16" s="2660"/>
      <c r="C16" s="2660"/>
      <c r="D16" s="2660"/>
      <c r="E16" s="2660"/>
      <c r="F16" s="2663" t="s">
        <v>592</v>
      </c>
      <c r="G16" s="2663"/>
      <c r="H16" s="2663"/>
      <c r="I16" s="2663"/>
      <c r="J16" s="2663"/>
      <c r="K16" s="2663"/>
      <c r="L16" s="2663"/>
      <c r="M16" s="2663"/>
      <c r="N16" s="2663"/>
      <c r="O16" s="2663"/>
      <c r="P16" s="2663"/>
      <c r="Q16" s="2664"/>
      <c r="R16" s="296"/>
      <c r="S16" s="2659" t="s">
        <v>591</v>
      </c>
      <c r="T16" s="2660"/>
      <c r="U16" s="2660"/>
      <c r="V16" s="2660"/>
      <c r="W16" s="2660"/>
      <c r="X16" s="2675" t="s">
        <v>590</v>
      </c>
      <c r="Y16" s="2675"/>
      <c r="Z16" s="2675"/>
      <c r="AA16" s="2675"/>
      <c r="AB16" s="2675"/>
      <c r="AC16" s="2675"/>
      <c r="AD16" s="2675"/>
      <c r="AE16" s="2675"/>
      <c r="AF16" s="2675"/>
      <c r="AG16" s="2675"/>
      <c r="AH16" s="2675"/>
      <c r="AI16" s="2676"/>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59" t="s">
        <v>589</v>
      </c>
      <c r="B17" s="2660"/>
      <c r="C17" s="2660"/>
      <c r="D17" s="2660"/>
      <c r="E17" s="2660"/>
      <c r="F17" s="2663" t="s">
        <v>588</v>
      </c>
      <c r="G17" s="2663"/>
      <c r="H17" s="2663"/>
      <c r="I17" s="2663"/>
      <c r="J17" s="2663"/>
      <c r="K17" s="2663"/>
      <c r="L17" s="2663"/>
      <c r="M17" s="2663"/>
      <c r="N17" s="2663"/>
      <c r="O17" s="2663"/>
      <c r="P17" s="2663"/>
      <c r="Q17" s="2664"/>
      <c r="R17" s="296"/>
      <c r="S17" s="2686" t="s">
        <v>587</v>
      </c>
      <c r="T17" s="2663"/>
      <c r="U17" s="2663"/>
      <c r="V17" s="2663"/>
      <c r="W17" s="2663"/>
      <c r="X17" s="2684" t="s">
        <v>586</v>
      </c>
      <c r="Y17" s="2684"/>
      <c r="Z17" s="2684"/>
      <c r="AA17" s="2684"/>
      <c r="AB17" s="2684"/>
      <c r="AC17" s="2684"/>
      <c r="AD17" s="2684"/>
      <c r="AE17" s="2684"/>
      <c r="AF17" s="2684"/>
      <c r="AG17" s="2684"/>
      <c r="AH17" s="2684"/>
      <c r="AI17" s="2685"/>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59" t="s">
        <v>585</v>
      </c>
      <c r="B18" s="2660"/>
      <c r="C18" s="2660"/>
      <c r="D18" s="2660"/>
      <c r="E18" s="2660"/>
      <c r="F18" s="2663" t="s">
        <v>584</v>
      </c>
      <c r="G18" s="2663"/>
      <c r="H18" s="2663"/>
      <c r="I18" s="2663"/>
      <c r="J18" s="2663"/>
      <c r="K18" s="2663"/>
      <c r="L18" s="2663"/>
      <c r="M18" s="2663"/>
      <c r="N18" s="2663"/>
      <c r="O18" s="2663"/>
      <c r="P18" s="2663"/>
      <c r="Q18" s="2664"/>
      <c r="R18" s="300"/>
      <c r="S18" s="2686"/>
      <c r="T18" s="2663"/>
      <c r="U18" s="2663"/>
      <c r="V18" s="2663"/>
      <c r="W18" s="2663"/>
      <c r="X18" s="2684"/>
      <c r="Y18" s="2684"/>
      <c r="Z18" s="2684"/>
      <c r="AA18" s="2684"/>
      <c r="AB18" s="2684"/>
      <c r="AC18" s="2684"/>
      <c r="AD18" s="2684"/>
      <c r="AE18" s="2684"/>
      <c r="AF18" s="2684"/>
      <c r="AG18" s="2684"/>
      <c r="AH18" s="2684"/>
      <c r="AI18" s="2685"/>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59" t="s">
        <v>583</v>
      </c>
      <c r="B19" s="2660"/>
      <c r="C19" s="2660"/>
      <c r="D19" s="2660"/>
      <c r="E19" s="2660"/>
      <c r="F19" s="2663" t="s">
        <v>582</v>
      </c>
      <c r="G19" s="2663"/>
      <c r="H19" s="2663"/>
      <c r="I19" s="2663"/>
      <c r="J19" s="2663"/>
      <c r="K19" s="2663"/>
      <c r="L19" s="2663"/>
      <c r="M19" s="2663"/>
      <c r="N19" s="2663"/>
      <c r="O19" s="2663"/>
      <c r="P19" s="2663"/>
      <c r="Q19" s="2664"/>
      <c r="R19" s="300"/>
      <c r="S19" s="2659" t="s">
        <v>581</v>
      </c>
      <c r="T19" s="2660"/>
      <c r="U19" s="2660"/>
      <c r="V19" s="2660"/>
      <c r="W19" s="2660"/>
      <c r="X19" s="2675" t="s">
        <v>580</v>
      </c>
      <c r="Y19" s="2675"/>
      <c r="Z19" s="2675"/>
      <c r="AA19" s="2675"/>
      <c r="AB19" s="2675"/>
      <c r="AC19" s="2675"/>
      <c r="AD19" s="2675"/>
      <c r="AE19" s="2675"/>
      <c r="AF19" s="2675"/>
      <c r="AG19" s="2675"/>
      <c r="AH19" s="2675"/>
      <c r="AI19" s="2676"/>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59" t="s">
        <v>579</v>
      </c>
      <c r="B20" s="2660"/>
      <c r="C20" s="2660"/>
      <c r="D20" s="2660"/>
      <c r="E20" s="2660"/>
      <c r="F20" s="2663" t="s">
        <v>578</v>
      </c>
      <c r="G20" s="2663"/>
      <c r="H20" s="2663"/>
      <c r="I20" s="2663"/>
      <c r="J20" s="2663"/>
      <c r="K20" s="2663"/>
      <c r="L20" s="2663"/>
      <c r="M20" s="2663"/>
      <c r="N20" s="2663"/>
      <c r="O20" s="2663"/>
      <c r="P20" s="2663"/>
      <c r="Q20" s="2664"/>
      <c r="R20" s="300"/>
      <c r="S20" s="2659" t="s">
        <v>577</v>
      </c>
      <c r="T20" s="2660"/>
      <c r="U20" s="2660"/>
      <c r="V20" s="2660"/>
      <c r="W20" s="2660"/>
      <c r="X20" s="2675" t="s">
        <v>576</v>
      </c>
      <c r="Y20" s="2675"/>
      <c r="Z20" s="2675"/>
      <c r="AA20" s="2675"/>
      <c r="AB20" s="2675"/>
      <c r="AC20" s="2675"/>
      <c r="AD20" s="2675"/>
      <c r="AE20" s="2675"/>
      <c r="AF20" s="2675"/>
      <c r="AG20" s="2675"/>
      <c r="AH20" s="2675"/>
      <c r="AI20" s="2676"/>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59" t="s">
        <v>575</v>
      </c>
      <c r="B21" s="2660"/>
      <c r="C21" s="2660"/>
      <c r="D21" s="2660"/>
      <c r="E21" s="2660"/>
      <c r="F21" s="2663" t="s">
        <v>574</v>
      </c>
      <c r="G21" s="2663"/>
      <c r="H21" s="2663"/>
      <c r="I21" s="2663"/>
      <c r="J21" s="2663"/>
      <c r="K21" s="2663"/>
      <c r="L21" s="2663"/>
      <c r="M21" s="2663"/>
      <c r="N21" s="2663"/>
      <c r="O21" s="2663"/>
      <c r="P21" s="2663"/>
      <c r="Q21" s="2664"/>
      <c r="R21" s="300"/>
      <c r="S21" s="2659" t="s">
        <v>260</v>
      </c>
      <c r="T21" s="2660"/>
      <c r="U21" s="2660"/>
      <c r="V21" s="2660"/>
      <c r="W21" s="2660"/>
      <c r="X21" s="2675" t="s">
        <v>573</v>
      </c>
      <c r="Y21" s="2675"/>
      <c r="Z21" s="2675"/>
      <c r="AA21" s="2675"/>
      <c r="AB21" s="2675"/>
      <c r="AC21" s="2675"/>
      <c r="AD21" s="2675"/>
      <c r="AE21" s="2675"/>
      <c r="AF21" s="2675"/>
      <c r="AG21" s="2675"/>
      <c r="AH21" s="2675"/>
      <c r="AI21" s="2676"/>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59" t="s">
        <v>572</v>
      </c>
      <c r="B22" s="2660"/>
      <c r="C22" s="2660"/>
      <c r="D22" s="2660"/>
      <c r="E22" s="2660"/>
      <c r="F22" s="2663" t="s">
        <v>571</v>
      </c>
      <c r="G22" s="2663"/>
      <c r="H22" s="2663"/>
      <c r="I22" s="2663"/>
      <c r="J22" s="2663"/>
      <c r="K22" s="2663"/>
      <c r="L22" s="2663"/>
      <c r="M22" s="2663"/>
      <c r="N22" s="2663"/>
      <c r="O22" s="2663"/>
      <c r="P22" s="2663"/>
      <c r="Q22" s="2664"/>
      <c r="R22" s="300"/>
      <c r="S22" s="2659" t="s">
        <v>570</v>
      </c>
      <c r="T22" s="2660"/>
      <c r="U22" s="2660"/>
      <c r="V22" s="2660"/>
      <c r="W22" s="2660"/>
      <c r="X22" s="2675" t="s">
        <v>569</v>
      </c>
      <c r="Y22" s="2675"/>
      <c r="Z22" s="2675"/>
      <c r="AA22" s="2675"/>
      <c r="AB22" s="2675"/>
      <c r="AC22" s="2675"/>
      <c r="AD22" s="2675"/>
      <c r="AE22" s="2675"/>
      <c r="AF22" s="2675"/>
      <c r="AG22" s="2675"/>
      <c r="AH22" s="2675"/>
      <c r="AI22" s="2676"/>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59" t="s">
        <v>568</v>
      </c>
      <c r="B23" s="2660"/>
      <c r="C23" s="2660"/>
      <c r="D23" s="2660"/>
      <c r="E23" s="2660"/>
      <c r="F23" s="2663" t="s">
        <v>567</v>
      </c>
      <c r="G23" s="2663"/>
      <c r="H23" s="2663"/>
      <c r="I23" s="2663"/>
      <c r="J23" s="2663"/>
      <c r="K23" s="2663"/>
      <c r="L23" s="2663"/>
      <c r="M23" s="2663"/>
      <c r="N23" s="2663"/>
      <c r="O23" s="2663"/>
      <c r="P23" s="2663"/>
      <c r="Q23" s="2664"/>
      <c r="R23" s="300"/>
      <c r="S23" s="2659" t="s">
        <v>566</v>
      </c>
      <c r="T23" s="2660"/>
      <c r="U23" s="2660"/>
      <c r="V23" s="2660"/>
      <c r="W23" s="2660"/>
      <c r="X23" s="2675" t="s">
        <v>565</v>
      </c>
      <c r="Y23" s="2675"/>
      <c r="Z23" s="2675"/>
      <c r="AA23" s="2675"/>
      <c r="AB23" s="2675"/>
      <c r="AC23" s="2675"/>
      <c r="AD23" s="2675"/>
      <c r="AE23" s="2675"/>
      <c r="AF23" s="2675"/>
      <c r="AG23" s="2675"/>
      <c r="AH23" s="2675"/>
      <c r="AI23" s="2676"/>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59" t="s">
        <v>564</v>
      </c>
      <c r="B24" s="2660"/>
      <c r="C24" s="2660"/>
      <c r="D24" s="2660"/>
      <c r="E24" s="2660"/>
      <c r="F24" s="2663" t="s">
        <v>563</v>
      </c>
      <c r="G24" s="2663"/>
      <c r="H24" s="2663"/>
      <c r="I24" s="2663"/>
      <c r="J24" s="2663"/>
      <c r="K24" s="2663"/>
      <c r="L24" s="2663"/>
      <c r="M24" s="2663"/>
      <c r="N24" s="2663"/>
      <c r="O24" s="2663"/>
      <c r="P24" s="2663"/>
      <c r="Q24" s="2664"/>
      <c r="R24" s="300"/>
      <c r="S24" s="2659" t="s">
        <v>562</v>
      </c>
      <c r="T24" s="2660"/>
      <c r="U24" s="2660"/>
      <c r="V24" s="2660"/>
      <c r="W24" s="2660"/>
      <c r="X24" s="2675" t="s">
        <v>561</v>
      </c>
      <c r="Y24" s="2675"/>
      <c r="Z24" s="2675"/>
      <c r="AA24" s="2675"/>
      <c r="AB24" s="2675"/>
      <c r="AC24" s="2675"/>
      <c r="AD24" s="2675"/>
      <c r="AE24" s="2675"/>
      <c r="AF24" s="2675"/>
      <c r="AG24" s="2675"/>
      <c r="AH24" s="2675"/>
      <c r="AI24" s="2676"/>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59" t="s">
        <v>560</v>
      </c>
      <c r="B25" s="2660"/>
      <c r="C25" s="2660"/>
      <c r="D25" s="2660"/>
      <c r="E25" s="2660"/>
      <c r="F25" s="2663" t="s">
        <v>559</v>
      </c>
      <c r="G25" s="2663"/>
      <c r="H25" s="2663"/>
      <c r="I25" s="2663"/>
      <c r="J25" s="2663"/>
      <c r="K25" s="2663"/>
      <c r="L25" s="2663"/>
      <c r="M25" s="2663"/>
      <c r="N25" s="2663"/>
      <c r="O25" s="2663"/>
      <c r="P25" s="2663"/>
      <c r="Q25" s="2664"/>
      <c r="R25" s="300"/>
      <c r="S25" s="2659" t="s">
        <v>558</v>
      </c>
      <c r="T25" s="2660"/>
      <c r="U25" s="2660"/>
      <c r="V25" s="2660"/>
      <c r="W25" s="2660"/>
      <c r="X25" s="2675" t="s">
        <v>557</v>
      </c>
      <c r="Y25" s="2675"/>
      <c r="Z25" s="2675"/>
      <c r="AA25" s="2675"/>
      <c r="AB25" s="2675"/>
      <c r="AC25" s="2675"/>
      <c r="AD25" s="2675"/>
      <c r="AE25" s="2675"/>
      <c r="AF25" s="2675"/>
      <c r="AG25" s="2675"/>
      <c r="AH25" s="2675"/>
      <c r="AI25" s="2676"/>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59" t="s">
        <v>556</v>
      </c>
      <c r="B26" s="2660"/>
      <c r="C26" s="2660"/>
      <c r="D26" s="2660"/>
      <c r="E26" s="2660"/>
      <c r="F26" s="2663" t="s">
        <v>555</v>
      </c>
      <c r="G26" s="2663"/>
      <c r="H26" s="2663"/>
      <c r="I26" s="2663"/>
      <c r="J26" s="2663"/>
      <c r="K26" s="2663"/>
      <c r="L26" s="2663"/>
      <c r="M26" s="2663"/>
      <c r="N26" s="2663"/>
      <c r="O26" s="2663"/>
      <c r="P26" s="2663"/>
      <c r="Q26" s="2664"/>
      <c r="R26" s="300"/>
      <c r="S26" s="2659" t="s">
        <v>554</v>
      </c>
      <c r="T26" s="2660"/>
      <c r="U26" s="2660"/>
      <c r="V26" s="2660"/>
      <c r="W26" s="2660"/>
      <c r="X26" s="2675" t="s">
        <v>553</v>
      </c>
      <c r="Y26" s="2675"/>
      <c r="Z26" s="2675"/>
      <c r="AA26" s="2675"/>
      <c r="AB26" s="2675"/>
      <c r="AC26" s="2675"/>
      <c r="AD26" s="2675"/>
      <c r="AE26" s="2675"/>
      <c r="AF26" s="2675"/>
      <c r="AG26" s="2675"/>
      <c r="AH26" s="2675"/>
      <c r="AI26" s="2676"/>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59" t="s">
        <v>552</v>
      </c>
      <c r="B27" s="2660"/>
      <c r="C27" s="2660"/>
      <c r="D27" s="2660"/>
      <c r="E27" s="2660"/>
      <c r="F27" s="2663" t="s">
        <v>551</v>
      </c>
      <c r="G27" s="2663"/>
      <c r="H27" s="2663"/>
      <c r="I27" s="2663"/>
      <c r="J27" s="2663"/>
      <c r="K27" s="2663"/>
      <c r="L27" s="2663"/>
      <c r="M27" s="2663"/>
      <c r="N27" s="2663"/>
      <c r="O27" s="2663"/>
      <c r="P27" s="2663"/>
      <c r="Q27" s="2664"/>
      <c r="R27" s="300"/>
      <c r="S27" s="2659" t="s">
        <v>550</v>
      </c>
      <c r="T27" s="2660"/>
      <c r="U27" s="2660"/>
      <c r="V27" s="2660"/>
      <c r="W27" s="2660"/>
      <c r="X27" s="2675" t="s">
        <v>549</v>
      </c>
      <c r="Y27" s="2675"/>
      <c r="Z27" s="2675"/>
      <c r="AA27" s="2675"/>
      <c r="AB27" s="2675"/>
      <c r="AC27" s="2675"/>
      <c r="AD27" s="2675"/>
      <c r="AE27" s="2675"/>
      <c r="AF27" s="2675"/>
      <c r="AG27" s="2675"/>
      <c r="AH27" s="2675"/>
      <c r="AI27" s="2676"/>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59" t="s">
        <v>548</v>
      </c>
      <c r="B28" s="2660"/>
      <c r="C28" s="2660"/>
      <c r="D28" s="2660"/>
      <c r="E28" s="2660"/>
      <c r="F28" s="2663" t="s">
        <v>406</v>
      </c>
      <c r="G28" s="2663"/>
      <c r="H28" s="2663"/>
      <c r="I28" s="2663"/>
      <c r="J28" s="2663"/>
      <c r="K28" s="2663"/>
      <c r="L28" s="2663"/>
      <c r="M28" s="2663"/>
      <c r="N28" s="2663"/>
      <c r="O28" s="2663"/>
      <c r="P28" s="2663"/>
      <c r="Q28" s="2664"/>
      <c r="R28" s="300"/>
      <c r="S28" s="2683" t="s">
        <v>326</v>
      </c>
      <c r="T28" s="2675"/>
      <c r="U28" s="2675"/>
      <c r="V28" s="2675"/>
      <c r="W28" s="2675"/>
      <c r="X28" s="2681" t="s">
        <v>547</v>
      </c>
      <c r="Y28" s="2681"/>
      <c r="Z28" s="2681"/>
      <c r="AA28" s="2681"/>
      <c r="AB28" s="2681"/>
      <c r="AC28" s="2681"/>
      <c r="AD28" s="2681"/>
      <c r="AE28" s="2681"/>
      <c r="AF28" s="2681"/>
      <c r="AG28" s="2681"/>
      <c r="AH28" s="2681"/>
      <c r="AI28" s="2682"/>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59" t="s">
        <v>546</v>
      </c>
      <c r="B29" s="2660"/>
      <c r="C29" s="2660"/>
      <c r="D29" s="2660"/>
      <c r="E29" s="2660"/>
      <c r="F29" s="2663" t="s">
        <v>545</v>
      </c>
      <c r="G29" s="2663"/>
      <c r="H29" s="2663"/>
      <c r="I29" s="2663"/>
      <c r="J29" s="2663"/>
      <c r="K29" s="2663"/>
      <c r="L29" s="2663"/>
      <c r="M29" s="2663"/>
      <c r="N29" s="2663"/>
      <c r="O29" s="2663"/>
      <c r="P29" s="2663"/>
      <c r="Q29" s="2664"/>
      <c r="R29" s="300"/>
      <c r="S29" s="2683"/>
      <c r="T29" s="2675"/>
      <c r="U29" s="2675"/>
      <c r="V29" s="2675"/>
      <c r="W29" s="2675"/>
      <c r="X29" s="2681"/>
      <c r="Y29" s="2681"/>
      <c r="Z29" s="2681"/>
      <c r="AA29" s="2681"/>
      <c r="AB29" s="2681"/>
      <c r="AC29" s="2681"/>
      <c r="AD29" s="2681"/>
      <c r="AE29" s="2681"/>
      <c r="AF29" s="2681"/>
      <c r="AG29" s="2681"/>
      <c r="AH29" s="2681"/>
      <c r="AI29" s="2682"/>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59" t="s">
        <v>544</v>
      </c>
      <c r="B30" s="2660"/>
      <c r="C30" s="2660"/>
      <c r="D30" s="2660"/>
      <c r="E30" s="2660"/>
      <c r="F30" s="2663" t="s">
        <v>543</v>
      </c>
      <c r="G30" s="2663"/>
      <c r="H30" s="2663"/>
      <c r="I30" s="2663"/>
      <c r="J30" s="2663"/>
      <c r="K30" s="2663"/>
      <c r="L30" s="2663"/>
      <c r="M30" s="2663"/>
      <c r="N30" s="2663"/>
      <c r="O30" s="2663"/>
      <c r="P30" s="2663"/>
      <c r="Q30" s="2664"/>
      <c r="R30" s="300"/>
      <c r="S30" s="2659" t="s">
        <v>542</v>
      </c>
      <c r="T30" s="2660"/>
      <c r="U30" s="2660"/>
      <c r="V30" s="2660"/>
      <c r="W30" s="2660"/>
      <c r="X30" s="2675" t="s">
        <v>541</v>
      </c>
      <c r="Y30" s="2675"/>
      <c r="Z30" s="2675"/>
      <c r="AA30" s="2675"/>
      <c r="AB30" s="2675"/>
      <c r="AC30" s="2675"/>
      <c r="AD30" s="2675"/>
      <c r="AE30" s="2675"/>
      <c r="AF30" s="2675"/>
      <c r="AG30" s="2675"/>
      <c r="AH30" s="2675"/>
      <c r="AI30" s="2676"/>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59" t="s">
        <v>540</v>
      </c>
      <c r="B31" s="2660"/>
      <c r="C31" s="2660"/>
      <c r="D31" s="2660"/>
      <c r="E31" s="2660"/>
      <c r="F31" s="2663" t="s">
        <v>539</v>
      </c>
      <c r="G31" s="2663"/>
      <c r="H31" s="2663"/>
      <c r="I31" s="2663"/>
      <c r="J31" s="2663"/>
      <c r="K31" s="2663"/>
      <c r="L31" s="2663"/>
      <c r="M31" s="2663"/>
      <c r="N31" s="2663"/>
      <c r="O31" s="2663"/>
      <c r="P31" s="2663"/>
      <c r="Q31" s="2664"/>
      <c r="R31" s="296"/>
      <c r="S31" s="2659" t="s">
        <v>538</v>
      </c>
      <c r="T31" s="2660"/>
      <c r="U31" s="2660"/>
      <c r="V31" s="2660"/>
      <c r="W31" s="2660"/>
      <c r="X31" s="2675" t="s">
        <v>537</v>
      </c>
      <c r="Y31" s="2675"/>
      <c r="Z31" s="2675"/>
      <c r="AA31" s="2675"/>
      <c r="AB31" s="2675"/>
      <c r="AC31" s="2675"/>
      <c r="AD31" s="2675"/>
      <c r="AE31" s="2675"/>
      <c r="AF31" s="2675"/>
      <c r="AG31" s="2675"/>
      <c r="AH31" s="2675"/>
      <c r="AI31" s="2676"/>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59" t="s">
        <v>29</v>
      </c>
      <c r="B32" s="2660"/>
      <c r="C32" s="2660"/>
      <c r="D32" s="2660"/>
      <c r="E32" s="2660"/>
      <c r="F32" s="2663" t="s">
        <v>536</v>
      </c>
      <c r="G32" s="2663"/>
      <c r="H32" s="2663"/>
      <c r="I32" s="2663"/>
      <c r="J32" s="2663"/>
      <c r="K32" s="2663"/>
      <c r="L32" s="2663"/>
      <c r="M32" s="2663"/>
      <c r="N32" s="2663"/>
      <c r="O32" s="2663"/>
      <c r="P32" s="2663"/>
      <c r="Q32" s="2664"/>
      <c r="R32" s="297"/>
      <c r="S32" s="2686" t="s">
        <v>535</v>
      </c>
      <c r="T32" s="2663"/>
      <c r="U32" s="2663"/>
      <c r="V32" s="2663"/>
      <c r="W32" s="2663"/>
      <c r="X32" s="2684" t="s">
        <v>534</v>
      </c>
      <c r="Y32" s="2684"/>
      <c r="Z32" s="2684"/>
      <c r="AA32" s="2684"/>
      <c r="AB32" s="2684"/>
      <c r="AC32" s="2684"/>
      <c r="AD32" s="2684"/>
      <c r="AE32" s="2684"/>
      <c r="AF32" s="2684"/>
      <c r="AG32" s="2684"/>
      <c r="AH32" s="2684"/>
      <c r="AI32" s="2685"/>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59" t="s">
        <v>533</v>
      </c>
      <c r="B33" s="2660"/>
      <c r="C33" s="2660"/>
      <c r="D33" s="2660"/>
      <c r="E33" s="2660"/>
      <c r="F33" s="2663" t="s">
        <v>102</v>
      </c>
      <c r="G33" s="2663"/>
      <c r="H33" s="2663"/>
      <c r="I33" s="2663"/>
      <c r="J33" s="2663"/>
      <c r="K33" s="2663"/>
      <c r="L33" s="2663"/>
      <c r="M33" s="2663"/>
      <c r="N33" s="2663"/>
      <c r="O33" s="2663"/>
      <c r="P33" s="2663"/>
      <c r="Q33" s="2664"/>
      <c r="R33" s="295"/>
      <c r="S33" s="2686"/>
      <c r="T33" s="2663"/>
      <c r="U33" s="2663"/>
      <c r="V33" s="2663"/>
      <c r="W33" s="2663"/>
      <c r="X33" s="2684"/>
      <c r="Y33" s="2684"/>
      <c r="Z33" s="2684"/>
      <c r="AA33" s="2684"/>
      <c r="AB33" s="2684"/>
      <c r="AC33" s="2684"/>
      <c r="AD33" s="2684"/>
      <c r="AE33" s="2684"/>
      <c r="AF33" s="2684"/>
      <c r="AG33" s="2684"/>
      <c r="AH33" s="2684"/>
      <c r="AI33" s="2685"/>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59" t="s">
        <v>341</v>
      </c>
      <c r="B34" s="2660"/>
      <c r="C34" s="2660"/>
      <c r="D34" s="2660"/>
      <c r="E34" s="2660"/>
      <c r="F34" s="2663" t="s">
        <v>320</v>
      </c>
      <c r="G34" s="2663"/>
      <c r="H34" s="2663"/>
      <c r="I34" s="2663"/>
      <c r="J34" s="2663"/>
      <c r="K34" s="2663"/>
      <c r="L34" s="2663"/>
      <c r="M34" s="2663"/>
      <c r="N34" s="2663"/>
      <c r="O34" s="2663"/>
      <c r="P34" s="2663"/>
      <c r="Q34" s="2664"/>
      <c r="R34" s="295"/>
      <c r="S34" s="2659" t="s">
        <v>55</v>
      </c>
      <c r="T34" s="2660"/>
      <c r="U34" s="2660"/>
      <c r="V34" s="2660"/>
      <c r="W34" s="2660"/>
      <c r="X34" s="2675" t="s">
        <v>532</v>
      </c>
      <c r="Y34" s="2675"/>
      <c r="Z34" s="2675"/>
      <c r="AA34" s="2675"/>
      <c r="AB34" s="2675"/>
      <c r="AC34" s="2675"/>
      <c r="AD34" s="2675"/>
      <c r="AE34" s="2675"/>
      <c r="AF34" s="2675"/>
      <c r="AG34" s="2675"/>
      <c r="AH34" s="2675"/>
      <c r="AI34" s="2676"/>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59" t="s">
        <v>531</v>
      </c>
      <c r="B35" s="2660"/>
      <c r="C35" s="2660"/>
      <c r="D35" s="2660"/>
      <c r="E35" s="2660"/>
      <c r="F35" s="2663" t="s">
        <v>530</v>
      </c>
      <c r="G35" s="2663"/>
      <c r="H35" s="2663"/>
      <c r="I35" s="2663"/>
      <c r="J35" s="2663"/>
      <c r="K35" s="2663"/>
      <c r="L35" s="2663"/>
      <c r="M35" s="2663"/>
      <c r="N35" s="2663"/>
      <c r="O35" s="2663"/>
      <c r="P35" s="2663"/>
      <c r="Q35" s="2664"/>
      <c r="R35" s="295"/>
      <c r="S35" s="2659" t="s">
        <v>529</v>
      </c>
      <c r="T35" s="2660"/>
      <c r="U35" s="2660"/>
      <c r="V35" s="2660"/>
      <c r="W35" s="2660"/>
      <c r="X35" s="2675" t="s">
        <v>528</v>
      </c>
      <c r="Y35" s="2675"/>
      <c r="Z35" s="2675"/>
      <c r="AA35" s="2675"/>
      <c r="AB35" s="2675"/>
      <c r="AC35" s="2675"/>
      <c r="AD35" s="2675"/>
      <c r="AE35" s="2675"/>
      <c r="AF35" s="2675"/>
      <c r="AG35" s="2675"/>
      <c r="AH35" s="2675"/>
      <c r="AI35" s="2676"/>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59" t="s">
        <v>527</v>
      </c>
      <c r="B36" s="2660"/>
      <c r="C36" s="2660"/>
      <c r="D36" s="2660"/>
      <c r="E36" s="2660"/>
      <c r="F36" s="2663" t="s">
        <v>526</v>
      </c>
      <c r="G36" s="2663"/>
      <c r="H36" s="2663"/>
      <c r="I36" s="2663"/>
      <c r="J36" s="2663"/>
      <c r="K36" s="2663"/>
      <c r="L36" s="2663"/>
      <c r="M36" s="2663"/>
      <c r="N36" s="2663"/>
      <c r="O36" s="2663"/>
      <c r="P36" s="2663"/>
      <c r="Q36" s="2664"/>
      <c r="R36" s="296"/>
      <c r="S36" s="2659" t="s">
        <v>525</v>
      </c>
      <c r="T36" s="2660"/>
      <c r="U36" s="2660"/>
      <c r="V36" s="2660"/>
      <c r="W36" s="2660"/>
      <c r="X36" s="2675" t="s">
        <v>524</v>
      </c>
      <c r="Y36" s="2675"/>
      <c r="Z36" s="2675"/>
      <c r="AA36" s="2675"/>
      <c r="AB36" s="2675"/>
      <c r="AC36" s="2675"/>
      <c r="AD36" s="2675"/>
      <c r="AE36" s="2675"/>
      <c r="AF36" s="2675"/>
      <c r="AG36" s="2675"/>
      <c r="AH36" s="2675"/>
      <c r="AI36" s="2676"/>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59" t="s">
        <v>523</v>
      </c>
      <c r="B37" s="2660"/>
      <c r="C37" s="2660"/>
      <c r="D37" s="2660"/>
      <c r="E37" s="2660"/>
      <c r="F37" s="2663" t="s">
        <v>522</v>
      </c>
      <c r="G37" s="2663"/>
      <c r="H37" s="2663"/>
      <c r="I37" s="2663"/>
      <c r="J37" s="2663"/>
      <c r="K37" s="2663"/>
      <c r="L37" s="2663"/>
      <c r="M37" s="2663"/>
      <c r="N37" s="2663"/>
      <c r="O37" s="2663"/>
      <c r="P37" s="2663"/>
      <c r="Q37" s="2664"/>
      <c r="R37" s="299"/>
      <c r="S37" s="2659" t="s">
        <v>521</v>
      </c>
      <c r="T37" s="2660"/>
      <c r="U37" s="2660"/>
      <c r="V37" s="2660"/>
      <c r="W37" s="2660"/>
      <c r="X37" s="2675" t="s">
        <v>79</v>
      </c>
      <c r="Y37" s="2675"/>
      <c r="Z37" s="2675"/>
      <c r="AA37" s="2675"/>
      <c r="AB37" s="2675"/>
      <c r="AC37" s="2675"/>
      <c r="AD37" s="2675"/>
      <c r="AE37" s="2675"/>
      <c r="AF37" s="2675"/>
      <c r="AG37" s="2675"/>
      <c r="AH37" s="2675"/>
      <c r="AI37" s="2676"/>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59" t="s">
        <v>520</v>
      </c>
      <c r="B38" s="2660"/>
      <c r="C38" s="2660"/>
      <c r="D38" s="2660"/>
      <c r="E38" s="2660"/>
      <c r="F38" s="2663" t="s">
        <v>519</v>
      </c>
      <c r="G38" s="2663"/>
      <c r="H38" s="2663"/>
      <c r="I38" s="2663"/>
      <c r="J38" s="2663"/>
      <c r="K38" s="2663"/>
      <c r="L38" s="2663"/>
      <c r="M38" s="2663"/>
      <c r="N38" s="2663"/>
      <c r="O38" s="2663"/>
      <c r="P38" s="2663"/>
      <c r="Q38" s="2664"/>
      <c r="R38" s="295"/>
      <c r="S38" s="2659" t="s">
        <v>315</v>
      </c>
      <c r="T38" s="2660"/>
      <c r="U38" s="2660"/>
      <c r="V38" s="2660"/>
      <c r="W38" s="2660"/>
      <c r="X38" s="2675" t="s">
        <v>518</v>
      </c>
      <c r="Y38" s="2675"/>
      <c r="Z38" s="2675"/>
      <c r="AA38" s="2675"/>
      <c r="AB38" s="2675"/>
      <c r="AC38" s="2675"/>
      <c r="AD38" s="2675"/>
      <c r="AE38" s="2675"/>
      <c r="AF38" s="2675"/>
      <c r="AG38" s="2675"/>
      <c r="AH38" s="2675"/>
      <c r="AI38" s="2676"/>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59" t="s">
        <v>281</v>
      </c>
      <c r="B39" s="2660"/>
      <c r="C39" s="2660"/>
      <c r="D39" s="2660"/>
      <c r="E39" s="2660"/>
      <c r="F39" s="2663" t="s">
        <v>517</v>
      </c>
      <c r="G39" s="2663"/>
      <c r="H39" s="2663"/>
      <c r="I39" s="2663"/>
      <c r="J39" s="2663"/>
      <c r="K39" s="2663"/>
      <c r="L39" s="2663"/>
      <c r="M39" s="2663"/>
      <c r="N39" s="2663"/>
      <c r="O39" s="2663"/>
      <c r="P39" s="2663"/>
      <c r="Q39" s="2664"/>
      <c r="R39" s="295"/>
      <c r="S39" s="2659" t="s">
        <v>516</v>
      </c>
      <c r="T39" s="2660"/>
      <c r="U39" s="2660"/>
      <c r="V39" s="2660"/>
      <c r="W39" s="2660"/>
      <c r="X39" s="2675" t="s">
        <v>95</v>
      </c>
      <c r="Y39" s="2675"/>
      <c r="Z39" s="2675"/>
      <c r="AA39" s="2675"/>
      <c r="AB39" s="2675"/>
      <c r="AC39" s="2675"/>
      <c r="AD39" s="2675"/>
      <c r="AE39" s="2675"/>
      <c r="AF39" s="2675"/>
      <c r="AG39" s="2675"/>
      <c r="AH39" s="2675"/>
      <c r="AI39" s="2676"/>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59" t="s">
        <v>515</v>
      </c>
      <c r="B40" s="2660"/>
      <c r="C40" s="2660"/>
      <c r="D40" s="2660"/>
      <c r="E40" s="2660"/>
      <c r="F40" s="2663" t="s">
        <v>323</v>
      </c>
      <c r="G40" s="2663"/>
      <c r="H40" s="2663"/>
      <c r="I40" s="2663"/>
      <c r="J40" s="2663"/>
      <c r="K40" s="2663"/>
      <c r="L40" s="2663"/>
      <c r="M40" s="2663"/>
      <c r="N40" s="2663"/>
      <c r="O40" s="2663"/>
      <c r="P40" s="2663"/>
      <c r="Q40" s="2664"/>
      <c r="R40" s="295"/>
      <c r="S40" s="2659" t="s">
        <v>514</v>
      </c>
      <c r="T40" s="2660"/>
      <c r="U40" s="2660"/>
      <c r="V40" s="2660"/>
      <c r="W40" s="2660"/>
      <c r="X40" s="2675" t="s">
        <v>513</v>
      </c>
      <c r="Y40" s="2675"/>
      <c r="Z40" s="2675"/>
      <c r="AA40" s="2675"/>
      <c r="AB40" s="2675"/>
      <c r="AC40" s="2675"/>
      <c r="AD40" s="2675"/>
      <c r="AE40" s="2675"/>
      <c r="AF40" s="2675"/>
      <c r="AG40" s="2675"/>
      <c r="AH40" s="2675"/>
      <c r="AI40" s="2676"/>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59" t="s">
        <v>512</v>
      </c>
      <c r="B41" s="2660"/>
      <c r="C41" s="2660"/>
      <c r="D41" s="2660"/>
      <c r="E41" s="2660"/>
      <c r="F41" s="2663" t="s">
        <v>511</v>
      </c>
      <c r="G41" s="2663"/>
      <c r="H41" s="2663"/>
      <c r="I41" s="2663"/>
      <c r="J41" s="2663"/>
      <c r="K41" s="2663"/>
      <c r="L41" s="2663"/>
      <c r="M41" s="2663"/>
      <c r="N41" s="2663"/>
      <c r="O41" s="2663"/>
      <c r="P41" s="2663"/>
      <c r="Q41" s="2664"/>
      <c r="R41" s="298"/>
      <c r="S41" s="2659" t="s">
        <v>510</v>
      </c>
      <c r="T41" s="2660"/>
      <c r="U41" s="2660"/>
      <c r="V41" s="2660"/>
      <c r="W41" s="2660"/>
      <c r="X41" s="2675" t="s">
        <v>509</v>
      </c>
      <c r="Y41" s="2675"/>
      <c r="Z41" s="2675"/>
      <c r="AA41" s="2675"/>
      <c r="AB41" s="2675"/>
      <c r="AC41" s="2675"/>
      <c r="AD41" s="2675"/>
      <c r="AE41" s="2675"/>
      <c r="AF41" s="2675"/>
      <c r="AG41" s="2675"/>
      <c r="AH41" s="2675"/>
      <c r="AI41" s="2676"/>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59" t="s">
        <v>508</v>
      </c>
      <c r="B42" s="2660"/>
      <c r="C42" s="2660"/>
      <c r="D42" s="2660"/>
      <c r="E42" s="2660"/>
      <c r="F42" s="2663" t="s">
        <v>507</v>
      </c>
      <c r="G42" s="2663"/>
      <c r="H42" s="2663"/>
      <c r="I42" s="2663"/>
      <c r="J42" s="2663"/>
      <c r="K42" s="2663"/>
      <c r="L42" s="2663"/>
      <c r="M42" s="2663"/>
      <c r="N42" s="2663"/>
      <c r="O42" s="2663"/>
      <c r="P42" s="2663"/>
      <c r="Q42" s="2664"/>
      <c r="R42" s="298"/>
      <c r="S42" s="2659" t="s">
        <v>32</v>
      </c>
      <c r="T42" s="2660"/>
      <c r="U42" s="2660"/>
      <c r="V42" s="2660"/>
      <c r="W42" s="2660"/>
      <c r="X42" s="2675" t="s">
        <v>506</v>
      </c>
      <c r="Y42" s="2675"/>
      <c r="Z42" s="2675"/>
      <c r="AA42" s="2675"/>
      <c r="AB42" s="2675"/>
      <c r="AC42" s="2675"/>
      <c r="AD42" s="2675"/>
      <c r="AE42" s="2675"/>
      <c r="AF42" s="2675"/>
      <c r="AG42" s="2675"/>
      <c r="AH42" s="2675"/>
      <c r="AI42" s="2676"/>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59" t="s">
        <v>505</v>
      </c>
      <c r="B43" s="2660"/>
      <c r="C43" s="2660"/>
      <c r="D43" s="2660"/>
      <c r="E43" s="2660"/>
      <c r="F43" s="2663" t="s">
        <v>504</v>
      </c>
      <c r="G43" s="2663"/>
      <c r="H43" s="2663"/>
      <c r="I43" s="2663"/>
      <c r="J43" s="2663"/>
      <c r="K43" s="2663"/>
      <c r="L43" s="2663"/>
      <c r="M43" s="2663"/>
      <c r="N43" s="2663"/>
      <c r="O43" s="2663"/>
      <c r="P43" s="2663"/>
      <c r="Q43" s="2664"/>
      <c r="R43" s="298"/>
      <c r="S43" s="2659" t="s">
        <v>503</v>
      </c>
      <c r="T43" s="2660"/>
      <c r="U43" s="2660"/>
      <c r="V43" s="2660"/>
      <c r="W43" s="2660"/>
      <c r="X43" s="2675" t="s">
        <v>502</v>
      </c>
      <c r="Y43" s="2675"/>
      <c r="Z43" s="2675"/>
      <c r="AA43" s="2675"/>
      <c r="AB43" s="2675"/>
      <c r="AC43" s="2675"/>
      <c r="AD43" s="2675"/>
      <c r="AE43" s="2675"/>
      <c r="AF43" s="2675"/>
      <c r="AG43" s="2675"/>
      <c r="AH43" s="2675"/>
      <c r="AI43" s="2676"/>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59" t="s">
        <v>501</v>
      </c>
      <c r="B44" s="2660"/>
      <c r="C44" s="2660"/>
      <c r="D44" s="2660"/>
      <c r="E44" s="2660"/>
      <c r="F44" s="2663" t="s">
        <v>500</v>
      </c>
      <c r="G44" s="2663"/>
      <c r="H44" s="2663"/>
      <c r="I44" s="2663"/>
      <c r="J44" s="2663"/>
      <c r="K44" s="2663"/>
      <c r="L44" s="2663"/>
      <c r="M44" s="2663"/>
      <c r="N44" s="2663"/>
      <c r="O44" s="2663"/>
      <c r="P44" s="2663"/>
      <c r="Q44" s="2664"/>
      <c r="R44" s="298"/>
      <c r="S44" s="2659" t="s">
        <v>499</v>
      </c>
      <c r="T44" s="2660"/>
      <c r="U44" s="2660"/>
      <c r="V44" s="2660"/>
      <c r="W44" s="2660"/>
      <c r="X44" s="2675" t="s">
        <v>498</v>
      </c>
      <c r="Y44" s="2675"/>
      <c r="Z44" s="2675"/>
      <c r="AA44" s="2675"/>
      <c r="AB44" s="2675"/>
      <c r="AC44" s="2675"/>
      <c r="AD44" s="2675"/>
      <c r="AE44" s="2675"/>
      <c r="AF44" s="2675"/>
      <c r="AG44" s="2675"/>
      <c r="AH44" s="2675"/>
      <c r="AI44" s="2676"/>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59" t="s">
        <v>31</v>
      </c>
      <c r="B45" s="2660"/>
      <c r="C45" s="2660"/>
      <c r="D45" s="2660"/>
      <c r="E45" s="2660"/>
      <c r="F45" s="2663" t="s">
        <v>497</v>
      </c>
      <c r="G45" s="2663"/>
      <c r="H45" s="2663"/>
      <c r="I45" s="2663"/>
      <c r="J45" s="2663"/>
      <c r="K45" s="2663"/>
      <c r="L45" s="2663"/>
      <c r="M45" s="2663"/>
      <c r="N45" s="2663"/>
      <c r="O45" s="2663"/>
      <c r="P45" s="2663"/>
      <c r="Q45" s="2664"/>
      <c r="R45" s="298"/>
      <c r="S45" s="2659" t="s">
        <v>63</v>
      </c>
      <c r="T45" s="2660"/>
      <c r="U45" s="2660"/>
      <c r="V45" s="2660"/>
      <c r="W45" s="2660"/>
      <c r="X45" s="2675" t="s">
        <v>496</v>
      </c>
      <c r="Y45" s="2675"/>
      <c r="Z45" s="2675"/>
      <c r="AA45" s="2675"/>
      <c r="AB45" s="2675"/>
      <c r="AC45" s="2675"/>
      <c r="AD45" s="2675"/>
      <c r="AE45" s="2675"/>
      <c r="AF45" s="2675"/>
      <c r="AG45" s="2675"/>
      <c r="AH45" s="2675"/>
      <c r="AI45" s="2676"/>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59" t="s">
        <v>495</v>
      </c>
      <c r="B46" s="2660"/>
      <c r="C46" s="2660"/>
      <c r="D46" s="2660"/>
      <c r="E46" s="2660"/>
      <c r="F46" s="2663" t="s">
        <v>494</v>
      </c>
      <c r="G46" s="2663"/>
      <c r="H46" s="2663"/>
      <c r="I46" s="2663"/>
      <c r="J46" s="2663"/>
      <c r="K46" s="2663"/>
      <c r="L46" s="2663"/>
      <c r="M46" s="2663"/>
      <c r="N46" s="2663"/>
      <c r="O46" s="2663"/>
      <c r="P46" s="2663"/>
      <c r="Q46" s="2664"/>
      <c r="R46" s="298"/>
      <c r="S46" s="2659" t="s">
        <v>493</v>
      </c>
      <c r="T46" s="2660"/>
      <c r="U46" s="2660"/>
      <c r="V46" s="2660"/>
      <c r="W46" s="2660"/>
      <c r="X46" s="2675" t="s">
        <v>492</v>
      </c>
      <c r="Y46" s="2675"/>
      <c r="Z46" s="2675"/>
      <c r="AA46" s="2675"/>
      <c r="AB46" s="2675"/>
      <c r="AC46" s="2675"/>
      <c r="AD46" s="2675"/>
      <c r="AE46" s="2675"/>
      <c r="AF46" s="2675"/>
      <c r="AG46" s="2675"/>
      <c r="AH46" s="2675"/>
      <c r="AI46" s="2676"/>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59" t="s">
        <v>491</v>
      </c>
      <c r="B47" s="2660"/>
      <c r="C47" s="2660"/>
      <c r="D47" s="2660"/>
      <c r="E47" s="2660"/>
      <c r="F47" s="2663" t="s">
        <v>490</v>
      </c>
      <c r="G47" s="2663"/>
      <c r="H47" s="2663"/>
      <c r="I47" s="2663"/>
      <c r="J47" s="2663"/>
      <c r="K47" s="2663"/>
      <c r="L47" s="2663"/>
      <c r="M47" s="2663"/>
      <c r="N47" s="2663"/>
      <c r="O47" s="2663"/>
      <c r="P47" s="2663"/>
      <c r="Q47" s="2664"/>
      <c r="R47" s="297"/>
      <c r="S47" s="2659" t="s">
        <v>489</v>
      </c>
      <c r="T47" s="2660"/>
      <c r="U47" s="2660"/>
      <c r="V47" s="2660"/>
      <c r="W47" s="2660"/>
      <c r="X47" s="2675" t="s">
        <v>488</v>
      </c>
      <c r="Y47" s="2675"/>
      <c r="Z47" s="2675"/>
      <c r="AA47" s="2675"/>
      <c r="AB47" s="2675"/>
      <c r="AC47" s="2675"/>
      <c r="AD47" s="2675"/>
      <c r="AE47" s="2675"/>
      <c r="AF47" s="2675"/>
      <c r="AG47" s="2675"/>
      <c r="AH47" s="2675"/>
      <c r="AI47" s="2676"/>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59" t="s">
        <v>487</v>
      </c>
      <c r="B48" s="2660"/>
      <c r="C48" s="2660"/>
      <c r="D48" s="2660"/>
      <c r="E48" s="2660"/>
      <c r="F48" s="2663" t="s">
        <v>486</v>
      </c>
      <c r="G48" s="2663"/>
      <c r="H48" s="2663"/>
      <c r="I48" s="2663"/>
      <c r="J48" s="2663"/>
      <c r="K48" s="2663"/>
      <c r="L48" s="2663"/>
      <c r="M48" s="2663"/>
      <c r="N48" s="2663"/>
      <c r="O48" s="2663"/>
      <c r="P48" s="2663"/>
      <c r="Q48" s="2664"/>
      <c r="R48" s="295"/>
      <c r="S48" s="2659" t="s">
        <v>485</v>
      </c>
      <c r="T48" s="2660"/>
      <c r="U48" s="2660"/>
      <c r="V48" s="2660"/>
      <c r="W48" s="2660"/>
      <c r="X48" s="2675" t="s">
        <v>484</v>
      </c>
      <c r="Y48" s="2675"/>
      <c r="Z48" s="2675"/>
      <c r="AA48" s="2675"/>
      <c r="AB48" s="2675"/>
      <c r="AC48" s="2675"/>
      <c r="AD48" s="2675"/>
      <c r="AE48" s="2675"/>
      <c r="AF48" s="2675"/>
      <c r="AG48" s="2675"/>
      <c r="AH48" s="2675"/>
      <c r="AI48" s="2676"/>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59" t="s">
        <v>483</v>
      </c>
      <c r="B49" s="2660"/>
      <c r="C49" s="2660"/>
      <c r="D49" s="2660"/>
      <c r="E49" s="2660"/>
      <c r="F49" s="2663" t="s">
        <v>482</v>
      </c>
      <c r="G49" s="2663"/>
      <c r="H49" s="2663"/>
      <c r="I49" s="2663"/>
      <c r="J49" s="2663"/>
      <c r="K49" s="2663"/>
      <c r="L49" s="2663"/>
      <c r="M49" s="2663"/>
      <c r="N49" s="2663"/>
      <c r="O49" s="2663"/>
      <c r="P49" s="2663"/>
      <c r="Q49" s="2664"/>
      <c r="R49" s="295"/>
      <c r="S49" s="2659" t="s">
        <v>481</v>
      </c>
      <c r="T49" s="2660"/>
      <c r="U49" s="2660"/>
      <c r="V49" s="2660"/>
      <c r="W49" s="2660"/>
      <c r="X49" s="2675" t="s">
        <v>187</v>
      </c>
      <c r="Y49" s="2675"/>
      <c r="Z49" s="2675"/>
      <c r="AA49" s="2675"/>
      <c r="AB49" s="2675"/>
      <c r="AC49" s="2675"/>
      <c r="AD49" s="2675"/>
      <c r="AE49" s="2675"/>
      <c r="AF49" s="2675"/>
      <c r="AG49" s="2675"/>
      <c r="AH49" s="2675"/>
      <c r="AI49" s="2676"/>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59" t="s">
        <v>480</v>
      </c>
      <c r="B50" s="2660"/>
      <c r="C50" s="2660"/>
      <c r="D50" s="2660"/>
      <c r="E50" s="2660"/>
      <c r="F50" s="2663" t="s">
        <v>479</v>
      </c>
      <c r="G50" s="2663"/>
      <c r="H50" s="2663"/>
      <c r="I50" s="2663"/>
      <c r="J50" s="2663"/>
      <c r="K50" s="2663"/>
      <c r="L50" s="2663"/>
      <c r="M50" s="2663"/>
      <c r="N50" s="2663"/>
      <c r="O50" s="2663"/>
      <c r="P50" s="2663"/>
      <c r="Q50" s="2664"/>
      <c r="R50" s="295"/>
      <c r="S50" s="2659" t="s">
        <v>30</v>
      </c>
      <c r="T50" s="2660"/>
      <c r="U50" s="2660"/>
      <c r="V50" s="2660"/>
      <c r="W50" s="2660"/>
      <c r="X50" s="2675" t="s">
        <v>478</v>
      </c>
      <c r="Y50" s="2675"/>
      <c r="Z50" s="2675"/>
      <c r="AA50" s="2675"/>
      <c r="AB50" s="2675"/>
      <c r="AC50" s="2675"/>
      <c r="AD50" s="2675"/>
      <c r="AE50" s="2675"/>
      <c r="AF50" s="2675"/>
      <c r="AG50" s="2675"/>
      <c r="AH50" s="2675"/>
      <c r="AI50" s="2676"/>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59" t="s">
        <v>319</v>
      </c>
      <c r="B51" s="2660"/>
      <c r="C51" s="2660"/>
      <c r="D51" s="2660"/>
      <c r="E51" s="2660"/>
      <c r="F51" s="2663" t="s">
        <v>477</v>
      </c>
      <c r="G51" s="2663"/>
      <c r="H51" s="2663"/>
      <c r="I51" s="2663"/>
      <c r="J51" s="2663"/>
      <c r="K51" s="2663"/>
      <c r="L51" s="2663"/>
      <c r="M51" s="2663"/>
      <c r="N51" s="2663"/>
      <c r="O51" s="2663"/>
      <c r="P51" s="2663"/>
      <c r="Q51" s="2664"/>
      <c r="R51" s="295"/>
      <c r="S51" s="2659" t="s">
        <v>476</v>
      </c>
      <c r="T51" s="2660"/>
      <c r="U51" s="2660"/>
      <c r="V51" s="2660"/>
      <c r="W51" s="2660"/>
      <c r="X51" s="2675" t="s">
        <v>475</v>
      </c>
      <c r="Y51" s="2675"/>
      <c r="Z51" s="2675"/>
      <c r="AA51" s="2675"/>
      <c r="AB51" s="2675"/>
      <c r="AC51" s="2675"/>
      <c r="AD51" s="2675"/>
      <c r="AE51" s="2675"/>
      <c r="AF51" s="2675"/>
      <c r="AG51" s="2675"/>
      <c r="AH51" s="2675"/>
      <c r="AI51" s="2676"/>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59" t="s">
        <v>66</v>
      </c>
      <c r="B52" s="2660"/>
      <c r="C52" s="2660"/>
      <c r="D52" s="2660"/>
      <c r="E52" s="2660"/>
      <c r="F52" s="2663" t="s">
        <v>474</v>
      </c>
      <c r="G52" s="2663"/>
      <c r="H52" s="2663"/>
      <c r="I52" s="2663"/>
      <c r="J52" s="2663"/>
      <c r="K52" s="2663"/>
      <c r="L52" s="2663"/>
      <c r="M52" s="2663"/>
      <c r="N52" s="2663"/>
      <c r="O52" s="2663"/>
      <c r="P52" s="2663"/>
      <c r="Q52" s="2664"/>
      <c r="R52" s="295"/>
      <c r="S52" s="2659" t="s">
        <v>473</v>
      </c>
      <c r="T52" s="2660"/>
      <c r="U52" s="2660"/>
      <c r="V52" s="2660"/>
      <c r="W52" s="2660"/>
      <c r="X52" s="2675" t="s">
        <v>472</v>
      </c>
      <c r="Y52" s="2675"/>
      <c r="Z52" s="2675"/>
      <c r="AA52" s="2675"/>
      <c r="AB52" s="2675"/>
      <c r="AC52" s="2675"/>
      <c r="AD52" s="2675"/>
      <c r="AE52" s="2675"/>
      <c r="AF52" s="2675"/>
      <c r="AG52" s="2675"/>
      <c r="AH52" s="2675"/>
      <c r="AI52" s="2676"/>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59" t="s">
        <v>340</v>
      </c>
      <c r="B53" s="2660"/>
      <c r="C53" s="2660"/>
      <c r="D53" s="2660"/>
      <c r="E53" s="2660"/>
      <c r="F53" s="2663" t="s">
        <v>471</v>
      </c>
      <c r="G53" s="2663"/>
      <c r="H53" s="2663"/>
      <c r="I53" s="2663"/>
      <c r="J53" s="2663"/>
      <c r="K53" s="2663"/>
      <c r="L53" s="2663"/>
      <c r="M53" s="2663"/>
      <c r="N53" s="2663"/>
      <c r="O53" s="2663"/>
      <c r="P53" s="2663"/>
      <c r="Q53" s="2664"/>
      <c r="R53" s="295"/>
      <c r="S53" s="2659" t="s">
        <v>470</v>
      </c>
      <c r="T53" s="2660"/>
      <c r="U53" s="2660"/>
      <c r="V53" s="2660"/>
      <c r="W53" s="2660"/>
      <c r="X53" s="2675" t="s">
        <v>469</v>
      </c>
      <c r="Y53" s="2675"/>
      <c r="Z53" s="2675"/>
      <c r="AA53" s="2675"/>
      <c r="AB53" s="2675"/>
      <c r="AC53" s="2675"/>
      <c r="AD53" s="2675"/>
      <c r="AE53" s="2675"/>
      <c r="AF53" s="2675"/>
      <c r="AG53" s="2675"/>
      <c r="AH53" s="2675"/>
      <c r="AI53" s="2676"/>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59" t="s">
        <v>468</v>
      </c>
      <c r="B54" s="2660"/>
      <c r="C54" s="2660"/>
      <c r="D54" s="2660"/>
      <c r="E54" s="2660"/>
      <c r="F54" s="2681" t="s">
        <v>467</v>
      </c>
      <c r="G54" s="2681"/>
      <c r="H54" s="2681"/>
      <c r="I54" s="2681"/>
      <c r="J54" s="2681"/>
      <c r="K54" s="2681"/>
      <c r="L54" s="2681"/>
      <c r="M54" s="2681"/>
      <c r="N54" s="2681"/>
      <c r="O54" s="2681"/>
      <c r="P54" s="2681"/>
      <c r="Q54" s="2682"/>
      <c r="R54" s="295"/>
      <c r="S54" s="2659" t="s">
        <v>466</v>
      </c>
      <c r="T54" s="2660"/>
      <c r="U54" s="2660"/>
      <c r="V54" s="2660"/>
      <c r="W54" s="2660"/>
      <c r="X54" s="2675" t="s">
        <v>465</v>
      </c>
      <c r="Y54" s="2675"/>
      <c r="Z54" s="2675"/>
      <c r="AA54" s="2675"/>
      <c r="AB54" s="2675"/>
      <c r="AC54" s="2675"/>
      <c r="AD54" s="2675"/>
      <c r="AE54" s="2675"/>
      <c r="AF54" s="2675"/>
      <c r="AG54" s="2675"/>
      <c r="AH54" s="2675"/>
      <c r="AI54" s="2676"/>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59"/>
      <c r="B55" s="2660"/>
      <c r="C55" s="2660"/>
      <c r="D55" s="2660"/>
      <c r="E55" s="2660"/>
      <c r="F55" s="2681"/>
      <c r="G55" s="2681"/>
      <c r="H55" s="2681"/>
      <c r="I55" s="2681"/>
      <c r="J55" s="2681"/>
      <c r="K55" s="2681"/>
      <c r="L55" s="2681"/>
      <c r="M55" s="2681"/>
      <c r="N55" s="2681"/>
      <c r="O55" s="2681"/>
      <c r="P55" s="2681"/>
      <c r="Q55" s="2682"/>
      <c r="R55" s="295"/>
      <c r="S55" s="2659" t="s">
        <v>464</v>
      </c>
      <c r="T55" s="2660"/>
      <c r="U55" s="2660"/>
      <c r="V55" s="2660"/>
      <c r="W55" s="2660"/>
      <c r="X55" s="2675" t="s">
        <v>463</v>
      </c>
      <c r="Y55" s="2675"/>
      <c r="Z55" s="2675"/>
      <c r="AA55" s="2675"/>
      <c r="AB55" s="2675"/>
      <c r="AC55" s="2675"/>
      <c r="AD55" s="2675"/>
      <c r="AE55" s="2675"/>
      <c r="AF55" s="2675"/>
      <c r="AG55" s="2675"/>
      <c r="AH55" s="2675"/>
      <c r="AI55" s="2676"/>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79" t="s">
        <v>462</v>
      </c>
      <c r="B56" s="2680"/>
      <c r="C56" s="2680"/>
      <c r="D56" s="2680"/>
      <c r="E56" s="2680"/>
      <c r="F56" s="2675" t="s">
        <v>461</v>
      </c>
      <c r="G56" s="2675"/>
      <c r="H56" s="2675"/>
      <c r="I56" s="2675"/>
      <c r="J56" s="2675"/>
      <c r="K56" s="2675"/>
      <c r="L56" s="2675"/>
      <c r="M56" s="2675"/>
      <c r="N56" s="2675"/>
      <c r="O56" s="2675"/>
      <c r="P56" s="2675"/>
      <c r="Q56" s="2676"/>
      <c r="R56" s="295"/>
      <c r="S56" s="2659" t="s">
        <v>460</v>
      </c>
      <c r="T56" s="2660"/>
      <c r="U56" s="2660"/>
      <c r="V56" s="2660"/>
      <c r="W56" s="2660"/>
      <c r="X56" s="2675" t="s">
        <v>459</v>
      </c>
      <c r="Y56" s="2675"/>
      <c r="Z56" s="2675"/>
      <c r="AA56" s="2675"/>
      <c r="AB56" s="2675"/>
      <c r="AC56" s="2675"/>
      <c r="AD56" s="2675"/>
      <c r="AE56" s="2675"/>
      <c r="AF56" s="2675"/>
      <c r="AG56" s="2675"/>
      <c r="AH56" s="2675"/>
      <c r="AI56" s="2676"/>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79" t="s">
        <v>287</v>
      </c>
      <c r="B57" s="2680"/>
      <c r="C57" s="2680"/>
      <c r="D57" s="2680"/>
      <c r="E57" s="2680"/>
      <c r="F57" s="2675" t="s">
        <v>458</v>
      </c>
      <c r="G57" s="2675"/>
      <c r="H57" s="2675"/>
      <c r="I57" s="2675"/>
      <c r="J57" s="2675"/>
      <c r="K57" s="2675"/>
      <c r="L57" s="2675"/>
      <c r="M57" s="2675"/>
      <c r="N57" s="2675"/>
      <c r="O57" s="2675"/>
      <c r="P57" s="2675"/>
      <c r="Q57" s="2676"/>
      <c r="R57" s="295"/>
      <c r="S57" s="2659" t="s">
        <v>457</v>
      </c>
      <c r="T57" s="2660"/>
      <c r="U57" s="2660"/>
      <c r="V57" s="2660"/>
      <c r="W57" s="2660"/>
      <c r="X57" s="2675" t="s">
        <v>456</v>
      </c>
      <c r="Y57" s="2675"/>
      <c r="Z57" s="2675"/>
      <c r="AA57" s="2675"/>
      <c r="AB57" s="2675"/>
      <c r="AC57" s="2675"/>
      <c r="AD57" s="2675"/>
      <c r="AE57" s="2675"/>
      <c r="AF57" s="2675"/>
      <c r="AG57" s="2675"/>
      <c r="AH57" s="2675"/>
      <c r="AI57" s="2676"/>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79" t="s">
        <v>455</v>
      </c>
      <c r="B58" s="2680"/>
      <c r="C58" s="2680"/>
      <c r="D58" s="2680"/>
      <c r="E58" s="2680"/>
      <c r="F58" s="2675" t="s">
        <v>454</v>
      </c>
      <c r="G58" s="2675"/>
      <c r="H58" s="2675"/>
      <c r="I58" s="2675"/>
      <c r="J58" s="2675"/>
      <c r="K58" s="2675"/>
      <c r="L58" s="2675"/>
      <c r="M58" s="2675"/>
      <c r="N58" s="2675"/>
      <c r="O58" s="2675"/>
      <c r="P58" s="2675"/>
      <c r="Q58" s="2676"/>
      <c r="R58" s="295"/>
      <c r="S58" s="2659" t="s">
        <v>453</v>
      </c>
      <c r="T58" s="2660"/>
      <c r="U58" s="2660"/>
      <c r="V58" s="2660"/>
      <c r="W58" s="2660"/>
      <c r="X58" s="2675" t="s">
        <v>452</v>
      </c>
      <c r="Y58" s="2675"/>
      <c r="Z58" s="2675"/>
      <c r="AA58" s="2675"/>
      <c r="AB58" s="2675"/>
      <c r="AC58" s="2675"/>
      <c r="AD58" s="2675"/>
      <c r="AE58" s="2675"/>
      <c r="AF58" s="2675"/>
      <c r="AG58" s="2675"/>
      <c r="AH58" s="2675"/>
      <c r="AI58" s="2676"/>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79" t="s">
        <v>451</v>
      </c>
      <c r="B59" s="2680"/>
      <c r="C59" s="2680"/>
      <c r="D59" s="2680"/>
      <c r="E59" s="2680"/>
      <c r="F59" s="2675" t="s">
        <v>408</v>
      </c>
      <c r="G59" s="2675"/>
      <c r="H59" s="2675"/>
      <c r="I59" s="2675"/>
      <c r="J59" s="2675"/>
      <c r="K59" s="2675"/>
      <c r="L59" s="2675"/>
      <c r="M59" s="2675"/>
      <c r="N59" s="2675"/>
      <c r="O59" s="2675"/>
      <c r="P59" s="2675"/>
      <c r="Q59" s="2676"/>
      <c r="R59" s="295"/>
      <c r="S59" s="2659" t="s">
        <v>282</v>
      </c>
      <c r="T59" s="2660"/>
      <c r="U59" s="2660"/>
      <c r="V59" s="2660"/>
      <c r="W59" s="2660"/>
      <c r="X59" s="2675" t="s">
        <v>450</v>
      </c>
      <c r="Y59" s="2675"/>
      <c r="Z59" s="2675"/>
      <c r="AA59" s="2675"/>
      <c r="AB59" s="2675"/>
      <c r="AC59" s="2675"/>
      <c r="AD59" s="2675"/>
      <c r="AE59" s="2675"/>
      <c r="AF59" s="2675"/>
      <c r="AG59" s="2675"/>
      <c r="AH59" s="2675"/>
      <c r="AI59" s="2676"/>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79" t="s">
        <v>444</v>
      </c>
      <c r="B60" s="2680"/>
      <c r="C60" s="2680"/>
      <c r="D60" s="2680"/>
      <c r="E60" s="2680"/>
      <c r="F60" s="2675" t="s">
        <v>449</v>
      </c>
      <c r="G60" s="2675"/>
      <c r="H60" s="2675"/>
      <c r="I60" s="2675"/>
      <c r="J60" s="2675"/>
      <c r="K60" s="2675"/>
      <c r="L60" s="2675"/>
      <c r="M60" s="2675"/>
      <c r="N60" s="2675"/>
      <c r="O60" s="2675"/>
      <c r="P60" s="2675"/>
      <c r="Q60" s="2676"/>
      <c r="R60" s="295"/>
      <c r="S60" s="2691" t="s">
        <v>448</v>
      </c>
      <c r="T60" s="2692"/>
      <c r="U60" s="2692"/>
      <c r="V60" s="2692"/>
      <c r="W60" s="2692"/>
      <c r="X60" s="2693" t="s">
        <v>447</v>
      </c>
      <c r="Y60" s="2693"/>
      <c r="Z60" s="2693"/>
      <c r="AA60" s="2693"/>
      <c r="AB60" s="2693"/>
      <c r="AC60" s="2693"/>
      <c r="AD60" s="2693"/>
      <c r="AE60" s="2693"/>
      <c r="AF60" s="2693"/>
      <c r="AG60" s="2693"/>
      <c r="AH60" s="2693"/>
      <c r="AI60" s="2694"/>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79" t="s">
        <v>446</v>
      </c>
      <c r="B61" s="2680"/>
      <c r="C61" s="2680"/>
      <c r="D61" s="2680"/>
      <c r="E61" s="2680"/>
      <c r="F61" s="2681" t="s">
        <v>445</v>
      </c>
      <c r="G61" s="2681"/>
      <c r="H61" s="2681"/>
      <c r="I61" s="2681"/>
      <c r="J61" s="2681"/>
      <c r="K61" s="2681"/>
      <c r="L61" s="2681"/>
      <c r="M61" s="2681"/>
      <c r="N61" s="2681"/>
      <c r="O61" s="2681"/>
      <c r="P61" s="2681"/>
      <c r="Q61" s="2682"/>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87"/>
      <c r="B62" s="2688"/>
      <c r="C62" s="2688"/>
      <c r="D62" s="2688"/>
      <c r="E62" s="2688"/>
      <c r="F62" s="2689"/>
      <c r="G62" s="2689"/>
      <c r="H62" s="2689"/>
      <c r="I62" s="2689"/>
      <c r="J62" s="2689"/>
      <c r="K62" s="2689"/>
      <c r="L62" s="2689"/>
      <c r="M62" s="2689"/>
      <c r="N62" s="2689"/>
      <c r="O62" s="2689"/>
      <c r="P62" s="2689"/>
      <c r="Q62" s="2690"/>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264"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82" t="s">
        <v>49</v>
      </c>
      <c r="AK1" s="1582"/>
      <c r="AL1" s="1582"/>
      <c r="AM1" s="1582"/>
      <c r="AN1" s="1582"/>
      <c r="AO1" s="1582"/>
      <c r="AP1" s="1582"/>
      <c r="AQ1" s="1582"/>
      <c r="AR1" s="1582"/>
      <c r="AS1" s="1582"/>
      <c r="AT1" s="1582"/>
      <c r="AU1" s="1582"/>
      <c r="AV1" s="1582"/>
      <c r="AW1" s="1582"/>
      <c r="AX1" s="1582"/>
      <c r="AY1" s="1582"/>
      <c r="AZ1" s="1582"/>
      <c r="BA1" s="1582"/>
      <c r="BB1" s="1582"/>
      <c r="BC1" s="1582"/>
      <c r="BD1" s="1582"/>
      <c r="BE1" s="1582"/>
      <c r="BF1" s="1582"/>
      <c r="BG1" s="1582"/>
      <c r="BH1" s="1582"/>
      <c r="BI1" s="1582"/>
      <c r="BJ1" s="1582"/>
      <c r="BK1" s="1582"/>
      <c r="BL1" s="1582"/>
      <c r="BM1" s="1582"/>
      <c r="BN1" s="1582"/>
      <c r="BO1" s="1582"/>
      <c r="BP1" s="1582"/>
      <c r="BQ1" s="1582"/>
      <c r="BR1" s="1582"/>
      <c r="BS1" s="158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58" t="s">
        <v>608</v>
      </c>
      <c r="N5" s="1358"/>
      <c r="O5" s="1358"/>
      <c r="P5" s="1358"/>
      <c r="Q5" s="1358"/>
      <c r="R5" s="1358"/>
      <c r="S5" s="1358"/>
      <c r="T5" s="1358"/>
      <c r="U5" s="1358"/>
      <c r="V5" s="1358"/>
      <c r="W5" s="1358"/>
      <c r="X5" s="1358"/>
      <c r="Y5" s="1358"/>
      <c r="Z5" s="1358"/>
      <c r="AA5" s="1358"/>
      <c r="AB5" s="1358"/>
      <c r="AC5" s="1358"/>
      <c r="AD5" s="1358"/>
      <c r="AE5" s="1358"/>
      <c r="AF5" s="1358"/>
      <c r="AG5" s="1358"/>
      <c r="AH5" s="1358"/>
      <c r="AI5" s="135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8" t="s">
        <v>48</v>
      </c>
      <c r="B7" s="1378"/>
      <c r="C7" s="1378"/>
      <c r="D7" s="1378"/>
      <c r="E7" s="1378"/>
      <c r="F7" s="947"/>
      <c r="G7" s="947"/>
      <c r="H7" s="947"/>
      <c r="I7" s="947"/>
      <c r="J7" s="947"/>
      <c r="K7" s="947"/>
      <c r="L7" s="947"/>
      <c r="M7" s="947"/>
      <c r="N7" s="947"/>
      <c r="O7" s="947"/>
      <c r="P7" s="947"/>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95" t="s">
        <v>835</v>
      </c>
      <c r="B9" s="2696"/>
      <c r="C9" s="2696"/>
      <c r="D9" s="2696"/>
      <c r="E9" s="2696"/>
      <c r="F9" s="2696"/>
      <c r="G9" s="2696"/>
      <c r="H9" s="2696"/>
      <c r="I9" s="2696"/>
      <c r="J9" s="2696"/>
      <c r="K9" s="2696"/>
      <c r="L9" s="2696"/>
      <c r="M9" s="2696"/>
      <c r="N9" s="2696"/>
      <c r="O9" s="2696"/>
      <c r="P9" s="2696"/>
      <c r="Q9" s="2696"/>
      <c r="R9" s="2696"/>
      <c r="S9" s="2696"/>
      <c r="T9" s="2696"/>
      <c r="U9" s="2696"/>
      <c r="V9" s="2696"/>
      <c r="W9" s="2696"/>
      <c r="X9" s="2696"/>
      <c r="Y9" s="2696"/>
      <c r="Z9" s="2696"/>
      <c r="AA9" s="2696"/>
      <c r="AB9" s="2696"/>
      <c r="AC9" s="2696"/>
      <c r="AD9" s="2696"/>
      <c r="AE9" s="2696"/>
      <c r="AF9" s="2696"/>
      <c r="AG9" s="2696"/>
      <c r="AH9" s="2696"/>
      <c r="AI9" s="2697"/>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8"/>
      <c r="B10" s="2699"/>
      <c r="C10" s="2699"/>
      <c r="D10" s="2699"/>
      <c r="E10" s="2699"/>
      <c r="F10" s="2699"/>
      <c r="G10" s="2699"/>
      <c r="H10" s="2699"/>
      <c r="I10" s="2699"/>
      <c r="J10" s="2699"/>
      <c r="K10" s="2699"/>
      <c r="L10" s="2699"/>
      <c r="M10" s="2699"/>
      <c r="N10" s="2699"/>
      <c r="O10" s="2699"/>
      <c r="P10" s="2699"/>
      <c r="Q10" s="2699"/>
      <c r="R10" s="2699"/>
      <c r="S10" s="2699"/>
      <c r="T10" s="2699"/>
      <c r="U10" s="2699"/>
      <c r="V10" s="2699"/>
      <c r="W10" s="2699"/>
      <c r="X10" s="2699"/>
      <c r="Y10" s="2699"/>
      <c r="Z10" s="2699"/>
      <c r="AA10" s="2699"/>
      <c r="AB10" s="2699"/>
      <c r="AC10" s="2699"/>
      <c r="AD10" s="2699"/>
      <c r="AE10" s="2699"/>
      <c r="AF10" s="2699"/>
      <c r="AG10" s="2699"/>
      <c r="AH10" s="2699"/>
      <c r="AI10" s="2700"/>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8"/>
      <c r="B11" s="2699"/>
      <c r="C11" s="2699"/>
      <c r="D11" s="2699"/>
      <c r="E11" s="2699"/>
      <c r="F11" s="2699"/>
      <c r="G11" s="2699"/>
      <c r="H11" s="2699"/>
      <c r="I11" s="2699"/>
      <c r="J11" s="2699"/>
      <c r="K11" s="2699"/>
      <c r="L11" s="2699"/>
      <c r="M11" s="2699"/>
      <c r="N11" s="2699"/>
      <c r="O11" s="2699"/>
      <c r="P11" s="2699"/>
      <c r="Q11" s="2699"/>
      <c r="R11" s="2699"/>
      <c r="S11" s="2699"/>
      <c r="T11" s="2699"/>
      <c r="U11" s="2699"/>
      <c r="V11" s="2699"/>
      <c r="W11" s="2699"/>
      <c r="X11" s="2699"/>
      <c r="Y11" s="2699"/>
      <c r="Z11" s="2699"/>
      <c r="AA11" s="2699"/>
      <c r="AB11" s="2699"/>
      <c r="AC11" s="2699"/>
      <c r="AD11" s="2699"/>
      <c r="AE11" s="2699"/>
      <c r="AF11" s="2699"/>
      <c r="AG11" s="2699"/>
      <c r="AH11" s="2699"/>
      <c r="AI11" s="2700"/>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8"/>
      <c r="B12" s="2699"/>
      <c r="C12" s="2699"/>
      <c r="D12" s="2699"/>
      <c r="E12" s="2699"/>
      <c r="F12" s="2699"/>
      <c r="G12" s="2699"/>
      <c r="H12" s="2699"/>
      <c r="I12" s="2699"/>
      <c r="J12" s="2699"/>
      <c r="K12" s="2699"/>
      <c r="L12" s="2699"/>
      <c r="M12" s="2699"/>
      <c r="N12" s="2699"/>
      <c r="O12" s="2699"/>
      <c r="P12" s="2699"/>
      <c r="Q12" s="2699"/>
      <c r="R12" s="2699"/>
      <c r="S12" s="2699"/>
      <c r="T12" s="2699"/>
      <c r="U12" s="2699"/>
      <c r="V12" s="2699"/>
      <c r="W12" s="2699"/>
      <c r="X12" s="2699"/>
      <c r="Y12" s="2699"/>
      <c r="Z12" s="2699"/>
      <c r="AA12" s="2699"/>
      <c r="AB12" s="2699"/>
      <c r="AC12" s="2699"/>
      <c r="AD12" s="2699"/>
      <c r="AE12" s="2699"/>
      <c r="AF12" s="2699"/>
      <c r="AG12" s="2699"/>
      <c r="AH12" s="2699"/>
      <c r="AI12" s="2700"/>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8"/>
      <c r="B13" s="2699"/>
      <c r="C13" s="2699"/>
      <c r="D13" s="2699"/>
      <c r="E13" s="2699"/>
      <c r="F13" s="2699"/>
      <c r="G13" s="2699"/>
      <c r="H13" s="2699"/>
      <c r="I13" s="2699"/>
      <c r="J13" s="2699"/>
      <c r="K13" s="2699"/>
      <c r="L13" s="2699"/>
      <c r="M13" s="2699"/>
      <c r="N13" s="2699"/>
      <c r="O13" s="2699"/>
      <c r="P13" s="2699"/>
      <c r="Q13" s="2699"/>
      <c r="R13" s="2699"/>
      <c r="S13" s="2699"/>
      <c r="T13" s="2699"/>
      <c r="U13" s="2699"/>
      <c r="V13" s="2699"/>
      <c r="W13" s="2699"/>
      <c r="X13" s="2699"/>
      <c r="Y13" s="2699"/>
      <c r="Z13" s="2699"/>
      <c r="AA13" s="2699"/>
      <c r="AB13" s="2699"/>
      <c r="AC13" s="2699"/>
      <c r="AD13" s="2699"/>
      <c r="AE13" s="2699"/>
      <c r="AF13" s="2699"/>
      <c r="AG13" s="2699"/>
      <c r="AH13" s="2699"/>
      <c r="AI13" s="2700"/>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8"/>
      <c r="B14" s="2699"/>
      <c r="C14" s="2699"/>
      <c r="D14" s="2699"/>
      <c r="E14" s="2699"/>
      <c r="F14" s="2699"/>
      <c r="G14" s="2699"/>
      <c r="H14" s="2699"/>
      <c r="I14" s="2699"/>
      <c r="J14" s="2699"/>
      <c r="K14" s="2699"/>
      <c r="L14" s="2699"/>
      <c r="M14" s="2699"/>
      <c r="N14" s="2699"/>
      <c r="O14" s="2699"/>
      <c r="P14" s="2699"/>
      <c r="Q14" s="2699"/>
      <c r="R14" s="2699"/>
      <c r="S14" s="2699"/>
      <c r="T14" s="2699"/>
      <c r="U14" s="2699"/>
      <c r="V14" s="2699"/>
      <c r="W14" s="2699"/>
      <c r="X14" s="2699"/>
      <c r="Y14" s="2699"/>
      <c r="Z14" s="2699"/>
      <c r="AA14" s="2699"/>
      <c r="AB14" s="2699"/>
      <c r="AC14" s="2699"/>
      <c r="AD14" s="2699"/>
      <c r="AE14" s="2699"/>
      <c r="AF14" s="2699"/>
      <c r="AG14" s="2699"/>
      <c r="AH14" s="2699"/>
      <c r="AI14" s="2700"/>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8"/>
      <c r="B15" s="2699"/>
      <c r="C15" s="2699"/>
      <c r="D15" s="2699"/>
      <c r="E15" s="2699"/>
      <c r="F15" s="2699"/>
      <c r="G15" s="2699"/>
      <c r="H15" s="2699"/>
      <c r="I15" s="2699"/>
      <c r="J15" s="2699"/>
      <c r="K15" s="2699"/>
      <c r="L15" s="2699"/>
      <c r="M15" s="2699"/>
      <c r="N15" s="2699"/>
      <c r="O15" s="2699"/>
      <c r="P15" s="2699"/>
      <c r="Q15" s="2699"/>
      <c r="R15" s="2699"/>
      <c r="S15" s="2699"/>
      <c r="T15" s="2699"/>
      <c r="U15" s="2699"/>
      <c r="V15" s="2699"/>
      <c r="W15" s="2699"/>
      <c r="X15" s="2699"/>
      <c r="Y15" s="2699"/>
      <c r="Z15" s="2699"/>
      <c r="AA15" s="2699"/>
      <c r="AB15" s="2699"/>
      <c r="AC15" s="2699"/>
      <c r="AD15" s="2699"/>
      <c r="AE15" s="2699"/>
      <c r="AF15" s="2699"/>
      <c r="AG15" s="2699"/>
      <c r="AH15" s="2699"/>
      <c r="AI15" s="2700"/>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8"/>
      <c r="B16" s="2699"/>
      <c r="C16" s="2699"/>
      <c r="D16" s="2699"/>
      <c r="E16" s="2699"/>
      <c r="F16" s="2699"/>
      <c r="G16" s="2699"/>
      <c r="H16" s="2699"/>
      <c r="I16" s="2699"/>
      <c r="J16" s="2699"/>
      <c r="K16" s="2699"/>
      <c r="L16" s="2699"/>
      <c r="M16" s="2699"/>
      <c r="N16" s="2699"/>
      <c r="O16" s="2699"/>
      <c r="P16" s="2699"/>
      <c r="Q16" s="2699"/>
      <c r="R16" s="2699"/>
      <c r="S16" s="2699"/>
      <c r="T16" s="2699"/>
      <c r="U16" s="2699"/>
      <c r="V16" s="2699"/>
      <c r="W16" s="2699"/>
      <c r="X16" s="2699"/>
      <c r="Y16" s="2699"/>
      <c r="Z16" s="2699"/>
      <c r="AA16" s="2699"/>
      <c r="AB16" s="2699"/>
      <c r="AC16" s="2699"/>
      <c r="AD16" s="2699"/>
      <c r="AE16" s="2699"/>
      <c r="AF16" s="2699"/>
      <c r="AG16" s="2699"/>
      <c r="AH16" s="2699"/>
      <c r="AI16" s="2700"/>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8"/>
      <c r="B17" s="2699"/>
      <c r="C17" s="2699"/>
      <c r="D17" s="2699"/>
      <c r="E17" s="2699"/>
      <c r="F17" s="2699"/>
      <c r="G17" s="2699"/>
      <c r="H17" s="2699"/>
      <c r="I17" s="2699"/>
      <c r="J17" s="2699"/>
      <c r="K17" s="2699"/>
      <c r="L17" s="2699"/>
      <c r="M17" s="2699"/>
      <c r="N17" s="2699"/>
      <c r="O17" s="2699"/>
      <c r="P17" s="2699"/>
      <c r="Q17" s="2699"/>
      <c r="R17" s="2699"/>
      <c r="S17" s="2699"/>
      <c r="T17" s="2699"/>
      <c r="U17" s="2699"/>
      <c r="V17" s="2699"/>
      <c r="W17" s="2699"/>
      <c r="X17" s="2699"/>
      <c r="Y17" s="2699"/>
      <c r="Z17" s="2699"/>
      <c r="AA17" s="2699"/>
      <c r="AB17" s="2699"/>
      <c r="AC17" s="2699"/>
      <c r="AD17" s="2699"/>
      <c r="AE17" s="2699"/>
      <c r="AF17" s="2699"/>
      <c r="AG17" s="2699"/>
      <c r="AH17" s="2699"/>
      <c r="AI17" s="2700"/>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8"/>
      <c r="B18" s="2699"/>
      <c r="C18" s="2699"/>
      <c r="D18" s="2699"/>
      <c r="E18" s="2699"/>
      <c r="F18" s="2699"/>
      <c r="G18" s="2699"/>
      <c r="H18" s="2699"/>
      <c r="I18" s="2699"/>
      <c r="J18" s="2699"/>
      <c r="K18" s="2699"/>
      <c r="L18" s="2699"/>
      <c r="M18" s="2699"/>
      <c r="N18" s="2699"/>
      <c r="O18" s="2699"/>
      <c r="P18" s="2699"/>
      <c r="Q18" s="2699"/>
      <c r="R18" s="2699"/>
      <c r="S18" s="2699"/>
      <c r="T18" s="2699"/>
      <c r="U18" s="2699"/>
      <c r="V18" s="2699"/>
      <c r="W18" s="2699"/>
      <c r="X18" s="2699"/>
      <c r="Y18" s="2699"/>
      <c r="Z18" s="2699"/>
      <c r="AA18" s="2699"/>
      <c r="AB18" s="2699"/>
      <c r="AC18" s="2699"/>
      <c r="AD18" s="2699"/>
      <c r="AE18" s="2699"/>
      <c r="AF18" s="2699"/>
      <c r="AG18" s="2699"/>
      <c r="AH18" s="2699"/>
      <c r="AI18" s="2700"/>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8"/>
      <c r="B19" s="2699"/>
      <c r="C19" s="2699"/>
      <c r="D19" s="2699"/>
      <c r="E19" s="2699"/>
      <c r="F19" s="2699"/>
      <c r="G19" s="2699"/>
      <c r="H19" s="2699"/>
      <c r="I19" s="2699"/>
      <c r="J19" s="2699"/>
      <c r="K19" s="2699"/>
      <c r="L19" s="2699"/>
      <c r="M19" s="2699"/>
      <c r="N19" s="2699"/>
      <c r="O19" s="2699"/>
      <c r="P19" s="2699"/>
      <c r="Q19" s="2699"/>
      <c r="R19" s="2699"/>
      <c r="S19" s="2699"/>
      <c r="T19" s="2699"/>
      <c r="U19" s="2699"/>
      <c r="V19" s="2699"/>
      <c r="W19" s="2699"/>
      <c r="X19" s="2699"/>
      <c r="Y19" s="2699"/>
      <c r="Z19" s="2699"/>
      <c r="AA19" s="2699"/>
      <c r="AB19" s="2699"/>
      <c r="AC19" s="2699"/>
      <c r="AD19" s="2699"/>
      <c r="AE19" s="2699"/>
      <c r="AF19" s="2699"/>
      <c r="AG19" s="2699"/>
      <c r="AH19" s="2699"/>
      <c r="AI19" s="2700"/>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8"/>
      <c r="B20" s="2699"/>
      <c r="C20" s="2699"/>
      <c r="D20" s="2699"/>
      <c r="E20" s="2699"/>
      <c r="F20" s="2699"/>
      <c r="G20" s="2699"/>
      <c r="H20" s="2699"/>
      <c r="I20" s="2699"/>
      <c r="J20" s="2699"/>
      <c r="K20" s="2699"/>
      <c r="L20" s="2699"/>
      <c r="M20" s="2699"/>
      <c r="N20" s="2699"/>
      <c r="O20" s="2699"/>
      <c r="P20" s="2699"/>
      <c r="Q20" s="2699"/>
      <c r="R20" s="2699"/>
      <c r="S20" s="2699"/>
      <c r="T20" s="2699"/>
      <c r="U20" s="2699"/>
      <c r="V20" s="2699"/>
      <c r="W20" s="2699"/>
      <c r="X20" s="2699"/>
      <c r="Y20" s="2699"/>
      <c r="Z20" s="2699"/>
      <c r="AA20" s="2699"/>
      <c r="AB20" s="2699"/>
      <c r="AC20" s="2699"/>
      <c r="AD20" s="2699"/>
      <c r="AE20" s="2699"/>
      <c r="AF20" s="2699"/>
      <c r="AG20" s="2699"/>
      <c r="AH20" s="2699"/>
      <c r="AI20" s="2700"/>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8"/>
      <c r="B21" s="2699"/>
      <c r="C21" s="2699"/>
      <c r="D21" s="2699"/>
      <c r="E21" s="2699"/>
      <c r="F21" s="2699"/>
      <c r="G21" s="2699"/>
      <c r="H21" s="2699"/>
      <c r="I21" s="2699"/>
      <c r="J21" s="2699"/>
      <c r="K21" s="2699"/>
      <c r="L21" s="2699"/>
      <c r="M21" s="2699"/>
      <c r="N21" s="2699"/>
      <c r="O21" s="2699"/>
      <c r="P21" s="2699"/>
      <c r="Q21" s="2699"/>
      <c r="R21" s="2699"/>
      <c r="S21" s="2699"/>
      <c r="T21" s="2699"/>
      <c r="U21" s="2699"/>
      <c r="V21" s="2699"/>
      <c r="W21" s="2699"/>
      <c r="X21" s="2699"/>
      <c r="Y21" s="2699"/>
      <c r="Z21" s="2699"/>
      <c r="AA21" s="2699"/>
      <c r="AB21" s="2699"/>
      <c r="AC21" s="2699"/>
      <c r="AD21" s="2699"/>
      <c r="AE21" s="2699"/>
      <c r="AF21" s="2699"/>
      <c r="AG21" s="2699"/>
      <c r="AH21" s="2699"/>
      <c r="AI21" s="2700"/>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8"/>
      <c r="B22" s="2699"/>
      <c r="C22" s="2699"/>
      <c r="D22" s="2699"/>
      <c r="E22" s="2699"/>
      <c r="F22" s="2699"/>
      <c r="G22" s="2699"/>
      <c r="H22" s="2699"/>
      <c r="I22" s="2699"/>
      <c r="J22" s="2699"/>
      <c r="K22" s="2699"/>
      <c r="L22" s="2699"/>
      <c r="M22" s="2699"/>
      <c r="N22" s="2699"/>
      <c r="O22" s="2699"/>
      <c r="P22" s="2699"/>
      <c r="Q22" s="2699"/>
      <c r="R22" s="2699"/>
      <c r="S22" s="2699"/>
      <c r="T22" s="2699"/>
      <c r="U22" s="2699"/>
      <c r="V22" s="2699"/>
      <c r="W22" s="2699"/>
      <c r="X22" s="2699"/>
      <c r="Y22" s="2699"/>
      <c r="Z22" s="2699"/>
      <c r="AA22" s="2699"/>
      <c r="AB22" s="2699"/>
      <c r="AC22" s="2699"/>
      <c r="AD22" s="2699"/>
      <c r="AE22" s="2699"/>
      <c r="AF22" s="2699"/>
      <c r="AG22" s="2699"/>
      <c r="AH22" s="2699"/>
      <c r="AI22" s="2700"/>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8"/>
      <c r="B23" s="2699"/>
      <c r="C23" s="2699"/>
      <c r="D23" s="2699"/>
      <c r="E23" s="2699"/>
      <c r="F23" s="2699"/>
      <c r="G23" s="2699"/>
      <c r="H23" s="2699"/>
      <c r="I23" s="2699"/>
      <c r="J23" s="2699"/>
      <c r="K23" s="2699"/>
      <c r="L23" s="2699"/>
      <c r="M23" s="2699"/>
      <c r="N23" s="2699"/>
      <c r="O23" s="2699"/>
      <c r="P23" s="2699"/>
      <c r="Q23" s="2699"/>
      <c r="R23" s="2699"/>
      <c r="S23" s="2699"/>
      <c r="T23" s="2699"/>
      <c r="U23" s="2699"/>
      <c r="V23" s="2699"/>
      <c r="W23" s="2699"/>
      <c r="X23" s="2699"/>
      <c r="Y23" s="2699"/>
      <c r="Z23" s="2699"/>
      <c r="AA23" s="2699"/>
      <c r="AB23" s="2699"/>
      <c r="AC23" s="2699"/>
      <c r="AD23" s="2699"/>
      <c r="AE23" s="2699"/>
      <c r="AF23" s="2699"/>
      <c r="AG23" s="2699"/>
      <c r="AH23" s="2699"/>
      <c r="AI23" s="2700"/>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8"/>
      <c r="B24" s="2699"/>
      <c r="C24" s="2699"/>
      <c r="D24" s="2699"/>
      <c r="E24" s="2699"/>
      <c r="F24" s="2699"/>
      <c r="G24" s="2699"/>
      <c r="H24" s="2699"/>
      <c r="I24" s="2699"/>
      <c r="J24" s="2699"/>
      <c r="K24" s="2699"/>
      <c r="L24" s="2699"/>
      <c r="M24" s="2699"/>
      <c r="N24" s="2699"/>
      <c r="O24" s="2699"/>
      <c r="P24" s="2699"/>
      <c r="Q24" s="2699"/>
      <c r="R24" s="2699"/>
      <c r="S24" s="2699"/>
      <c r="T24" s="2699"/>
      <c r="U24" s="2699"/>
      <c r="V24" s="2699"/>
      <c r="W24" s="2699"/>
      <c r="X24" s="2699"/>
      <c r="Y24" s="2699"/>
      <c r="Z24" s="2699"/>
      <c r="AA24" s="2699"/>
      <c r="AB24" s="2699"/>
      <c r="AC24" s="2699"/>
      <c r="AD24" s="2699"/>
      <c r="AE24" s="2699"/>
      <c r="AF24" s="2699"/>
      <c r="AG24" s="2699"/>
      <c r="AH24" s="2699"/>
      <c r="AI24" s="2700"/>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8"/>
      <c r="B25" s="2699"/>
      <c r="C25" s="2699"/>
      <c r="D25" s="2699"/>
      <c r="E25" s="2699"/>
      <c r="F25" s="2699"/>
      <c r="G25" s="2699"/>
      <c r="H25" s="2699"/>
      <c r="I25" s="2699"/>
      <c r="J25" s="2699"/>
      <c r="K25" s="2699"/>
      <c r="L25" s="2699"/>
      <c r="M25" s="2699"/>
      <c r="N25" s="2699"/>
      <c r="O25" s="2699"/>
      <c r="P25" s="2699"/>
      <c r="Q25" s="2699"/>
      <c r="R25" s="2699"/>
      <c r="S25" s="2699"/>
      <c r="T25" s="2699"/>
      <c r="U25" s="2699"/>
      <c r="V25" s="2699"/>
      <c r="W25" s="2699"/>
      <c r="X25" s="2699"/>
      <c r="Y25" s="2699"/>
      <c r="Z25" s="2699"/>
      <c r="AA25" s="2699"/>
      <c r="AB25" s="2699"/>
      <c r="AC25" s="2699"/>
      <c r="AD25" s="2699"/>
      <c r="AE25" s="2699"/>
      <c r="AF25" s="2699"/>
      <c r="AG25" s="2699"/>
      <c r="AH25" s="2699"/>
      <c r="AI25" s="2700"/>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8"/>
      <c r="B26" s="2699"/>
      <c r="C26" s="2699"/>
      <c r="D26" s="2699"/>
      <c r="E26" s="2699"/>
      <c r="F26" s="2699"/>
      <c r="G26" s="2699"/>
      <c r="H26" s="2699"/>
      <c r="I26" s="2699"/>
      <c r="J26" s="2699"/>
      <c r="K26" s="2699"/>
      <c r="L26" s="2699"/>
      <c r="M26" s="2699"/>
      <c r="N26" s="2699"/>
      <c r="O26" s="2699"/>
      <c r="P26" s="2699"/>
      <c r="Q26" s="2699"/>
      <c r="R26" s="2699"/>
      <c r="S26" s="2699"/>
      <c r="T26" s="2699"/>
      <c r="U26" s="2699"/>
      <c r="V26" s="2699"/>
      <c r="W26" s="2699"/>
      <c r="X26" s="2699"/>
      <c r="Y26" s="2699"/>
      <c r="Z26" s="2699"/>
      <c r="AA26" s="2699"/>
      <c r="AB26" s="2699"/>
      <c r="AC26" s="2699"/>
      <c r="AD26" s="2699"/>
      <c r="AE26" s="2699"/>
      <c r="AF26" s="2699"/>
      <c r="AG26" s="2699"/>
      <c r="AH26" s="2699"/>
      <c r="AI26" s="2700"/>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8"/>
      <c r="B27" s="2699"/>
      <c r="C27" s="2699"/>
      <c r="D27" s="2699"/>
      <c r="E27" s="2699"/>
      <c r="F27" s="2699"/>
      <c r="G27" s="2699"/>
      <c r="H27" s="2699"/>
      <c r="I27" s="2699"/>
      <c r="J27" s="2699"/>
      <c r="K27" s="2699"/>
      <c r="L27" s="2699"/>
      <c r="M27" s="2699"/>
      <c r="N27" s="2699"/>
      <c r="O27" s="2699"/>
      <c r="P27" s="2699"/>
      <c r="Q27" s="2699"/>
      <c r="R27" s="2699"/>
      <c r="S27" s="2699"/>
      <c r="T27" s="2699"/>
      <c r="U27" s="2699"/>
      <c r="V27" s="2699"/>
      <c r="W27" s="2699"/>
      <c r="X27" s="2699"/>
      <c r="Y27" s="2699"/>
      <c r="Z27" s="2699"/>
      <c r="AA27" s="2699"/>
      <c r="AB27" s="2699"/>
      <c r="AC27" s="2699"/>
      <c r="AD27" s="2699"/>
      <c r="AE27" s="2699"/>
      <c r="AF27" s="2699"/>
      <c r="AG27" s="2699"/>
      <c r="AH27" s="2699"/>
      <c r="AI27" s="2700"/>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8"/>
      <c r="B28" s="2699"/>
      <c r="C28" s="2699"/>
      <c r="D28" s="2699"/>
      <c r="E28" s="2699"/>
      <c r="F28" s="2699"/>
      <c r="G28" s="2699"/>
      <c r="H28" s="2699"/>
      <c r="I28" s="2699"/>
      <c r="J28" s="2699"/>
      <c r="K28" s="2699"/>
      <c r="L28" s="2699"/>
      <c r="M28" s="2699"/>
      <c r="N28" s="2699"/>
      <c r="O28" s="2699"/>
      <c r="P28" s="2699"/>
      <c r="Q28" s="2699"/>
      <c r="R28" s="2699"/>
      <c r="S28" s="2699"/>
      <c r="T28" s="2699"/>
      <c r="U28" s="2699"/>
      <c r="V28" s="2699"/>
      <c r="W28" s="2699"/>
      <c r="X28" s="2699"/>
      <c r="Y28" s="2699"/>
      <c r="Z28" s="2699"/>
      <c r="AA28" s="2699"/>
      <c r="AB28" s="2699"/>
      <c r="AC28" s="2699"/>
      <c r="AD28" s="2699"/>
      <c r="AE28" s="2699"/>
      <c r="AF28" s="2699"/>
      <c r="AG28" s="2699"/>
      <c r="AH28" s="2699"/>
      <c r="AI28" s="2700"/>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8"/>
      <c r="B29" s="2699"/>
      <c r="C29" s="2699"/>
      <c r="D29" s="2699"/>
      <c r="E29" s="2699"/>
      <c r="F29" s="2699"/>
      <c r="G29" s="2699"/>
      <c r="H29" s="2699"/>
      <c r="I29" s="2699"/>
      <c r="J29" s="2699"/>
      <c r="K29" s="2699"/>
      <c r="L29" s="2699"/>
      <c r="M29" s="2699"/>
      <c r="N29" s="2699"/>
      <c r="O29" s="2699"/>
      <c r="P29" s="2699"/>
      <c r="Q29" s="2699"/>
      <c r="R29" s="2699"/>
      <c r="S29" s="2699"/>
      <c r="T29" s="2699"/>
      <c r="U29" s="2699"/>
      <c r="V29" s="2699"/>
      <c r="W29" s="2699"/>
      <c r="X29" s="2699"/>
      <c r="Y29" s="2699"/>
      <c r="Z29" s="2699"/>
      <c r="AA29" s="2699"/>
      <c r="AB29" s="2699"/>
      <c r="AC29" s="2699"/>
      <c r="AD29" s="2699"/>
      <c r="AE29" s="2699"/>
      <c r="AF29" s="2699"/>
      <c r="AG29" s="2699"/>
      <c r="AH29" s="2699"/>
      <c r="AI29" s="2700"/>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8"/>
      <c r="B30" s="2699"/>
      <c r="C30" s="2699"/>
      <c r="D30" s="2699"/>
      <c r="E30" s="2699"/>
      <c r="F30" s="2699"/>
      <c r="G30" s="2699"/>
      <c r="H30" s="2699"/>
      <c r="I30" s="2699"/>
      <c r="J30" s="2699"/>
      <c r="K30" s="2699"/>
      <c r="L30" s="2699"/>
      <c r="M30" s="2699"/>
      <c r="N30" s="2699"/>
      <c r="O30" s="2699"/>
      <c r="P30" s="2699"/>
      <c r="Q30" s="2699"/>
      <c r="R30" s="2699"/>
      <c r="S30" s="2699"/>
      <c r="T30" s="2699"/>
      <c r="U30" s="2699"/>
      <c r="V30" s="2699"/>
      <c r="W30" s="2699"/>
      <c r="X30" s="2699"/>
      <c r="Y30" s="2699"/>
      <c r="Z30" s="2699"/>
      <c r="AA30" s="2699"/>
      <c r="AB30" s="2699"/>
      <c r="AC30" s="2699"/>
      <c r="AD30" s="2699"/>
      <c r="AE30" s="2699"/>
      <c r="AF30" s="2699"/>
      <c r="AG30" s="2699"/>
      <c r="AH30" s="2699"/>
      <c r="AI30" s="2700"/>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8"/>
      <c r="B31" s="2699"/>
      <c r="C31" s="2699"/>
      <c r="D31" s="2699"/>
      <c r="E31" s="2699"/>
      <c r="F31" s="2699"/>
      <c r="G31" s="2699"/>
      <c r="H31" s="2699"/>
      <c r="I31" s="2699"/>
      <c r="J31" s="2699"/>
      <c r="K31" s="2699"/>
      <c r="L31" s="2699"/>
      <c r="M31" s="2699"/>
      <c r="N31" s="2699"/>
      <c r="O31" s="2699"/>
      <c r="P31" s="2699"/>
      <c r="Q31" s="2699"/>
      <c r="R31" s="2699"/>
      <c r="S31" s="2699"/>
      <c r="T31" s="2699"/>
      <c r="U31" s="2699"/>
      <c r="V31" s="2699"/>
      <c r="W31" s="2699"/>
      <c r="X31" s="2699"/>
      <c r="Y31" s="2699"/>
      <c r="Z31" s="2699"/>
      <c r="AA31" s="2699"/>
      <c r="AB31" s="2699"/>
      <c r="AC31" s="2699"/>
      <c r="AD31" s="2699"/>
      <c r="AE31" s="2699"/>
      <c r="AF31" s="2699"/>
      <c r="AG31" s="2699"/>
      <c r="AH31" s="2699"/>
      <c r="AI31" s="2700"/>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8"/>
      <c r="B32" s="2699"/>
      <c r="C32" s="2699"/>
      <c r="D32" s="2699"/>
      <c r="E32" s="2699"/>
      <c r="F32" s="2699"/>
      <c r="G32" s="2699"/>
      <c r="H32" s="2699"/>
      <c r="I32" s="2699"/>
      <c r="J32" s="2699"/>
      <c r="K32" s="2699"/>
      <c r="L32" s="2699"/>
      <c r="M32" s="2699"/>
      <c r="N32" s="2699"/>
      <c r="O32" s="2699"/>
      <c r="P32" s="2699"/>
      <c r="Q32" s="2699"/>
      <c r="R32" s="2699"/>
      <c r="S32" s="2699"/>
      <c r="T32" s="2699"/>
      <c r="U32" s="2699"/>
      <c r="V32" s="2699"/>
      <c r="W32" s="2699"/>
      <c r="X32" s="2699"/>
      <c r="Y32" s="2699"/>
      <c r="Z32" s="2699"/>
      <c r="AA32" s="2699"/>
      <c r="AB32" s="2699"/>
      <c r="AC32" s="2699"/>
      <c r="AD32" s="2699"/>
      <c r="AE32" s="2699"/>
      <c r="AF32" s="2699"/>
      <c r="AG32" s="2699"/>
      <c r="AH32" s="2699"/>
      <c r="AI32" s="2700"/>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8"/>
      <c r="B33" s="2699"/>
      <c r="C33" s="2699"/>
      <c r="D33" s="2699"/>
      <c r="E33" s="2699"/>
      <c r="F33" s="2699"/>
      <c r="G33" s="2699"/>
      <c r="H33" s="2699"/>
      <c r="I33" s="2699"/>
      <c r="J33" s="2699"/>
      <c r="K33" s="2699"/>
      <c r="L33" s="2699"/>
      <c r="M33" s="2699"/>
      <c r="N33" s="2699"/>
      <c r="O33" s="2699"/>
      <c r="P33" s="2699"/>
      <c r="Q33" s="2699"/>
      <c r="R33" s="2699"/>
      <c r="S33" s="2699"/>
      <c r="T33" s="2699"/>
      <c r="U33" s="2699"/>
      <c r="V33" s="2699"/>
      <c r="W33" s="2699"/>
      <c r="X33" s="2699"/>
      <c r="Y33" s="2699"/>
      <c r="Z33" s="2699"/>
      <c r="AA33" s="2699"/>
      <c r="AB33" s="2699"/>
      <c r="AC33" s="2699"/>
      <c r="AD33" s="2699"/>
      <c r="AE33" s="2699"/>
      <c r="AF33" s="2699"/>
      <c r="AG33" s="2699"/>
      <c r="AH33" s="2699"/>
      <c r="AI33" s="2700"/>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8"/>
      <c r="B34" s="2699"/>
      <c r="C34" s="2699"/>
      <c r="D34" s="2699"/>
      <c r="E34" s="2699"/>
      <c r="F34" s="2699"/>
      <c r="G34" s="2699"/>
      <c r="H34" s="2699"/>
      <c r="I34" s="2699"/>
      <c r="J34" s="2699"/>
      <c r="K34" s="2699"/>
      <c r="L34" s="2699"/>
      <c r="M34" s="2699"/>
      <c r="N34" s="2699"/>
      <c r="O34" s="2699"/>
      <c r="P34" s="2699"/>
      <c r="Q34" s="2699"/>
      <c r="R34" s="2699"/>
      <c r="S34" s="2699"/>
      <c r="T34" s="2699"/>
      <c r="U34" s="2699"/>
      <c r="V34" s="2699"/>
      <c r="W34" s="2699"/>
      <c r="X34" s="2699"/>
      <c r="Y34" s="2699"/>
      <c r="Z34" s="2699"/>
      <c r="AA34" s="2699"/>
      <c r="AB34" s="2699"/>
      <c r="AC34" s="2699"/>
      <c r="AD34" s="2699"/>
      <c r="AE34" s="2699"/>
      <c r="AF34" s="2699"/>
      <c r="AG34" s="2699"/>
      <c r="AH34" s="2699"/>
      <c r="AI34" s="2700"/>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8"/>
      <c r="B35" s="2699"/>
      <c r="C35" s="2699"/>
      <c r="D35" s="2699"/>
      <c r="E35" s="2699"/>
      <c r="F35" s="2699"/>
      <c r="G35" s="2699"/>
      <c r="H35" s="2699"/>
      <c r="I35" s="2699"/>
      <c r="J35" s="2699"/>
      <c r="K35" s="2699"/>
      <c r="L35" s="2699"/>
      <c r="M35" s="2699"/>
      <c r="N35" s="2699"/>
      <c r="O35" s="2699"/>
      <c r="P35" s="2699"/>
      <c r="Q35" s="2699"/>
      <c r="R35" s="2699"/>
      <c r="S35" s="2699"/>
      <c r="T35" s="2699"/>
      <c r="U35" s="2699"/>
      <c r="V35" s="2699"/>
      <c r="W35" s="2699"/>
      <c r="X35" s="2699"/>
      <c r="Y35" s="2699"/>
      <c r="Z35" s="2699"/>
      <c r="AA35" s="2699"/>
      <c r="AB35" s="2699"/>
      <c r="AC35" s="2699"/>
      <c r="AD35" s="2699"/>
      <c r="AE35" s="2699"/>
      <c r="AF35" s="2699"/>
      <c r="AG35" s="2699"/>
      <c r="AH35" s="2699"/>
      <c r="AI35" s="2700"/>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8"/>
      <c r="B36" s="2699"/>
      <c r="C36" s="2699"/>
      <c r="D36" s="2699"/>
      <c r="E36" s="2699"/>
      <c r="F36" s="2699"/>
      <c r="G36" s="2699"/>
      <c r="H36" s="2699"/>
      <c r="I36" s="2699"/>
      <c r="J36" s="2699"/>
      <c r="K36" s="2699"/>
      <c r="L36" s="2699"/>
      <c r="M36" s="2699"/>
      <c r="N36" s="2699"/>
      <c r="O36" s="2699"/>
      <c r="P36" s="2699"/>
      <c r="Q36" s="2699"/>
      <c r="R36" s="2699"/>
      <c r="S36" s="2699"/>
      <c r="T36" s="2699"/>
      <c r="U36" s="2699"/>
      <c r="V36" s="2699"/>
      <c r="W36" s="2699"/>
      <c r="X36" s="2699"/>
      <c r="Y36" s="2699"/>
      <c r="Z36" s="2699"/>
      <c r="AA36" s="2699"/>
      <c r="AB36" s="2699"/>
      <c r="AC36" s="2699"/>
      <c r="AD36" s="2699"/>
      <c r="AE36" s="2699"/>
      <c r="AF36" s="2699"/>
      <c r="AG36" s="2699"/>
      <c r="AH36" s="2699"/>
      <c r="AI36" s="2700"/>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8"/>
      <c r="B37" s="2699"/>
      <c r="C37" s="2699"/>
      <c r="D37" s="2699"/>
      <c r="E37" s="2699"/>
      <c r="F37" s="2699"/>
      <c r="G37" s="2699"/>
      <c r="H37" s="2699"/>
      <c r="I37" s="2699"/>
      <c r="J37" s="2699"/>
      <c r="K37" s="2699"/>
      <c r="L37" s="2699"/>
      <c r="M37" s="2699"/>
      <c r="N37" s="2699"/>
      <c r="O37" s="2699"/>
      <c r="P37" s="2699"/>
      <c r="Q37" s="2699"/>
      <c r="R37" s="2699"/>
      <c r="S37" s="2699"/>
      <c r="T37" s="2699"/>
      <c r="U37" s="2699"/>
      <c r="V37" s="2699"/>
      <c r="W37" s="2699"/>
      <c r="X37" s="2699"/>
      <c r="Y37" s="2699"/>
      <c r="Z37" s="2699"/>
      <c r="AA37" s="2699"/>
      <c r="AB37" s="2699"/>
      <c r="AC37" s="2699"/>
      <c r="AD37" s="2699"/>
      <c r="AE37" s="2699"/>
      <c r="AF37" s="2699"/>
      <c r="AG37" s="2699"/>
      <c r="AH37" s="2699"/>
      <c r="AI37" s="2700"/>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8"/>
      <c r="B38" s="2699"/>
      <c r="C38" s="2699"/>
      <c r="D38" s="2699"/>
      <c r="E38" s="2699"/>
      <c r="F38" s="2699"/>
      <c r="G38" s="2699"/>
      <c r="H38" s="2699"/>
      <c r="I38" s="2699"/>
      <c r="J38" s="2699"/>
      <c r="K38" s="2699"/>
      <c r="L38" s="2699"/>
      <c r="M38" s="2699"/>
      <c r="N38" s="2699"/>
      <c r="O38" s="2699"/>
      <c r="P38" s="2699"/>
      <c r="Q38" s="2699"/>
      <c r="R38" s="2699"/>
      <c r="S38" s="2699"/>
      <c r="T38" s="2699"/>
      <c r="U38" s="2699"/>
      <c r="V38" s="2699"/>
      <c r="W38" s="2699"/>
      <c r="X38" s="2699"/>
      <c r="Y38" s="2699"/>
      <c r="Z38" s="2699"/>
      <c r="AA38" s="2699"/>
      <c r="AB38" s="2699"/>
      <c r="AC38" s="2699"/>
      <c r="AD38" s="2699"/>
      <c r="AE38" s="2699"/>
      <c r="AF38" s="2699"/>
      <c r="AG38" s="2699"/>
      <c r="AH38" s="2699"/>
      <c r="AI38" s="2700"/>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8"/>
      <c r="B39" s="2699"/>
      <c r="C39" s="2699"/>
      <c r="D39" s="2699"/>
      <c r="E39" s="2699"/>
      <c r="F39" s="2699"/>
      <c r="G39" s="2699"/>
      <c r="H39" s="2699"/>
      <c r="I39" s="2699"/>
      <c r="J39" s="2699"/>
      <c r="K39" s="2699"/>
      <c r="L39" s="2699"/>
      <c r="M39" s="2699"/>
      <c r="N39" s="2699"/>
      <c r="O39" s="2699"/>
      <c r="P39" s="2699"/>
      <c r="Q39" s="2699"/>
      <c r="R39" s="2699"/>
      <c r="S39" s="2699"/>
      <c r="T39" s="2699"/>
      <c r="U39" s="2699"/>
      <c r="V39" s="2699"/>
      <c r="W39" s="2699"/>
      <c r="X39" s="2699"/>
      <c r="Y39" s="2699"/>
      <c r="Z39" s="2699"/>
      <c r="AA39" s="2699"/>
      <c r="AB39" s="2699"/>
      <c r="AC39" s="2699"/>
      <c r="AD39" s="2699"/>
      <c r="AE39" s="2699"/>
      <c r="AF39" s="2699"/>
      <c r="AG39" s="2699"/>
      <c r="AH39" s="2699"/>
      <c r="AI39" s="2700"/>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8"/>
      <c r="B40" s="2699"/>
      <c r="C40" s="2699"/>
      <c r="D40" s="2699"/>
      <c r="E40" s="2699"/>
      <c r="F40" s="2699"/>
      <c r="G40" s="2699"/>
      <c r="H40" s="2699"/>
      <c r="I40" s="2699"/>
      <c r="J40" s="2699"/>
      <c r="K40" s="2699"/>
      <c r="L40" s="2699"/>
      <c r="M40" s="2699"/>
      <c r="N40" s="2699"/>
      <c r="O40" s="2699"/>
      <c r="P40" s="2699"/>
      <c r="Q40" s="2699"/>
      <c r="R40" s="2699"/>
      <c r="S40" s="2699"/>
      <c r="T40" s="2699"/>
      <c r="U40" s="2699"/>
      <c r="V40" s="2699"/>
      <c r="W40" s="2699"/>
      <c r="X40" s="2699"/>
      <c r="Y40" s="2699"/>
      <c r="Z40" s="2699"/>
      <c r="AA40" s="2699"/>
      <c r="AB40" s="2699"/>
      <c r="AC40" s="2699"/>
      <c r="AD40" s="2699"/>
      <c r="AE40" s="2699"/>
      <c r="AF40" s="2699"/>
      <c r="AG40" s="2699"/>
      <c r="AH40" s="2699"/>
      <c r="AI40" s="2700"/>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8"/>
      <c r="B41" s="2699"/>
      <c r="C41" s="2699"/>
      <c r="D41" s="2699"/>
      <c r="E41" s="2699"/>
      <c r="F41" s="2699"/>
      <c r="G41" s="2699"/>
      <c r="H41" s="2699"/>
      <c r="I41" s="2699"/>
      <c r="J41" s="2699"/>
      <c r="K41" s="2699"/>
      <c r="L41" s="2699"/>
      <c r="M41" s="2699"/>
      <c r="N41" s="2699"/>
      <c r="O41" s="2699"/>
      <c r="P41" s="2699"/>
      <c r="Q41" s="2699"/>
      <c r="R41" s="2699"/>
      <c r="S41" s="2699"/>
      <c r="T41" s="2699"/>
      <c r="U41" s="2699"/>
      <c r="V41" s="2699"/>
      <c r="W41" s="2699"/>
      <c r="X41" s="2699"/>
      <c r="Y41" s="2699"/>
      <c r="Z41" s="2699"/>
      <c r="AA41" s="2699"/>
      <c r="AB41" s="2699"/>
      <c r="AC41" s="2699"/>
      <c r="AD41" s="2699"/>
      <c r="AE41" s="2699"/>
      <c r="AF41" s="2699"/>
      <c r="AG41" s="2699"/>
      <c r="AH41" s="2699"/>
      <c r="AI41" s="2700"/>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8"/>
      <c r="B42" s="2699"/>
      <c r="C42" s="2699"/>
      <c r="D42" s="2699"/>
      <c r="E42" s="2699"/>
      <c r="F42" s="2699"/>
      <c r="G42" s="2699"/>
      <c r="H42" s="2699"/>
      <c r="I42" s="2699"/>
      <c r="J42" s="2699"/>
      <c r="K42" s="2699"/>
      <c r="L42" s="2699"/>
      <c r="M42" s="2699"/>
      <c r="N42" s="2699"/>
      <c r="O42" s="2699"/>
      <c r="P42" s="2699"/>
      <c r="Q42" s="2699"/>
      <c r="R42" s="2699"/>
      <c r="S42" s="2699"/>
      <c r="T42" s="2699"/>
      <c r="U42" s="2699"/>
      <c r="V42" s="2699"/>
      <c r="W42" s="2699"/>
      <c r="X42" s="2699"/>
      <c r="Y42" s="2699"/>
      <c r="Z42" s="2699"/>
      <c r="AA42" s="2699"/>
      <c r="AB42" s="2699"/>
      <c r="AC42" s="2699"/>
      <c r="AD42" s="2699"/>
      <c r="AE42" s="2699"/>
      <c r="AF42" s="2699"/>
      <c r="AG42" s="2699"/>
      <c r="AH42" s="2699"/>
      <c r="AI42" s="2700"/>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8"/>
      <c r="B43" s="2699"/>
      <c r="C43" s="2699"/>
      <c r="D43" s="2699"/>
      <c r="E43" s="2699"/>
      <c r="F43" s="2699"/>
      <c r="G43" s="2699"/>
      <c r="H43" s="2699"/>
      <c r="I43" s="2699"/>
      <c r="J43" s="2699"/>
      <c r="K43" s="2699"/>
      <c r="L43" s="2699"/>
      <c r="M43" s="2699"/>
      <c r="N43" s="2699"/>
      <c r="O43" s="2699"/>
      <c r="P43" s="2699"/>
      <c r="Q43" s="2699"/>
      <c r="R43" s="2699"/>
      <c r="S43" s="2699"/>
      <c r="T43" s="2699"/>
      <c r="U43" s="2699"/>
      <c r="V43" s="2699"/>
      <c r="W43" s="2699"/>
      <c r="X43" s="2699"/>
      <c r="Y43" s="2699"/>
      <c r="Z43" s="2699"/>
      <c r="AA43" s="2699"/>
      <c r="AB43" s="2699"/>
      <c r="AC43" s="2699"/>
      <c r="AD43" s="2699"/>
      <c r="AE43" s="2699"/>
      <c r="AF43" s="2699"/>
      <c r="AG43" s="2699"/>
      <c r="AH43" s="2699"/>
      <c r="AI43" s="2700"/>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8"/>
      <c r="B44" s="2699"/>
      <c r="C44" s="2699"/>
      <c r="D44" s="2699"/>
      <c r="E44" s="2699"/>
      <c r="F44" s="2699"/>
      <c r="G44" s="2699"/>
      <c r="H44" s="2699"/>
      <c r="I44" s="2699"/>
      <c r="J44" s="2699"/>
      <c r="K44" s="2699"/>
      <c r="L44" s="2699"/>
      <c r="M44" s="2699"/>
      <c r="N44" s="2699"/>
      <c r="O44" s="2699"/>
      <c r="P44" s="2699"/>
      <c r="Q44" s="2699"/>
      <c r="R44" s="2699"/>
      <c r="S44" s="2699"/>
      <c r="T44" s="2699"/>
      <c r="U44" s="2699"/>
      <c r="V44" s="2699"/>
      <c r="W44" s="2699"/>
      <c r="X44" s="2699"/>
      <c r="Y44" s="2699"/>
      <c r="Z44" s="2699"/>
      <c r="AA44" s="2699"/>
      <c r="AB44" s="2699"/>
      <c r="AC44" s="2699"/>
      <c r="AD44" s="2699"/>
      <c r="AE44" s="2699"/>
      <c r="AF44" s="2699"/>
      <c r="AG44" s="2699"/>
      <c r="AH44" s="2699"/>
      <c r="AI44" s="2700"/>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8"/>
      <c r="B45" s="2699"/>
      <c r="C45" s="2699"/>
      <c r="D45" s="2699"/>
      <c r="E45" s="2699"/>
      <c r="F45" s="2699"/>
      <c r="G45" s="2699"/>
      <c r="H45" s="2699"/>
      <c r="I45" s="2699"/>
      <c r="J45" s="2699"/>
      <c r="K45" s="2699"/>
      <c r="L45" s="2699"/>
      <c r="M45" s="2699"/>
      <c r="N45" s="2699"/>
      <c r="O45" s="2699"/>
      <c r="P45" s="2699"/>
      <c r="Q45" s="2699"/>
      <c r="R45" s="2699"/>
      <c r="S45" s="2699"/>
      <c r="T45" s="2699"/>
      <c r="U45" s="2699"/>
      <c r="V45" s="2699"/>
      <c r="W45" s="2699"/>
      <c r="X45" s="2699"/>
      <c r="Y45" s="2699"/>
      <c r="Z45" s="2699"/>
      <c r="AA45" s="2699"/>
      <c r="AB45" s="2699"/>
      <c r="AC45" s="2699"/>
      <c r="AD45" s="2699"/>
      <c r="AE45" s="2699"/>
      <c r="AF45" s="2699"/>
      <c r="AG45" s="2699"/>
      <c r="AH45" s="2699"/>
      <c r="AI45" s="2700"/>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8"/>
      <c r="B46" s="2699"/>
      <c r="C46" s="2699"/>
      <c r="D46" s="2699"/>
      <c r="E46" s="2699"/>
      <c r="F46" s="2699"/>
      <c r="G46" s="2699"/>
      <c r="H46" s="2699"/>
      <c r="I46" s="2699"/>
      <c r="J46" s="2699"/>
      <c r="K46" s="2699"/>
      <c r="L46" s="2699"/>
      <c r="M46" s="2699"/>
      <c r="N46" s="2699"/>
      <c r="O46" s="2699"/>
      <c r="P46" s="2699"/>
      <c r="Q46" s="2699"/>
      <c r="R46" s="2699"/>
      <c r="S46" s="2699"/>
      <c r="T46" s="2699"/>
      <c r="U46" s="2699"/>
      <c r="V46" s="2699"/>
      <c r="W46" s="2699"/>
      <c r="X46" s="2699"/>
      <c r="Y46" s="2699"/>
      <c r="Z46" s="2699"/>
      <c r="AA46" s="2699"/>
      <c r="AB46" s="2699"/>
      <c r="AC46" s="2699"/>
      <c r="AD46" s="2699"/>
      <c r="AE46" s="2699"/>
      <c r="AF46" s="2699"/>
      <c r="AG46" s="2699"/>
      <c r="AH46" s="2699"/>
      <c r="AI46" s="2700"/>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8"/>
      <c r="B47" s="2699"/>
      <c r="C47" s="2699"/>
      <c r="D47" s="2699"/>
      <c r="E47" s="2699"/>
      <c r="F47" s="2699"/>
      <c r="G47" s="2699"/>
      <c r="H47" s="2699"/>
      <c r="I47" s="2699"/>
      <c r="J47" s="2699"/>
      <c r="K47" s="2699"/>
      <c r="L47" s="2699"/>
      <c r="M47" s="2699"/>
      <c r="N47" s="2699"/>
      <c r="O47" s="2699"/>
      <c r="P47" s="2699"/>
      <c r="Q47" s="2699"/>
      <c r="R47" s="2699"/>
      <c r="S47" s="2699"/>
      <c r="T47" s="2699"/>
      <c r="U47" s="2699"/>
      <c r="V47" s="2699"/>
      <c r="W47" s="2699"/>
      <c r="X47" s="2699"/>
      <c r="Y47" s="2699"/>
      <c r="Z47" s="2699"/>
      <c r="AA47" s="2699"/>
      <c r="AB47" s="2699"/>
      <c r="AC47" s="2699"/>
      <c r="AD47" s="2699"/>
      <c r="AE47" s="2699"/>
      <c r="AF47" s="2699"/>
      <c r="AG47" s="2699"/>
      <c r="AH47" s="2699"/>
      <c r="AI47" s="2700"/>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8"/>
      <c r="B48" s="2699"/>
      <c r="C48" s="2699"/>
      <c r="D48" s="2699"/>
      <c r="E48" s="2699"/>
      <c r="F48" s="2699"/>
      <c r="G48" s="2699"/>
      <c r="H48" s="2699"/>
      <c r="I48" s="2699"/>
      <c r="J48" s="2699"/>
      <c r="K48" s="2699"/>
      <c r="L48" s="2699"/>
      <c r="M48" s="2699"/>
      <c r="N48" s="2699"/>
      <c r="O48" s="2699"/>
      <c r="P48" s="2699"/>
      <c r="Q48" s="2699"/>
      <c r="R48" s="2699"/>
      <c r="S48" s="2699"/>
      <c r="T48" s="2699"/>
      <c r="U48" s="2699"/>
      <c r="V48" s="2699"/>
      <c r="W48" s="2699"/>
      <c r="X48" s="2699"/>
      <c r="Y48" s="2699"/>
      <c r="Z48" s="2699"/>
      <c r="AA48" s="2699"/>
      <c r="AB48" s="2699"/>
      <c r="AC48" s="2699"/>
      <c r="AD48" s="2699"/>
      <c r="AE48" s="2699"/>
      <c r="AF48" s="2699"/>
      <c r="AG48" s="2699"/>
      <c r="AH48" s="2699"/>
      <c r="AI48" s="2700"/>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8"/>
      <c r="B49" s="2699"/>
      <c r="C49" s="2699"/>
      <c r="D49" s="2699"/>
      <c r="E49" s="2699"/>
      <c r="F49" s="2699"/>
      <c r="G49" s="2699"/>
      <c r="H49" s="2699"/>
      <c r="I49" s="2699"/>
      <c r="J49" s="2699"/>
      <c r="K49" s="2699"/>
      <c r="L49" s="2699"/>
      <c r="M49" s="2699"/>
      <c r="N49" s="2699"/>
      <c r="O49" s="2699"/>
      <c r="P49" s="2699"/>
      <c r="Q49" s="2699"/>
      <c r="R49" s="2699"/>
      <c r="S49" s="2699"/>
      <c r="T49" s="2699"/>
      <c r="U49" s="2699"/>
      <c r="V49" s="2699"/>
      <c r="W49" s="2699"/>
      <c r="X49" s="2699"/>
      <c r="Y49" s="2699"/>
      <c r="Z49" s="2699"/>
      <c r="AA49" s="2699"/>
      <c r="AB49" s="2699"/>
      <c r="AC49" s="2699"/>
      <c r="AD49" s="2699"/>
      <c r="AE49" s="2699"/>
      <c r="AF49" s="2699"/>
      <c r="AG49" s="2699"/>
      <c r="AH49" s="2699"/>
      <c r="AI49" s="2700"/>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8"/>
      <c r="B50" s="2699"/>
      <c r="C50" s="2699"/>
      <c r="D50" s="2699"/>
      <c r="E50" s="2699"/>
      <c r="F50" s="2699"/>
      <c r="G50" s="2699"/>
      <c r="H50" s="2699"/>
      <c r="I50" s="2699"/>
      <c r="J50" s="2699"/>
      <c r="K50" s="2699"/>
      <c r="L50" s="2699"/>
      <c r="M50" s="2699"/>
      <c r="N50" s="2699"/>
      <c r="O50" s="2699"/>
      <c r="P50" s="2699"/>
      <c r="Q50" s="2699"/>
      <c r="R50" s="2699"/>
      <c r="S50" s="2699"/>
      <c r="T50" s="2699"/>
      <c r="U50" s="2699"/>
      <c r="V50" s="2699"/>
      <c r="W50" s="2699"/>
      <c r="X50" s="2699"/>
      <c r="Y50" s="2699"/>
      <c r="Z50" s="2699"/>
      <c r="AA50" s="2699"/>
      <c r="AB50" s="2699"/>
      <c r="AC50" s="2699"/>
      <c r="AD50" s="2699"/>
      <c r="AE50" s="2699"/>
      <c r="AF50" s="2699"/>
      <c r="AG50" s="2699"/>
      <c r="AH50" s="2699"/>
      <c r="AI50" s="2700"/>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8"/>
      <c r="B51" s="2699"/>
      <c r="C51" s="2699"/>
      <c r="D51" s="2699"/>
      <c r="E51" s="2699"/>
      <c r="F51" s="2699"/>
      <c r="G51" s="2699"/>
      <c r="H51" s="2699"/>
      <c r="I51" s="2699"/>
      <c r="J51" s="2699"/>
      <c r="K51" s="2699"/>
      <c r="L51" s="2699"/>
      <c r="M51" s="2699"/>
      <c r="N51" s="2699"/>
      <c r="O51" s="2699"/>
      <c r="P51" s="2699"/>
      <c r="Q51" s="2699"/>
      <c r="R51" s="2699"/>
      <c r="S51" s="2699"/>
      <c r="T51" s="2699"/>
      <c r="U51" s="2699"/>
      <c r="V51" s="2699"/>
      <c r="W51" s="2699"/>
      <c r="X51" s="2699"/>
      <c r="Y51" s="2699"/>
      <c r="Z51" s="2699"/>
      <c r="AA51" s="2699"/>
      <c r="AB51" s="2699"/>
      <c r="AC51" s="2699"/>
      <c r="AD51" s="2699"/>
      <c r="AE51" s="2699"/>
      <c r="AF51" s="2699"/>
      <c r="AG51" s="2699"/>
      <c r="AH51" s="2699"/>
      <c r="AI51" s="2700"/>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8"/>
      <c r="B52" s="2699"/>
      <c r="C52" s="2699"/>
      <c r="D52" s="2699"/>
      <c r="E52" s="2699"/>
      <c r="F52" s="2699"/>
      <c r="G52" s="2699"/>
      <c r="H52" s="2699"/>
      <c r="I52" s="2699"/>
      <c r="J52" s="2699"/>
      <c r="K52" s="2699"/>
      <c r="L52" s="2699"/>
      <c r="M52" s="2699"/>
      <c r="N52" s="2699"/>
      <c r="O52" s="2699"/>
      <c r="P52" s="2699"/>
      <c r="Q52" s="2699"/>
      <c r="R52" s="2699"/>
      <c r="S52" s="2699"/>
      <c r="T52" s="2699"/>
      <c r="U52" s="2699"/>
      <c r="V52" s="2699"/>
      <c r="W52" s="2699"/>
      <c r="X52" s="2699"/>
      <c r="Y52" s="2699"/>
      <c r="Z52" s="2699"/>
      <c r="AA52" s="2699"/>
      <c r="AB52" s="2699"/>
      <c r="AC52" s="2699"/>
      <c r="AD52" s="2699"/>
      <c r="AE52" s="2699"/>
      <c r="AF52" s="2699"/>
      <c r="AG52" s="2699"/>
      <c r="AH52" s="2699"/>
      <c r="AI52" s="2700"/>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8"/>
      <c r="B53" s="2699"/>
      <c r="C53" s="2699"/>
      <c r="D53" s="2699"/>
      <c r="E53" s="2699"/>
      <c r="F53" s="2699"/>
      <c r="G53" s="2699"/>
      <c r="H53" s="2699"/>
      <c r="I53" s="2699"/>
      <c r="J53" s="2699"/>
      <c r="K53" s="2699"/>
      <c r="L53" s="2699"/>
      <c r="M53" s="2699"/>
      <c r="N53" s="2699"/>
      <c r="O53" s="2699"/>
      <c r="P53" s="2699"/>
      <c r="Q53" s="2699"/>
      <c r="R53" s="2699"/>
      <c r="S53" s="2699"/>
      <c r="T53" s="2699"/>
      <c r="U53" s="2699"/>
      <c r="V53" s="2699"/>
      <c r="W53" s="2699"/>
      <c r="X53" s="2699"/>
      <c r="Y53" s="2699"/>
      <c r="Z53" s="2699"/>
      <c r="AA53" s="2699"/>
      <c r="AB53" s="2699"/>
      <c r="AC53" s="2699"/>
      <c r="AD53" s="2699"/>
      <c r="AE53" s="2699"/>
      <c r="AF53" s="2699"/>
      <c r="AG53" s="2699"/>
      <c r="AH53" s="2699"/>
      <c r="AI53" s="2700"/>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8"/>
      <c r="B54" s="2699"/>
      <c r="C54" s="2699"/>
      <c r="D54" s="2699"/>
      <c r="E54" s="2699"/>
      <c r="F54" s="2699"/>
      <c r="G54" s="2699"/>
      <c r="H54" s="2699"/>
      <c r="I54" s="2699"/>
      <c r="J54" s="2699"/>
      <c r="K54" s="2699"/>
      <c r="L54" s="2699"/>
      <c r="M54" s="2699"/>
      <c r="N54" s="2699"/>
      <c r="O54" s="2699"/>
      <c r="P54" s="2699"/>
      <c r="Q54" s="2699"/>
      <c r="R54" s="2699"/>
      <c r="S54" s="2699"/>
      <c r="T54" s="2699"/>
      <c r="U54" s="2699"/>
      <c r="V54" s="2699"/>
      <c r="W54" s="2699"/>
      <c r="X54" s="2699"/>
      <c r="Y54" s="2699"/>
      <c r="Z54" s="2699"/>
      <c r="AA54" s="2699"/>
      <c r="AB54" s="2699"/>
      <c r="AC54" s="2699"/>
      <c r="AD54" s="2699"/>
      <c r="AE54" s="2699"/>
      <c r="AF54" s="2699"/>
      <c r="AG54" s="2699"/>
      <c r="AH54" s="2699"/>
      <c r="AI54" s="2700"/>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8"/>
      <c r="B55" s="2699"/>
      <c r="C55" s="2699"/>
      <c r="D55" s="2699"/>
      <c r="E55" s="2699"/>
      <c r="F55" s="2699"/>
      <c r="G55" s="2699"/>
      <c r="H55" s="2699"/>
      <c r="I55" s="2699"/>
      <c r="J55" s="2699"/>
      <c r="K55" s="2699"/>
      <c r="L55" s="2699"/>
      <c r="M55" s="2699"/>
      <c r="N55" s="2699"/>
      <c r="O55" s="2699"/>
      <c r="P55" s="2699"/>
      <c r="Q55" s="2699"/>
      <c r="R55" s="2699"/>
      <c r="S55" s="2699"/>
      <c r="T55" s="2699"/>
      <c r="U55" s="2699"/>
      <c r="V55" s="2699"/>
      <c r="W55" s="2699"/>
      <c r="X55" s="2699"/>
      <c r="Y55" s="2699"/>
      <c r="Z55" s="2699"/>
      <c r="AA55" s="2699"/>
      <c r="AB55" s="2699"/>
      <c r="AC55" s="2699"/>
      <c r="AD55" s="2699"/>
      <c r="AE55" s="2699"/>
      <c r="AF55" s="2699"/>
      <c r="AG55" s="2699"/>
      <c r="AH55" s="2699"/>
      <c r="AI55" s="2700"/>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8"/>
      <c r="B56" s="2699"/>
      <c r="C56" s="2699"/>
      <c r="D56" s="2699"/>
      <c r="E56" s="2699"/>
      <c r="F56" s="2699"/>
      <c r="G56" s="2699"/>
      <c r="H56" s="2699"/>
      <c r="I56" s="2699"/>
      <c r="J56" s="2699"/>
      <c r="K56" s="2699"/>
      <c r="L56" s="2699"/>
      <c r="M56" s="2699"/>
      <c r="N56" s="2699"/>
      <c r="O56" s="2699"/>
      <c r="P56" s="2699"/>
      <c r="Q56" s="2699"/>
      <c r="R56" s="2699"/>
      <c r="S56" s="2699"/>
      <c r="T56" s="2699"/>
      <c r="U56" s="2699"/>
      <c r="V56" s="2699"/>
      <c r="W56" s="2699"/>
      <c r="X56" s="2699"/>
      <c r="Y56" s="2699"/>
      <c r="Z56" s="2699"/>
      <c r="AA56" s="2699"/>
      <c r="AB56" s="2699"/>
      <c r="AC56" s="2699"/>
      <c r="AD56" s="2699"/>
      <c r="AE56" s="2699"/>
      <c r="AF56" s="2699"/>
      <c r="AG56" s="2699"/>
      <c r="AH56" s="2699"/>
      <c r="AI56" s="2700"/>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8"/>
      <c r="B57" s="2699"/>
      <c r="C57" s="2699"/>
      <c r="D57" s="2699"/>
      <c r="E57" s="2699"/>
      <c r="F57" s="2699"/>
      <c r="G57" s="2699"/>
      <c r="H57" s="2699"/>
      <c r="I57" s="2699"/>
      <c r="J57" s="2699"/>
      <c r="K57" s="2699"/>
      <c r="L57" s="2699"/>
      <c r="M57" s="2699"/>
      <c r="N57" s="2699"/>
      <c r="O57" s="2699"/>
      <c r="P57" s="2699"/>
      <c r="Q57" s="2699"/>
      <c r="R57" s="2699"/>
      <c r="S57" s="2699"/>
      <c r="T57" s="2699"/>
      <c r="U57" s="2699"/>
      <c r="V57" s="2699"/>
      <c r="W57" s="2699"/>
      <c r="X57" s="2699"/>
      <c r="Y57" s="2699"/>
      <c r="Z57" s="2699"/>
      <c r="AA57" s="2699"/>
      <c r="AB57" s="2699"/>
      <c r="AC57" s="2699"/>
      <c r="AD57" s="2699"/>
      <c r="AE57" s="2699"/>
      <c r="AF57" s="2699"/>
      <c r="AG57" s="2699"/>
      <c r="AH57" s="2699"/>
      <c r="AI57" s="2700"/>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01"/>
      <c r="B58" s="2702"/>
      <c r="C58" s="2702"/>
      <c r="D58" s="2702"/>
      <c r="E58" s="2702"/>
      <c r="F58" s="2702"/>
      <c r="G58" s="2702"/>
      <c r="H58" s="2702"/>
      <c r="I58" s="2702"/>
      <c r="J58" s="2702"/>
      <c r="K58" s="2702"/>
      <c r="L58" s="2702"/>
      <c r="M58" s="2702"/>
      <c r="N58" s="2702"/>
      <c r="O58" s="2702"/>
      <c r="P58" s="2702"/>
      <c r="Q58" s="2702"/>
      <c r="R58" s="2702"/>
      <c r="S58" s="2702"/>
      <c r="T58" s="2702"/>
      <c r="U58" s="2702"/>
      <c r="V58" s="2702"/>
      <c r="W58" s="2702"/>
      <c r="X58" s="2702"/>
      <c r="Y58" s="2702"/>
      <c r="Z58" s="2702"/>
      <c r="AA58" s="2702"/>
      <c r="AB58" s="2702"/>
      <c r="AC58" s="2702"/>
      <c r="AD58" s="2702"/>
      <c r="AE58" s="2702"/>
      <c r="AF58" s="2702"/>
      <c r="AG58" s="2702"/>
      <c r="AH58" s="2702"/>
      <c r="AI58" s="2703"/>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64"/>
      <c r="C60" s="964"/>
      <c r="D60" s="964"/>
      <c r="E60" s="964"/>
      <c r="F60" s="964"/>
      <c r="G60" s="964"/>
      <c r="H60" s="964"/>
      <c r="I60" s="964"/>
      <c r="J60" s="964"/>
      <c r="K60" s="964"/>
      <c r="L60" s="964"/>
      <c r="M60" s="964"/>
      <c r="N60" s="964"/>
      <c r="O60" s="964"/>
      <c r="P60" s="964"/>
      <c r="Q60" s="964"/>
      <c r="R60" s="964"/>
      <c r="S60" s="964"/>
      <c r="T60" s="964"/>
      <c r="U60" s="964"/>
      <c r="V60" s="964"/>
      <c r="W60" s="964"/>
      <c r="X60" s="964"/>
      <c r="Y60" s="964"/>
      <c r="Z60" s="964"/>
      <c r="AA60" s="964"/>
      <c r="AB60" s="964"/>
      <c r="AC60" s="964"/>
      <c r="AD60" s="964"/>
      <c r="AE60" s="964"/>
      <c r="AF60" s="964"/>
      <c r="AG60" s="964"/>
      <c r="AH60" s="964"/>
      <c r="AI60" s="964"/>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64"/>
      <c r="C61" s="964"/>
      <c r="D61" s="964"/>
      <c r="E61" s="964"/>
      <c r="F61" s="964"/>
      <c r="G61" s="964"/>
      <c r="H61" s="964"/>
      <c r="I61" s="964"/>
      <c r="J61" s="964"/>
      <c r="K61" s="964"/>
      <c r="L61" s="964"/>
      <c r="M61" s="964"/>
      <c r="N61" s="964"/>
      <c r="O61" s="964"/>
      <c r="P61" s="964"/>
      <c r="Q61" s="964"/>
      <c r="R61" s="964"/>
      <c r="S61" s="964"/>
      <c r="T61" s="964"/>
      <c r="U61" s="964"/>
      <c r="V61" s="964"/>
      <c r="W61" s="964"/>
      <c r="X61" s="964"/>
      <c r="Y61" s="964"/>
      <c r="Z61" s="964"/>
      <c r="AA61" s="964"/>
      <c r="AB61" s="964"/>
      <c r="AC61" s="964"/>
      <c r="AD61" s="964"/>
      <c r="AE61" s="964"/>
      <c r="AF61" s="964"/>
      <c r="AG61" s="964"/>
      <c r="AH61" s="964"/>
      <c r="AI61" s="96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64"/>
      <c r="C62" s="964"/>
      <c r="D62" s="964"/>
      <c r="E62" s="964"/>
      <c r="F62" s="964"/>
      <c r="G62" s="964"/>
      <c r="H62" s="964"/>
      <c r="I62" s="964"/>
      <c r="J62" s="964"/>
      <c r="K62" s="964"/>
      <c r="L62" s="964"/>
      <c r="M62" s="964"/>
      <c r="N62" s="964"/>
      <c r="O62" s="964"/>
      <c r="P62" s="964"/>
      <c r="Q62" s="964"/>
      <c r="R62" s="964"/>
      <c r="S62" s="964"/>
      <c r="T62" s="964"/>
      <c r="U62" s="964"/>
      <c r="V62" s="964"/>
      <c r="W62" s="964"/>
      <c r="X62" s="964"/>
      <c r="Y62" s="964"/>
      <c r="Z62" s="964"/>
      <c r="AA62" s="964"/>
      <c r="AB62" s="964"/>
      <c r="AC62" s="964"/>
      <c r="AD62" s="964"/>
      <c r="AE62" s="964"/>
      <c r="AF62" s="964"/>
      <c r="AG62" s="964"/>
      <c r="AH62" s="964"/>
      <c r="AI62" s="96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263"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2022-07-11T13:09:01Z</dcterms:modified>
</cp:coreProperties>
</file>